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5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7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2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30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31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32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3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5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6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37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8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39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40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41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4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43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44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5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46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4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8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4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50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51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52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5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54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55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56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57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58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59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60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61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2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63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4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drawings/drawing65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66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67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6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drawings/drawing69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V:\MANDATS WM\Portfolios\"/>
    </mc:Choice>
  </mc:AlternateContent>
  <xr:revisionPtr revIDLastSave="0" documentId="13_ncr:1_{917FBDCA-82D9-41FE-9957-37A31663B10F}" xr6:coauthVersionLast="47" xr6:coauthVersionMax="47" xr10:uidLastSave="{00000000-0000-0000-0000-000000000000}"/>
  <bookViews>
    <workbookView xWindow="-120" yWindow="-120" windowWidth="29040" windowHeight="15840" xr2:uid="{26D58FE7-6CF1-4ABB-AA56-0CF8C2428779}"/>
  </bookViews>
  <sheets>
    <sheet name="Dashboard" sheetId="1" r:id="rId1"/>
    <sheet name="Reports" sheetId="521" r:id="rId2"/>
    <sheet name="Reports Graphs" sheetId="972" state="hidden" r:id="rId3"/>
    <sheet name="Insurance limits" sheetId="770" state="hidden" r:id="rId4"/>
    <sheet name="Process" sheetId="408" state="hidden" r:id="rId5"/>
    <sheet name="All Investments" sheetId="478" r:id="rId6"/>
    <sheet name="Last trades" sheetId="2520" state="hidden" r:id="rId7"/>
    <sheet name="Target weights" sheetId="263" r:id="rId8"/>
    <sheet name="Sheet1" sheetId="2757" r:id="rId9"/>
    <sheet name="Grouped trades" sheetId="384" state="hidden" r:id="rId10"/>
    <sheet name="Mandate Template" sheetId="2" state="hidden" r:id="rId11"/>
    <sheet name="New instruments" sheetId="337" r:id="rId12"/>
    <sheet name="04459436.1001" sheetId="2710" r:id="rId13"/>
    <sheet name="70654297" sheetId="2705" state="hidden" r:id="rId14"/>
    <sheet name="70642046" sheetId="2700" state="hidden" r:id="rId15"/>
    <sheet name="70642038" sheetId="2703" state="hidden" r:id="rId16"/>
    <sheet name="70612178" sheetId="2733" state="hidden" r:id="rId17"/>
    <sheet name="70609739" sheetId="2729" state="hidden" r:id="rId18"/>
    <sheet name="70641307" sheetId="2728" state="hidden" r:id="rId19"/>
    <sheet name="70572573" sheetId="2727" state="hidden" r:id="rId20"/>
    <sheet name="70609136" sheetId="2713" state="hidden" r:id="rId21"/>
    <sheet name="70609064" sheetId="2712" state="hidden" r:id="rId22"/>
    <sheet name="70596149" sheetId="2701" state="hidden" r:id="rId23"/>
    <sheet name="70596132" sheetId="2702" state="hidden" r:id="rId24"/>
    <sheet name="70615051" sheetId="2719" state="hidden" r:id="rId25"/>
    <sheet name="70596124" sheetId="2718" state="hidden" r:id="rId26"/>
    <sheet name="70524098" sheetId="2730" state="hidden" r:id="rId27"/>
    <sheet name="70524073" sheetId="2734" state="hidden" r:id="rId28"/>
    <sheet name="70609111" sheetId="2704" state="hidden" r:id="rId29"/>
    <sheet name="70656761" sheetId="2715" state="hidden" r:id="rId30"/>
    <sheet name="70524877" sheetId="2735" state="hidden" r:id="rId31"/>
    <sheet name="70609128" sheetId="2720" state="hidden" r:id="rId32"/>
    <sheet name="70617661" sheetId="2732" state="hidden" r:id="rId33"/>
    <sheet name="70609103" sheetId="2721" state="hidden" r:id="rId34"/>
    <sheet name="70523881" sheetId="2722" state="hidden" r:id="rId35"/>
    <sheet name="70598445" sheetId="2714" state="hidden" r:id="rId36"/>
    <sheet name="70524081" sheetId="2737" state="hidden" r:id="rId37"/>
    <sheet name="678034" sheetId="2745" state="hidden" r:id="rId38"/>
    <sheet name="678011" sheetId="2754" state="hidden" r:id="rId39"/>
    <sheet name="678140" sheetId="2740" state="hidden" r:id="rId40"/>
    <sheet name="678009" sheetId="2753" state="hidden" r:id="rId41"/>
    <sheet name="678050" sheetId="2752" state="hidden" r:id="rId42"/>
    <sheet name="678030" sheetId="2746" state="hidden" r:id="rId43"/>
    <sheet name="678131" sheetId="2751" state="hidden" r:id="rId44"/>
    <sheet name="678166" sheetId="2749" state="hidden" r:id="rId45"/>
    <sheet name="678141" sheetId="2741" state="hidden" r:id="rId46"/>
    <sheet name="678000" sheetId="2755" state="hidden" r:id="rId47"/>
    <sheet name="676879" sheetId="2723" state="hidden" r:id="rId48"/>
    <sheet name="676876" sheetId="2724" state="hidden" r:id="rId49"/>
    <sheet name="678048" sheetId="2750" state="hidden" r:id="rId50"/>
    <sheet name="678714" sheetId="2739" state="hidden" r:id="rId51"/>
    <sheet name="678167" sheetId="2736" state="hidden" r:id="rId52"/>
    <sheet name="676842" sheetId="2698" state="hidden" r:id="rId53"/>
    <sheet name="676870" sheetId="2697" state="hidden" r:id="rId54"/>
    <sheet name="678801" sheetId="2725" state="hidden" r:id="rId55"/>
    <sheet name="676888" sheetId="2731" state="hidden" r:id="rId56"/>
    <sheet name="676844" sheetId="2747" state="hidden" r:id="rId57"/>
    <sheet name="678460" sheetId="2748" state="hidden" r:id="rId58"/>
    <sheet name="678129" sheetId="2742" state="hidden" r:id="rId59"/>
    <sheet name="676864" sheetId="2726" state="hidden" r:id="rId60"/>
    <sheet name="678826" sheetId="2738" state="hidden" r:id="rId61"/>
    <sheet name="676821" sheetId="2743" state="hidden" r:id="rId62"/>
    <sheet name="04486883.1001" sheetId="2756" state="hidden" r:id="rId63"/>
    <sheet name="04485925.1001" sheetId="2696" state="hidden" r:id="rId64"/>
    <sheet name="04483108.1001" sheetId="2695" state="hidden" r:id="rId65"/>
    <sheet name="04465711.1001" sheetId="2709" state="hidden" r:id="rId66"/>
    <sheet name="04438790.1001" sheetId="2706" state="hidden" r:id="rId67"/>
    <sheet name="04438803.1001" sheetId="2707" state="hidden" r:id="rId68"/>
    <sheet name="04467668.1001" sheetId="2708" state="hidden" r:id="rId69"/>
    <sheet name="04459371.1001" sheetId="2711" state="hidden" r:id="rId70"/>
    <sheet name="04424420.1001" sheetId="2744" state="hidden" r:id="rId71"/>
    <sheet name="04432503.1001" sheetId="2716" state="hidden" r:id="rId72"/>
    <sheet name="04476501.1001" sheetId="2699" state="hidden" r:id="rId73"/>
    <sheet name="03653646.1001" sheetId="2717" state="hidden" r:id="rId74"/>
  </sheets>
  <functionGroups builtInGroupCount="19">
    <functionGroup name="Bloomberg"/>
    <functionGroup name="Infin"/>
    <functionGroup name="Workspace"/>
    <functionGroup name="Adfin macro"/>
    <functionGroup name="Adfin Bonds"/>
    <functionGroup name="Adfin Common"/>
    <functionGroup name="Adfin Options"/>
    <functionGroup name="Adfin TermStructure"/>
    <functionGroup name="Adfin Swaps"/>
    <functionGroup name="Adfin Forex &amp; MM"/>
    <functionGroup name="Adfin Zero Coupon"/>
    <functionGroup name="Adfin Credit"/>
    <functionGroup name="Adfin Equities"/>
    <functionGroup name="Adfin Commodities"/>
    <functionGroup name="Adfin Advanced API"/>
    <functionGroup name="0"/>
  </functionGroups>
  <definedNames>
    <definedName name="_xlnm._FilterDatabase" localSheetId="64" hidden="1">'04483108.1001'!$H$14:$AM$100</definedName>
    <definedName name="_xlnm._FilterDatabase" localSheetId="63" hidden="1">'04485925.1001'!$H$14:$AM$100</definedName>
    <definedName name="_xlnm._FilterDatabase" localSheetId="5" hidden="1">'All Investments'!$A$3:$BG$79</definedName>
    <definedName name="_xlnm._FilterDatabase" localSheetId="0" hidden="1">Dashboard!$A$6:$AU$73</definedName>
    <definedName name="_xlnm._FilterDatabase" localSheetId="3" hidden="1">Reports!$EO$55:$FQ$67</definedName>
    <definedName name="_xlnm._FilterDatabase" localSheetId="6" hidden="1">'Last trades'!$A$1:$T$923</definedName>
    <definedName name="_xlnm._FilterDatabase" localSheetId="4" hidden="1">Process!$X$3:$AZ$619</definedName>
    <definedName name="_xlnm._FilterDatabase" localSheetId="1" hidden="1">Reports!$CI$3:$CR$63</definedName>
    <definedName name="_xleta.ABS" hidden="1" xlm="1">#NAME?</definedName>
    <definedName name="_xleta.IF" hidden="1" xlm="1">#NAME?</definedName>
    <definedName name="_xleta.SUM" hidden="1" xlm="1">#NAME?</definedName>
    <definedName name="_xleta.SUMIFS" hidden="1" xlm="1">#NAME?</definedName>
    <definedName name="_xleta.TEXT" hidden="1" xlm="1">#NAME?</definedName>
    <definedName name="_xleta.VALUE" hidden="1" xlm="1">#NAME?</definedName>
    <definedName name="AssetClass">Dashboard!$B$80:$B$95</definedName>
    <definedName name="CashVariations">Reports!$CI$3</definedName>
    <definedName name="Category">Dashboard!$D$80:$D$92</definedName>
    <definedName name="CategoryAssetAllocation">Reports!$C$3</definedName>
    <definedName name="CategoryRegionAssetAllocation">Reports!$X$3</definedName>
    <definedName name="CategoryRegionTargetMonitoring">Reports!$EP$3</definedName>
    <definedName name="CategoryTargetMonitoring">Reports!$DU$3</definedName>
    <definedName name="computeDate">Dashboard!$B$2</definedName>
    <definedName name="Defensif">'Target weights'!$B$22</definedName>
    <definedName name="Dynamique" localSheetId="7">'Target weights'!$Z$22</definedName>
    <definedName name="eee">'Insurance limits'!$S$2</definedName>
    <definedName name="Equilibre" localSheetId="7">'Target weights'!$R$22</definedName>
    <definedName name="Geography" localSheetId="73">'03653646.1001'!$B$14</definedName>
    <definedName name="Geography" localSheetId="70">'04424420.1001'!$B$14</definedName>
    <definedName name="Geography" localSheetId="71">'04432503.1001'!$B$14</definedName>
    <definedName name="Geography" localSheetId="66">'04438790.1001'!$B$14</definedName>
    <definedName name="Geography" localSheetId="67">'04438803.1001'!$B$14</definedName>
    <definedName name="Geography" localSheetId="69">'04459371.1001'!$B$14</definedName>
    <definedName name="Geography" localSheetId="12">'04459436.1001'!$B$14</definedName>
    <definedName name="Geography" localSheetId="65">'04465711.1001'!$B$14</definedName>
    <definedName name="Geography" localSheetId="68">'04467668.1001'!$B$14</definedName>
    <definedName name="Geography" localSheetId="72">'04476501.1001'!$B$14</definedName>
    <definedName name="Geography" localSheetId="64">'04483108.1001'!$B$14</definedName>
    <definedName name="Geography" localSheetId="63">'04485925.1001'!$B$14</definedName>
    <definedName name="Geography" localSheetId="62">'04486883.1001'!$B$14</definedName>
    <definedName name="Geography" localSheetId="61">'676821'!$B$14</definedName>
    <definedName name="Geography" localSheetId="52">'676842'!$B$14</definedName>
    <definedName name="Geography" localSheetId="56">'676844'!$B$14</definedName>
    <definedName name="Geography" localSheetId="59">'676864'!$B$14</definedName>
    <definedName name="Geography" localSheetId="53">'676870'!$B$14</definedName>
    <definedName name="Geography" localSheetId="48">'676876'!$B$14</definedName>
    <definedName name="Geography" localSheetId="47">'676879'!$B$14</definedName>
    <definedName name="Geography" localSheetId="55">'676888'!$B$14</definedName>
    <definedName name="Geography" localSheetId="46">'678000'!$B$14</definedName>
    <definedName name="Geography" localSheetId="40">'678009'!$B$14</definedName>
    <definedName name="Geography" localSheetId="38">'678011'!$B$14</definedName>
    <definedName name="Geography" localSheetId="42">'678030'!$B$14</definedName>
    <definedName name="Geography" localSheetId="37">'678034'!$B$14</definedName>
    <definedName name="Geography" localSheetId="49">'678048'!$B$14</definedName>
    <definedName name="Geography" localSheetId="41">'678050'!$B$14</definedName>
    <definedName name="Geography" localSheetId="58">'678129'!$B$14</definedName>
    <definedName name="Geography" localSheetId="43">'678131'!$B$14</definedName>
    <definedName name="Geography" localSheetId="39">'678140'!$B$14</definedName>
    <definedName name="Geography" localSheetId="45">'678141'!$B$14</definedName>
    <definedName name="Geography" localSheetId="44">'678166'!$B$14</definedName>
    <definedName name="Geography" localSheetId="51">'678167'!$B$14</definedName>
    <definedName name="Geography" localSheetId="57">'678460'!$B$14</definedName>
    <definedName name="Geography" localSheetId="50">'678714'!$B$14</definedName>
    <definedName name="Geography" localSheetId="54">'678801'!$B$14</definedName>
    <definedName name="Geography" localSheetId="60">'678826'!$B$14</definedName>
    <definedName name="Geography" localSheetId="34">'70523881'!$B$14</definedName>
    <definedName name="Geography" localSheetId="27">'70524073'!$B$14</definedName>
    <definedName name="Geography" localSheetId="36">'70524081'!$B$14</definedName>
    <definedName name="Geography" localSheetId="26">'70524098'!$B$14</definedName>
    <definedName name="Geography" localSheetId="30">'70524877'!$B$14</definedName>
    <definedName name="Geography" localSheetId="19">'70572573'!$B$14</definedName>
    <definedName name="Geography" localSheetId="25">'70596124'!$B$14</definedName>
    <definedName name="Geography" localSheetId="23">'70596132'!$B$14</definedName>
    <definedName name="Geography" localSheetId="22">'70596149'!$B$14</definedName>
    <definedName name="Geography" localSheetId="35">'70598445'!$B$14</definedName>
    <definedName name="Geography" localSheetId="21">'70609064'!$B$14</definedName>
    <definedName name="Geography" localSheetId="33">'70609103'!$B$14</definedName>
    <definedName name="Geography" localSheetId="28">'70609111'!$B$14</definedName>
    <definedName name="Geography" localSheetId="31">'70609128'!$B$14</definedName>
    <definedName name="Geography" localSheetId="20">'70609136'!$B$14</definedName>
    <definedName name="Geography" localSheetId="17">'70609739'!$B$14</definedName>
    <definedName name="Geography" localSheetId="16">'70612178'!$B$14</definedName>
    <definedName name="Geography" localSheetId="24">'70615051'!$B$14</definedName>
    <definedName name="Geography" localSheetId="32">'70617661'!$B$14</definedName>
    <definedName name="Geography" localSheetId="18">'70641307'!$B$14</definedName>
    <definedName name="Geography" localSheetId="15">'70642038'!$B$14</definedName>
    <definedName name="Geography" localSheetId="14">'70642046'!$B$14</definedName>
    <definedName name="Geography" localSheetId="13">'70654297'!$B$14</definedName>
    <definedName name="Geography" localSheetId="29">'70656761'!$B$14</definedName>
    <definedName name="Geography">'Mandate Template'!$B$14</definedName>
    <definedName name="headers" localSheetId="73">'03653646.1001'!$J$14</definedName>
    <definedName name="headers" localSheetId="70">'04424420.1001'!$J$14</definedName>
    <definedName name="headers" localSheetId="71">'04432503.1001'!$J$14</definedName>
    <definedName name="headers" localSheetId="66">'04438790.1001'!$J$14</definedName>
    <definedName name="headers" localSheetId="67">'04438803.1001'!$J$14</definedName>
    <definedName name="headers" localSheetId="69">'04459371.1001'!$J$14</definedName>
    <definedName name="headers" localSheetId="12">'04459436.1001'!$J$14</definedName>
    <definedName name="headers" localSheetId="65">'04465711.1001'!$J$14</definedName>
    <definedName name="headers" localSheetId="68">'04467668.1001'!$J$14</definedName>
    <definedName name="headers" localSheetId="72">'04476501.1001'!$J$14</definedName>
    <definedName name="headers" localSheetId="64">'04483108.1001'!$J$14</definedName>
    <definedName name="headers" localSheetId="63">'04485925.1001'!$J$14</definedName>
    <definedName name="headers" localSheetId="62">'04486883.1001'!$J$14</definedName>
    <definedName name="headers" localSheetId="61">'676821'!$J$14</definedName>
    <definedName name="headers" localSheetId="52">'676842'!$J$14</definedName>
    <definedName name="headers" localSheetId="56">'676844'!$J$14</definedName>
    <definedName name="headers" localSheetId="59">'676864'!$J$14</definedName>
    <definedName name="headers" localSheetId="53">'676870'!$J$14</definedName>
    <definedName name="headers" localSheetId="48">'676876'!$J$14</definedName>
    <definedName name="headers" localSheetId="47">'676879'!$J$14</definedName>
    <definedName name="headers" localSheetId="55">'676888'!$J$14</definedName>
    <definedName name="headers" localSheetId="46">'678000'!$J$14</definedName>
    <definedName name="headers" localSheetId="40">'678009'!$J$14</definedName>
    <definedName name="headers" localSheetId="38">'678011'!$J$14</definedName>
    <definedName name="headers" localSheetId="42">'678030'!$J$14</definedName>
    <definedName name="headers" localSheetId="37">'678034'!$J$14</definedName>
    <definedName name="headers" localSheetId="49">'678048'!$J$14</definedName>
    <definedName name="headers" localSheetId="41">'678050'!$J$14</definedName>
    <definedName name="headers" localSheetId="58">'678129'!$J$14</definedName>
    <definedName name="headers" localSheetId="43">'678131'!$J$14</definedName>
    <definedName name="headers" localSheetId="39">'678140'!$J$14</definedName>
    <definedName name="headers" localSheetId="45">'678141'!$J$14</definedName>
    <definedName name="headers" localSheetId="44">'678166'!$J$14</definedName>
    <definedName name="headers" localSheetId="51">'678167'!$J$14</definedName>
    <definedName name="headers" localSheetId="57">'678460'!$J$14</definedName>
    <definedName name="headers" localSheetId="50">'678714'!$J$14</definedName>
    <definedName name="headers" localSheetId="54">'678801'!$J$14</definedName>
    <definedName name="headers" localSheetId="60">'678826'!$J$14</definedName>
    <definedName name="headers" localSheetId="34">'70523881'!$J$14</definedName>
    <definedName name="headers" localSheetId="27">'70524073'!$J$14</definedName>
    <definedName name="headers" localSheetId="36">'70524081'!$J$14</definedName>
    <definedName name="headers" localSheetId="26">'70524098'!$J$14</definedName>
    <definedName name="headers" localSheetId="30">'70524877'!$J$14</definedName>
    <definedName name="headers" localSheetId="19">'70572573'!$J$14</definedName>
    <definedName name="headers" localSheetId="25">'70596124'!$J$14</definedName>
    <definedName name="headers" localSheetId="23">'70596132'!$J$14</definedName>
    <definedName name="headers" localSheetId="22">'70596149'!$J$14</definedName>
    <definedName name="headers" localSheetId="35">'70598445'!$J$14</definedName>
    <definedName name="headers" localSheetId="21">'70609064'!$J$14</definedName>
    <definedName name="headers" localSheetId="33">'70609103'!$J$14</definedName>
    <definedName name="headers" localSheetId="28">'70609111'!$J$14</definedName>
    <definedName name="headers" localSheetId="31">'70609128'!$J$14</definedName>
    <definedName name="headers" localSheetId="20">'70609136'!$J$14</definedName>
    <definedName name="headers" localSheetId="17">'70609739'!$J$14</definedName>
    <definedName name="headers" localSheetId="16">'70612178'!$J$14</definedName>
    <definedName name="headers" localSheetId="24">'70615051'!$J$14</definedName>
    <definedName name="headers" localSheetId="32">'70617661'!$J$14</definedName>
    <definedName name="headers" localSheetId="18">'70641307'!$J$14</definedName>
    <definedName name="headers" localSheetId="15">'70642038'!$J$14</definedName>
    <definedName name="headers" localSheetId="14">'70642046'!$J$14</definedName>
    <definedName name="headers" localSheetId="13">'70654297'!$J$14</definedName>
    <definedName name="headers" localSheetId="29">'70656761'!$J$14</definedName>
    <definedName name="headers">'Mandate Template'!$J$14</definedName>
    <definedName name="insuranceLimits">'Insurance limits'!$B$1:$O$52</definedName>
    <definedName name="InsuranceLimitsReport">'Insurance limits'!$AE$2</definedName>
    <definedName name="lastTrades" localSheetId="73">'03653646.1001'!$Q$2</definedName>
    <definedName name="lastTrades" localSheetId="70">'04424420.1001'!$Q$2</definedName>
    <definedName name="lastTrades" localSheetId="71">'04432503.1001'!$Q$2</definedName>
    <definedName name="lastTrades" localSheetId="66">'04438790.1001'!$Q$2</definedName>
    <definedName name="lastTrades" localSheetId="67">'04438803.1001'!$Q$2</definedName>
    <definedName name="lastTrades" localSheetId="69">'04459371.1001'!$Q$2</definedName>
    <definedName name="lastTrades" localSheetId="12">'04459436.1001'!$Q$2</definedName>
    <definedName name="lastTrades" localSheetId="65">'04465711.1001'!$Q$2</definedName>
    <definedName name="lastTrades" localSheetId="68">'04467668.1001'!$Q$2</definedName>
    <definedName name="lastTrades" localSheetId="72">'04476501.1001'!$Q$2</definedName>
    <definedName name="lastTrades" localSheetId="64">'04483108.1001'!$Q$2</definedName>
    <definedName name="lastTrades" localSheetId="63">'04485925.1001'!$Q$2</definedName>
    <definedName name="lastTrades" localSheetId="62">'04486883.1001'!$Q$2</definedName>
    <definedName name="lastTrades" localSheetId="61">'676821'!$Q$2</definedName>
    <definedName name="lastTrades" localSheetId="52">'676842'!$Q$2</definedName>
    <definedName name="lastTrades" localSheetId="56">'676844'!$Q$2</definedName>
    <definedName name="lastTrades" localSheetId="59">'676864'!$Q$2</definedName>
    <definedName name="lastTrades" localSheetId="53">'676870'!$Q$2</definedName>
    <definedName name="lastTrades" localSheetId="48">'676876'!$Q$2</definedName>
    <definedName name="lastTrades" localSheetId="47">'676879'!$Q$2</definedName>
    <definedName name="lastTrades" localSheetId="55">'676888'!$Q$2</definedName>
    <definedName name="lastTrades" localSheetId="46">'678000'!$Q$2</definedName>
    <definedName name="lastTrades" localSheetId="40">'678009'!$Q$2</definedName>
    <definedName name="lastTrades" localSheetId="38">'678011'!$Q$2</definedName>
    <definedName name="lastTrades" localSheetId="42">'678030'!$Q$2</definedName>
    <definedName name="lastTrades" localSheetId="37">'678034'!$Q$2</definedName>
    <definedName name="lastTrades" localSheetId="49">'678048'!$Q$2</definedName>
    <definedName name="lastTrades" localSheetId="41">'678050'!$Q$2</definedName>
    <definedName name="lastTrades" localSheetId="58">'678129'!$Q$2</definedName>
    <definedName name="lastTrades" localSheetId="43">'678131'!$Q$2</definedName>
    <definedName name="lastTrades" localSheetId="39">'678140'!$Q$2</definedName>
    <definedName name="lastTrades" localSheetId="45">'678141'!$Q$2</definedName>
    <definedName name="lastTrades" localSheetId="44">'678166'!$Q$2</definedName>
    <definedName name="lastTrades" localSheetId="51">'678167'!$Q$2</definedName>
    <definedName name="lastTrades" localSheetId="57">'678460'!$Q$2</definedName>
    <definedName name="lastTrades" localSheetId="50">'678714'!$Q$2</definedName>
    <definedName name="lastTrades" localSheetId="54">'678801'!$Q$2</definedName>
    <definedName name="lastTrades" localSheetId="60">'678826'!$Q$2</definedName>
    <definedName name="lastTrades" localSheetId="34">'70523881'!$Q$2</definedName>
    <definedName name="lastTrades" localSheetId="27">'70524073'!$Q$2</definedName>
    <definedName name="lastTrades" localSheetId="36">'70524081'!$Q$2</definedName>
    <definedName name="lastTrades" localSheetId="26">'70524098'!$Q$2</definedName>
    <definedName name="lastTrades" localSheetId="30">'70524877'!$Q$2</definedName>
    <definedName name="lastTrades" localSheetId="19">'70572573'!$Q$2</definedName>
    <definedName name="lastTrades" localSheetId="25">'70596124'!$Q$2</definedName>
    <definedName name="lastTrades" localSheetId="23">'70596132'!$Q$2</definedName>
    <definedName name="lastTrades" localSheetId="22">'70596149'!$Q$2</definedName>
    <definedName name="lastTrades" localSheetId="35">'70598445'!$Q$2</definedName>
    <definedName name="lastTrades" localSheetId="21">'70609064'!$Q$2</definedName>
    <definedName name="lastTrades" localSheetId="33">'70609103'!$Q$2</definedName>
    <definedName name="lastTrades" localSheetId="28">'70609111'!$Q$2</definedName>
    <definedName name="lastTrades" localSheetId="31">'70609128'!$Q$2</definedName>
    <definedName name="lastTrades" localSheetId="20">'70609136'!$Q$2</definedName>
    <definedName name="lastTrades" localSheetId="17">'70609739'!$Q$2</definedName>
    <definedName name="lastTrades" localSheetId="16">'70612178'!$Q$2</definedName>
    <definedName name="lastTrades" localSheetId="24">'70615051'!$Q$2</definedName>
    <definedName name="lastTrades" localSheetId="32">'70617661'!$Q$2</definedName>
    <definedName name="lastTrades" localSheetId="18">'70641307'!$Q$2</definedName>
    <definedName name="lastTrades" localSheetId="15">'70642038'!$Q$2</definedName>
    <definedName name="lastTrades" localSheetId="14">'70642046'!$Q$2</definedName>
    <definedName name="lastTrades" localSheetId="13">'70654297'!$Q$2</definedName>
    <definedName name="lastTrades" localSheetId="29">'70656761'!$Q$2</definedName>
    <definedName name="lastTrades">'Mandate Template'!$Q$2</definedName>
    <definedName name="Limites" localSheetId="73">'03653646.1001'!$K$2</definedName>
    <definedName name="Limites" localSheetId="70">'04424420.1001'!$K$2</definedName>
    <definedName name="Limites" localSheetId="71">'04432503.1001'!$K$2</definedName>
    <definedName name="Limites" localSheetId="66">'04438790.1001'!$K$2</definedName>
    <definedName name="Limites" localSheetId="67">'04438803.1001'!$K$2</definedName>
    <definedName name="Limites" localSheetId="69">'04459371.1001'!$K$2</definedName>
    <definedName name="Limites" localSheetId="12">'04459436.1001'!$K$2</definedName>
    <definedName name="Limites" localSheetId="65">'04465711.1001'!$K$2</definedName>
    <definedName name="Limites" localSheetId="68">'04467668.1001'!$K$2</definedName>
    <definedName name="Limites" localSheetId="72">'04476501.1001'!$K$2</definedName>
    <definedName name="Limites" localSheetId="64">'04483108.1001'!$K$2</definedName>
    <definedName name="Limites" localSheetId="63">'04485925.1001'!$K$2</definedName>
    <definedName name="Limites" localSheetId="62">'04486883.1001'!$K$2</definedName>
    <definedName name="Limites" localSheetId="61">'676821'!$K$2</definedName>
    <definedName name="Limites" localSheetId="52">'676842'!$K$2</definedName>
    <definedName name="Limites" localSheetId="56">'676844'!$K$2</definedName>
    <definedName name="Limites" localSheetId="59">'676864'!$K$2</definedName>
    <definedName name="Limites" localSheetId="53">'676870'!$K$2</definedName>
    <definedName name="Limites" localSheetId="48">'676876'!$K$2</definedName>
    <definedName name="Limites" localSheetId="47">'676879'!$K$2</definedName>
    <definedName name="Limites" localSheetId="55">'676888'!$K$2</definedName>
    <definedName name="Limites" localSheetId="46">'678000'!$K$2</definedName>
    <definedName name="Limites" localSheetId="40">'678009'!$K$2</definedName>
    <definedName name="Limites" localSheetId="38">'678011'!$K$2</definedName>
    <definedName name="Limites" localSheetId="42">'678030'!$K$2</definedName>
    <definedName name="Limites" localSheetId="37">'678034'!$K$2</definedName>
    <definedName name="Limites" localSheetId="49">'678048'!$K$2</definedName>
    <definedName name="Limites" localSheetId="41">'678050'!$K$2</definedName>
    <definedName name="Limites" localSheetId="58">'678129'!$K$2</definedName>
    <definedName name="Limites" localSheetId="43">'678131'!$K$2</definedName>
    <definedName name="Limites" localSheetId="39">'678140'!$K$2</definedName>
    <definedName name="Limites" localSheetId="45">'678141'!$K$2</definedName>
    <definedName name="Limites" localSheetId="44">'678166'!$K$2</definedName>
    <definedName name="Limites" localSheetId="51">'678167'!$K$2</definedName>
    <definedName name="Limites" localSheetId="57">'678460'!$K$2</definedName>
    <definedName name="Limites" localSheetId="50">'678714'!$K$2</definedName>
    <definedName name="Limites" localSheetId="54">'678801'!$K$2</definedName>
    <definedName name="Limites" localSheetId="60">'678826'!$K$2</definedName>
    <definedName name="Limites" localSheetId="34">'70523881'!$K$2</definedName>
    <definedName name="Limites" localSheetId="27">'70524073'!$K$2</definedName>
    <definedName name="Limites" localSheetId="36">'70524081'!$K$2</definedName>
    <definedName name="Limites" localSheetId="26">'70524098'!$K$2</definedName>
    <definedName name="Limites" localSheetId="30">'70524877'!$K$2</definedName>
    <definedName name="Limites" localSheetId="19">'70572573'!$K$2</definedName>
    <definedName name="Limites" localSheetId="25">'70596124'!$K$2</definedName>
    <definedName name="Limites" localSheetId="23">'70596132'!$K$2</definedName>
    <definedName name="Limites" localSheetId="22">'70596149'!$K$2</definedName>
    <definedName name="Limites" localSheetId="35">'70598445'!$K$2</definedName>
    <definedName name="Limites" localSheetId="21">'70609064'!$K$2</definedName>
    <definedName name="Limites" localSheetId="33">'70609103'!$K$2</definedName>
    <definedName name="Limites" localSheetId="28">'70609111'!$K$2</definedName>
    <definedName name="Limites" localSheetId="31">'70609128'!$K$2</definedName>
    <definedName name="Limites" localSheetId="20">'70609136'!$K$2</definedName>
    <definedName name="Limites" localSheetId="17">'70609739'!$K$2</definedName>
    <definedName name="Limites" localSheetId="16">'70612178'!$K$2</definedName>
    <definedName name="Limites" localSheetId="24">'70615051'!$K$2</definedName>
    <definedName name="Limites" localSheetId="32">'70617661'!$K$2</definedName>
    <definedName name="Limites" localSheetId="18">'70641307'!$K$2</definedName>
    <definedName name="Limites" localSheetId="15">'70642038'!$K$2</definedName>
    <definedName name="Limites" localSheetId="14">'70642046'!$K$2</definedName>
    <definedName name="Limites" localSheetId="13">'70654297'!$K$2</definedName>
    <definedName name="Limites" localSheetId="29">'70656761'!$K$2</definedName>
    <definedName name="Limites">'Mandate Template'!$K$2</definedName>
    <definedName name="mandatHeader" localSheetId="73">'03653646.1001'!$E$2</definedName>
    <definedName name="mandatHeader" localSheetId="70">'04424420.1001'!$E$2</definedName>
    <definedName name="mandatHeader" localSheetId="71">'04432503.1001'!$E$2</definedName>
    <definedName name="mandatHeader" localSheetId="66">'04438790.1001'!$E$2</definedName>
    <definedName name="mandatHeader" localSheetId="67">'04438803.1001'!$E$2</definedName>
    <definedName name="mandatHeader" localSheetId="69">'04459371.1001'!$E$2</definedName>
    <definedName name="mandatHeader" localSheetId="12">'04459436.1001'!$E$2</definedName>
    <definedName name="mandatHeader" localSheetId="65">'04465711.1001'!$E$2</definedName>
    <definedName name="mandatHeader" localSheetId="68">'04467668.1001'!$E$2</definedName>
    <definedName name="mandatHeader" localSheetId="72">'04476501.1001'!$E$2</definedName>
    <definedName name="mandatHeader" localSheetId="64">'04483108.1001'!$E$2</definedName>
    <definedName name="mandatHeader" localSheetId="63">'04485925.1001'!$E$2</definedName>
    <definedName name="mandatHeader" localSheetId="62">'04486883.1001'!$E$2</definedName>
    <definedName name="mandatHeader" localSheetId="61">'676821'!$E$2</definedName>
    <definedName name="mandatHeader" localSheetId="52">'676842'!$E$2</definedName>
    <definedName name="mandatHeader" localSheetId="56">'676844'!$E$2</definedName>
    <definedName name="mandatHeader" localSheetId="59">'676864'!$E$2</definedName>
    <definedName name="mandatHeader" localSheetId="53">'676870'!$E$2</definedName>
    <definedName name="mandatHeader" localSheetId="48">'676876'!$E$2</definedName>
    <definedName name="mandatHeader" localSheetId="47">'676879'!$E$2</definedName>
    <definedName name="mandatHeader" localSheetId="55">'676888'!$E$2</definedName>
    <definedName name="mandatHeader" localSheetId="46">'678000'!$E$2</definedName>
    <definedName name="mandatHeader" localSheetId="40">'678009'!$E$2</definedName>
    <definedName name="mandatHeader" localSheetId="38">'678011'!$E$2</definedName>
    <definedName name="mandatHeader" localSheetId="42">'678030'!$E$2</definedName>
    <definedName name="mandatHeader" localSheetId="37">'678034'!$E$2</definedName>
    <definedName name="mandatHeader" localSheetId="49">'678048'!$E$2</definedName>
    <definedName name="mandatHeader" localSheetId="41">'678050'!$E$2</definedName>
    <definedName name="mandatHeader" localSheetId="58">'678129'!$E$2</definedName>
    <definedName name="mandatHeader" localSheetId="43">'678131'!$E$2</definedName>
    <definedName name="mandatHeader" localSheetId="39">'678140'!$E$2</definedName>
    <definedName name="mandatHeader" localSheetId="45">'678141'!$E$2</definedName>
    <definedName name="mandatHeader" localSheetId="44">'678166'!$E$2</definedName>
    <definedName name="mandatHeader" localSheetId="51">'678167'!$E$2</definedName>
    <definedName name="mandatHeader" localSheetId="57">'678460'!$E$2</definedName>
    <definedName name="mandatHeader" localSheetId="50">'678714'!$E$2</definedName>
    <definedName name="mandatHeader" localSheetId="54">'678801'!$E$2</definedName>
    <definedName name="mandatHeader" localSheetId="60">'678826'!$E$2</definedName>
    <definedName name="mandatHeader" localSheetId="34">'70523881'!$E$2</definedName>
    <definedName name="mandatHeader" localSheetId="27">'70524073'!$E$2</definedName>
    <definedName name="mandatHeader" localSheetId="36">'70524081'!$E$2</definedName>
    <definedName name="mandatHeader" localSheetId="26">'70524098'!$E$2</definedName>
    <definedName name="mandatHeader" localSheetId="30">'70524877'!$E$2</definedName>
    <definedName name="mandatHeader" localSheetId="19">'70572573'!$E$2</definedName>
    <definedName name="mandatHeader" localSheetId="25">'70596124'!$E$2</definedName>
    <definedName name="mandatHeader" localSheetId="23">'70596132'!$E$2</definedName>
    <definedName name="mandatHeader" localSheetId="22">'70596149'!$E$2</definedName>
    <definedName name="mandatHeader" localSheetId="35">'70598445'!$E$2</definedName>
    <definedName name="mandatHeader" localSheetId="21">'70609064'!$E$2</definedName>
    <definedName name="mandatHeader" localSheetId="33">'70609103'!$E$2</definedName>
    <definedName name="mandatHeader" localSheetId="28">'70609111'!$E$2</definedName>
    <definedName name="mandatHeader" localSheetId="31">'70609128'!$E$2</definedName>
    <definedName name="mandatHeader" localSheetId="20">'70609136'!$E$2</definedName>
    <definedName name="mandatHeader" localSheetId="17">'70609739'!$E$2</definedName>
    <definedName name="mandatHeader" localSheetId="16">'70612178'!$E$2</definedName>
    <definedName name="mandatHeader" localSheetId="24">'70615051'!$E$2</definedName>
    <definedName name="mandatHeader" localSheetId="32">'70617661'!$E$2</definedName>
    <definedName name="mandatHeader" localSheetId="18">'70641307'!$E$2</definedName>
    <definedName name="mandatHeader" localSheetId="15">'70642038'!$E$2</definedName>
    <definedName name="mandatHeader" localSheetId="14">'70642046'!$E$2</definedName>
    <definedName name="mandatHeader" localSheetId="13">'70654297'!$E$2</definedName>
    <definedName name="mandatHeader" localSheetId="29">'70656761'!$E$2</definedName>
    <definedName name="mandatHeader">'Mandate Template'!$E$2</definedName>
    <definedName name="MandatsContraints">Reports!$CU$3</definedName>
    <definedName name="_xlnm.Print_Area" localSheetId="3">'Insurance limits'!$AE$2:$GQ$28</definedName>
    <definedName name="_xlnm.Print_Area" localSheetId="1">Reports!$DU$3:$EM$66,Reports!$EP$3:$FQ$66,Reports!$GA$3:$HJ$66,Reports!$HO$3:$IX$66</definedName>
    <definedName name="_xlnm.Print_Titles" localSheetId="3">'Insurance limits'!$AE:$AE</definedName>
    <definedName name="Prudent">'Target weights'!$J$22</definedName>
    <definedName name="SandBox">'Target weights'!$AH$22</definedName>
    <definedName name="startMandatList">Dashboard!$A$6</definedName>
    <definedName name="startMandatsLimits">Dashboard!$W$6</definedName>
    <definedName name="SubCategoryRegionAssetAllocation">Reports!$BA$3</definedName>
    <definedName name="SubCategoryRegionTargetMonitoring">Reports!$GA$3</definedName>
    <definedName name="SubCategoryRegionTimeAdjustedTargetMonitoring">Reports!$HO$3</definedName>
    <definedName name="tgtWeightDate" localSheetId="73">'03653646.1001'!$E$8</definedName>
    <definedName name="tgtWeightDate" localSheetId="70">'04424420.1001'!$E$8</definedName>
    <definedName name="tgtWeightDate" localSheetId="71">'04432503.1001'!$E$8</definedName>
    <definedName name="tgtWeightDate" localSheetId="66">'04438790.1001'!$E$8</definedName>
    <definedName name="tgtWeightDate" localSheetId="67">'04438803.1001'!$E$8</definedName>
    <definedName name="tgtWeightDate" localSheetId="69">'04459371.1001'!$E$8</definedName>
    <definedName name="tgtWeightDate" localSheetId="12">'04459436.1001'!$E$8</definedName>
    <definedName name="tgtWeightDate" localSheetId="65">'04465711.1001'!$E$8</definedName>
    <definedName name="tgtWeightDate" localSheetId="68">'04467668.1001'!$E$8</definedName>
    <definedName name="tgtWeightDate" localSheetId="72">'04476501.1001'!$E$8</definedName>
    <definedName name="tgtWeightDate" localSheetId="64">'04483108.1001'!$E$8</definedName>
    <definedName name="tgtWeightDate" localSheetId="63">'04485925.1001'!$E$8</definedName>
    <definedName name="tgtWeightDate" localSheetId="62">'04486883.1001'!$E$8</definedName>
    <definedName name="tgtWeightDate" localSheetId="61">'676821'!$E$8</definedName>
    <definedName name="tgtWeightDate" localSheetId="52">'676842'!$E$8</definedName>
    <definedName name="tgtWeightDate" localSheetId="56">'676844'!$E$8</definedName>
    <definedName name="tgtWeightDate" localSheetId="59">'676864'!$E$8</definedName>
    <definedName name="tgtWeightDate" localSheetId="53">'676870'!$E$8</definedName>
    <definedName name="tgtWeightDate" localSheetId="48">'676876'!$E$8</definedName>
    <definedName name="tgtWeightDate" localSheetId="47">'676879'!$E$8</definedName>
    <definedName name="tgtWeightDate" localSheetId="55">'676888'!$E$8</definedName>
    <definedName name="tgtWeightDate" localSheetId="46">'678000'!$E$8</definedName>
    <definedName name="tgtWeightDate" localSheetId="40">'678009'!$E$8</definedName>
    <definedName name="tgtWeightDate" localSheetId="38">'678011'!$E$8</definedName>
    <definedName name="tgtWeightDate" localSheetId="42">'678030'!$E$8</definedName>
    <definedName name="tgtWeightDate" localSheetId="37">'678034'!$E$8</definedName>
    <definedName name="tgtWeightDate" localSheetId="49">'678048'!$E$8</definedName>
    <definedName name="tgtWeightDate" localSheetId="41">'678050'!$E$8</definedName>
    <definedName name="tgtWeightDate" localSheetId="58">'678129'!$E$8</definedName>
    <definedName name="tgtWeightDate" localSheetId="43">'678131'!$E$8</definedName>
    <definedName name="tgtWeightDate" localSheetId="39">'678140'!$E$8</definedName>
    <definedName name="tgtWeightDate" localSheetId="45">'678141'!$E$8</definedName>
    <definedName name="tgtWeightDate" localSheetId="44">'678166'!$E$8</definedName>
    <definedName name="tgtWeightDate" localSheetId="51">'678167'!$E$8</definedName>
    <definedName name="tgtWeightDate" localSheetId="57">'678460'!$E$8</definedName>
    <definedName name="tgtWeightDate" localSheetId="50">'678714'!$E$8</definedName>
    <definedName name="tgtWeightDate" localSheetId="54">'678801'!$E$8</definedName>
    <definedName name="tgtWeightDate" localSheetId="60">'678826'!$E$8</definedName>
    <definedName name="tgtWeightDate" localSheetId="34">'70523881'!$E$8</definedName>
    <definedName name="tgtWeightDate" localSheetId="27">'70524073'!$E$8</definedName>
    <definedName name="tgtWeightDate" localSheetId="36">'70524081'!$E$8</definedName>
    <definedName name="tgtWeightDate" localSheetId="26">'70524098'!$E$8</definedName>
    <definedName name="tgtWeightDate" localSheetId="30">'70524877'!$E$8</definedName>
    <definedName name="tgtWeightDate" localSheetId="19">'70572573'!$E$8</definedName>
    <definedName name="tgtWeightDate" localSheetId="25">'70596124'!$E$8</definedName>
    <definedName name="tgtWeightDate" localSheetId="23">'70596132'!$E$8</definedName>
    <definedName name="tgtWeightDate" localSheetId="22">'70596149'!$E$8</definedName>
    <definedName name="tgtWeightDate" localSheetId="35">'70598445'!$E$8</definedName>
    <definedName name="tgtWeightDate" localSheetId="21">'70609064'!$E$8</definedName>
    <definedName name="tgtWeightDate" localSheetId="33">'70609103'!$E$8</definedName>
    <definedName name="tgtWeightDate" localSheetId="28">'70609111'!$E$8</definedName>
    <definedName name="tgtWeightDate" localSheetId="31">'70609128'!$E$8</definedName>
    <definedName name="tgtWeightDate" localSheetId="20">'70609136'!$E$8</definedName>
    <definedName name="tgtWeightDate" localSheetId="17">'70609739'!$E$8</definedName>
    <definedName name="tgtWeightDate" localSheetId="16">'70612178'!$E$8</definedName>
    <definedName name="tgtWeightDate" localSheetId="24">'70615051'!$E$8</definedName>
    <definedName name="tgtWeightDate" localSheetId="32">'70617661'!$E$8</definedName>
    <definedName name="tgtWeightDate" localSheetId="18">'70641307'!$E$8</definedName>
    <definedName name="tgtWeightDate" localSheetId="15">'70642038'!$E$8</definedName>
    <definedName name="tgtWeightDate" localSheetId="14">'70642046'!$E$8</definedName>
    <definedName name="tgtWeightDate" localSheetId="13">'70654297'!$E$8</definedName>
    <definedName name="tgtWeightDate" localSheetId="29">'70656761'!$E$8</definedName>
    <definedName name="tgtWeightDate">'Mandate Template'!$E$8</definedName>
    <definedName name="tradesUpdateDate">Dashboard!$B$3</definedName>
    <definedName name="World">'Target weights'!$AH$28</definedName>
    <definedName name="zonea">'Insurance limits'!$V$2</definedName>
  </definedNames>
  <calcPr calcId="191029"/>
  <pivotCaches>
    <pivotCache cacheId="0" r:id="rId75"/>
    <pivotCache cacheId="1" r:id="rId76"/>
    <pivotCache cacheId="2" r:id="rId77"/>
    <pivotCache cacheId="3" r:id="rId78"/>
    <pivotCache cacheId="4" r:id="rId7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2710" l="1"/>
  <c r="AH17" i="2710"/>
  <c r="AH16" i="2710"/>
  <c r="E50" i="2710"/>
  <c r="F50" i="2710" s="1"/>
  <c r="E49" i="2710"/>
  <c r="F49" i="2710" s="1"/>
  <c r="E48" i="2710"/>
  <c r="F48" i="2710" s="1"/>
  <c r="E47" i="2710"/>
  <c r="F47" i="2710" s="1"/>
  <c r="E46" i="2710"/>
  <c r="F46" i="2710" s="1"/>
  <c r="E45" i="2710"/>
  <c r="F45" i="2710" s="1"/>
  <c r="E44" i="2710"/>
  <c r="F44" i="2710" s="1"/>
  <c r="E43" i="2710"/>
  <c r="F43" i="2710" s="1"/>
  <c r="E41" i="2710"/>
  <c r="F41" i="2710" s="1"/>
  <c r="E40" i="2710"/>
  <c r="F40" i="2710" s="1"/>
  <c r="E39" i="2710"/>
  <c r="F39" i="2710" s="1"/>
  <c r="E38" i="2710"/>
  <c r="F38" i="2710" s="1"/>
  <c r="E37" i="2710"/>
  <c r="F37" i="2710" s="1"/>
  <c r="E34" i="2710"/>
  <c r="F34" i="2710" s="1"/>
  <c r="E33" i="2710"/>
  <c r="F33" i="2710" s="1"/>
  <c r="E32" i="2710"/>
  <c r="F32" i="2710" s="1"/>
  <c r="E31" i="2710"/>
  <c r="F31" i="2710" s="1"/>
  <c r="E30" i="2710"/>
  <c r="F30" i="2710" s="1"/>
  <c r="E29" i="2710"/>
  <c r="F29" i="2710" s="1"/>
  <c r="E26" i="2710"/>
  <c r="F26" i="2710" s="1"/>
  <c r="E25" i="2710"/>
  <c r="F25" i="2710" s="1"/>
  <c r="E24" i="2710"/>
  <c r="F24" i="2710" s="1"/>
  <c r="E23" i="2710"/>
  <c r="F23" i="2710" s="1"/>
  <c r="E22" i="2710"/>
  <c r="F22" i="2710" s="1"/>
  <c r="E21" i="2710"/>
  <c r="F21" i="2710" s="1"/>
  <c r="E20" i="2710"/>
  <c r="F20" i="2710" s="1"/>
  <c r="E18" i="2710"/>
  <c r="F18" i="2710" s="1"/>
  <c r="E17" i="2710"/>
  <c r="F17" i="2710" s="1"/>
  <c r="E16" i="2710"/>
  <c r="F16" i="2710" s="1"/>
  <c r="E15" i="2710"/>
  <c r="F15" i="2710" s="1"/>
  <c r="AA100" i="2710"/>
  <c r="AA99" i="2710"/>
  <c r="AA98" i="2710"/>
  <c r="AA97" i="2710"/>
  <c r="AC97" i="2710" s="1"/>
  <c r="AD97" i="2710" s="1"/>
  <c r="AA96" i="2710"/>
  <c r="AA95" i="2710"/>
  <c r="AC95" i="2710" s="1"/>
  <c r="AD95" i="2710" s="1"/>
  <c r="AA94" i="2710"/>
  <c r="AA93" i="2710"/>
  <c r="AC93" i="2710" s="1"/>
  <c r="AD93" i="2710" s="1"/>
  <c r="AA92" i="2710"/>
  <c r="AC92" i="2710" s="1"/>
  <c r="AD92" i="2710" s="1"/>
  <c r="AA91" i="2710"/>
  <c r="AC91" i="2710" s="1"/>
  <c r="AD91" i="2710" s="1"/>
  <c r="AA90" i="2710"/>
  <c r="AC90" i="2710" s="1"/>
  <c r="AD90" i="2710" s="1"/>
  <c r="AA89" i="2710"/>
  <c r="AC89" i="2710" s="1"/>
  <c r="AD89" i="2710" s="1"/>
  <c r="AA88" i="2710"/>
  <c r="AA87" i="2710"/>
  <c r="AC87" i="2710" s="1"/>
  <c r="AD87" i="2710" s="1"/>
  <c r="AA86" i="2710"/>
  <c r="AA85" i="2710"/>
  <c r="AC85" i="2710" s="1"/>
  <c r="AD85" i="2710" s="1"/>
  <c r="AA84" i="2710"/>
  <c r="AA83" i="2710"/>
  <c r="AA82" i="2710"/>
  <c r="AA81" i="2710"/>
  <c r="AC81" i="2710" s="1"/>
  <c r="AD81" i="2710" s="1"/>
  <c r="AA80" i="2710"/>
  <c r="AA79" i="2710"/>
  <c r="AC79" i="2710" s="1"/>
  <c r="AD79" i="2710" s="1"/>
  <c r="AA78" i="2710"/>
  <c r="AA77" i="2710"/>
  <c r="AC77" i="2710" s="1"/>
  <c r="AD77" i="2710" s="1"/>
  <c r="AA76" i="2710"/>
  <c r="AC76" i="2710" s="1"/>
  <c r="AD76" i="2710" s="1"/>
  <c r="AA75" i="2710"/>
  <c r="AC75" i="2710" s="1"/>
  <c r="AD75" i="2710" s="1"/>
  <c r="AA74" i="2710"/>
  <c r="AC74" i="2710" s="1"/>
  <c r="AD74" i="2710" s="1"/>
  <c r="AA73" i="2710"/>
  <c r="AC73" i="2710" s="1"/>
  <c r="AD73" i="2710" s="1"/>
  <c r="AA72" i="2710"/>
  <c r="AA71" i="2710"/>
  <c r="AC71" i="2710" s="1"/>
  <c r="AD71" i="2710" s="1"/>
  <c r="AA70" i="2710"/>
  <c r="AA69" i="2710"/>
  <c r="AC69" i="2710" s="1"/>
  <c r="AD69" i="2710" s="1"/>
  <c r="AA68" i="2710"/>
  <c r="AA67" i="2710"/>
  <c r="AA66" i="2710"/>
  <c r="AA65" i="2710"/>
  <c r="AC65" i="2710" s="1"/>
  <c r="AD65" i="2710" s="1"/>
  <c r="AA64" i="2710"/>
  <c r="AA63" i="2710"/>
  <c r="AC63" i="2710" s="1"/>
  <c r="AD63" i="2710" s="1"/>
  <c r="AA62" i="2710"/>
  <c r="AA61" i="2710"/>
  <c r="AC61" i="2710" s="1"/>
  <c r="AD61" i="2710" s="1"/>
  <c r="AA60" i="2710"/>
  <c r="AC60" i="2710" s="1"/>
  <c r="AD60" i="2710" s="1"/>
  <c r="AA59" i="2710"/>
  <c r="AC59" i="2710" s="1"/>
  <c r="AD59" i="2710" s="1"/>
  <c r="AA58" i="2710"/>
  <c r="AC58" i="2710" s="1"/>
  <c r="AD58" i="2710" s="1"/>
  <c r="AA57" i="2710"/>
  <c r="AC57" i="2710" s="1"/>
  <c r="AD57" i="2710" s="1"/>
  <c r="AA56" i="2710"/>
  <c r="AA55" i="2710"/>
  <c r="AC55" i="2710" s="1"/>
  <c r="AD55" i="2710" s="1"/>
  <c r="AA54" i="2710"/>
  <c r="AA53" i="2710"/>
  <c r="AC53" i="2710" s="1"/>
  <c r="AD53" i="2710" s="1"/>
  <c r="AA52" i="2710"/>
  <c r="AA51" i="2710"/>
  <c r="AA50" i="2710"/>
  <c r="AA49" i="2710"/>
  <c r="AC49" i="2710" s="1"/>
  <c r="AD49" i="2710" s="1"/>
  <c r="AA48" i="2710"/>
  <c r="AA47" i="2710"/>
  <c r="AC47" i="2710" s="1"/>
  <c r="AD47" i="2710" s="1"/>
  <c r="AA46" i="2710"/>
  <c r="AA45" i="2710"/>
  <c r="AC45" i="2710" s="1"/>
  <c r="AD45" i="2710" s="1"/>
  <c r="AA44" i="2710"/>
  <c r="AC44" i="2710" s="1"/>
  <c r="AD44" i="2710" s="1"/>
  <c r="AA43" i="2710"/>
  <c r="AC43" i="2710" s="1"/>
  <c r="AD43" i="2710" s="1"/>
  <c r="AA42" i="2710"/>
  <c r="AC42" i="2710" s="1"/>
  <c r="AD42" i="2710" s="1"/>
  <c r="AA41" i="2710"/>
  <c r="AC41" i="2710" s="1"/>
  <c r="AD41" i="2710" s="1"/>
  <c r="AA40" i="2710"/>
  <c r="AA39" i="2710"/>
  <c r="AC39" i="2710" s="1"/>
  <c r="AD39" i="2710" s="1"/>
  <c r="AA38" i="2710"/>
  <c r="AA37" i="2710"/>
  <c r="AC37" i="2710" s="1"/>
  <c r="AD37" i="2710" s="1"/>
  <c r="AA36" i="2710"/>
  <c r="AA35" i="2710"/>
  <c r="AA34" i="2710"/>
  <c r="AA33" i="2710"/>
  <c r="AA32" i="2710"/>
  <c r="AA31" i="2710"/>
  <c r="AC31" i="2710" s="1"/>
  <c r="AD31" i="2710" s="1"/>
  <c r="AA30" i="2710"/>
  <c r="AA29" i="2710"/>
  <c r="AC29" i="2710" s="1"/>
  <c r="AD29" i="2710" s="1"/>
  <c r="AA28" i="2710"/>
  <c r="AC28" i="2710" s="1"/>
  <c r="AD28" i="2710" s="1"/>
  <c r="AA27" i="2710"/>
  <c r="AC27" i="2710" s="1"/>
  <c r="AD27" i="2710" s="1"/>
  <c r="AA26" i="2710"/>
  <c r="AC26" i="2710" s="1"/>
  <c r="AD26" i="2710" s="1"/>
  <c r="AA25" i="2710"/>
  <c r="AC25" i="2710" s="1"/>
  <c r="AD25" i="2710" s="1"/>
  <c r="AA24" i="2710"/>
  <c r="AH100" i="2710"/>
  <c r="AI100" i="2710" s="1"/>
  <c r="AG100" i="2710"/>
  <c r="AF100" i="2710"/>
  <c r="AE100" i="2710"/>
  <c r="AD100" i="2710"/>
  <c r="AC100" i="2710"/>
  <c r="AB100" i="2710"/>
  <c r="Z100" i="2710"/>
  <c r="Y100" i="2710"/>
  <c r="AH99" i="2710"/>
  <c r="AI99" i="2710" s="1"/>
  <c r="AE99" i="2710"/>
  <c r="AC99" i="2710"/>
  <c r="AD99" i="2710" s="1"/>
  <c r="AB99" i="2710"/>
  <c r="Z99" i="2710"/>
  <c r="Y99" i="2710"/>
  <c r="AH98" i="2710"/>
  <c r="AI98" i="2710" s="1"/>
  <c r="AG98" i="2710"/>
  <c r="AE98" i="2710"/>
  <c r="AD98" i="2710"/>
  <c r="AF98" i="2710" s="1"/>
  <c r="AC98" i="2710"/>
  <c r="AB98" i="2710"/>
  <c r="Z98" i="2710"/>
  <c r="Y98" i="2710"/>
  <c r="AH97" i="2710"/>
  <c r="AI97" i="2710" s="1"/>
  <c r="AE97" i="2710"/>
  <c r="AB97" i="2710"/>
  <c r="Z97" i="2710"/>
  <c r="Y97" i="2710"/>
  <c r="AH96" i="2710"/>
  <c r="AI96" i="2710" s="1"/>
  <c r="AE96" i="2710"/>
  <c r="AD96" i="2710"/>
  <c r="AG96" i="2710" s="1"/>
  <c r="AC96" i="2710"/>
  <c r="AB96" i="2710"/>
  <c r="Z96" i="2710"/>
  <c r="Y96" i="2710"/>
  <c r="AH95" i="2710"/>
  <c r="AI95" i="2710" s="1"/>
  <c r="AE95" i="2710"/>
  <c r="AB95" i="2710"/>
  <c r="Z95" i="2710"/>
  <c r="Y95" i="2710"/>
  <c r="AH94" i="2710"/>
  <c r="AI94" i="2710" s="1"/>
  <c r="AE94" i="2710"/>
  <c r="AC94" i="2710"/>
  <c r="AD94" i="2710" s="1"/>
  <c r="AB94" i="2710"/>
  <c r="Z94" i="2710"/>
  <c r="Y94" i="2710"/>
  <c r="AI93" i="2710"/>
  <c r="AH93" i="2710"/>
  <c r="AE93" i="2710"/>
  <c r="AB93" i="2710"/>
  <c r="Z93" i="2710"/>
  <c r="Y93" i="2710"/>
  <c r="AH92" i="2710"/>
  <c r="AI92" i="2710" s="1"/>
  <c r="AE92" i="2710"/>
  <c r="AB92" i="2710"/>
  <c r="Z92" i="2710"/>
  <c r="Y92" i="2710"/>
  <c r="AH91" i="2710"/>
  <c r="AI91" i="2710" s="1"/>
  <c r="AE91" i="2710"/>
  <c r="AB91" i="2710"/>
  <c r="Z91" i="2710"/>
  <c r="Y91" i="2710"/>
  <c r="AH90" i="2710"/>
  <c r="AI90" i="2710" s="1"/>
  <c r="AE90" i="2710"/>
  <c r="AB90" i="2710"/>
  <c r="Z90" i="2710"/>
  <c r="Y90" i="2710"/>
  <c r="AH89" i="2710"/>
  <c r="AI89" i="2710" s="1"/>
  <c r="AE89" i="2710"/>
  <c r="AB89" i="2710"/>
  <c r="Z89" i="2710"/>
  <c r="Y89" i="2710"/>
  <c r="AH88" i="2710"/>
  <c r="AI88" i="2710" s="1"/>
  <c r="AE88" i="2710"/>
  <c r="AD88" i="2710"/>
  <c r="AG88" i="2710" s="1"/>
  <c r="AC88" i="2710"/>
  <c r="AB88" i="2710"/>
  <c r="Z88" i="2710"/>
  <c r="Y88" i="2710"/>
  <c r="AH87" i="2710"/>
  <c r="AI87" i="2710" s="1"/>
  <c r="AE87" i="2710"/>
  <c r="AB87" i="2710"/>
  <c r="Z87" i="2710"/>
  <c r="Y87" i="2710"/>
  <c r="AH86" i="2710"/>
  <c r="AI86" i="2710" s="1"/>
  <c r="AE86" i="2710"/>
  <c r="AC86" i="2710"/>
  <c r="AD86" i="2710" s="1"/>
  <c r="AB86" i="2710"/>
  <c r="Z86" i="2710"/>
  <c r="Y86" i="2710"/>
  <c r="AI85" i="2710"/>
  <c r="AH85" i="2710"/>
  <c r="AE85" i="2710"/>
  <c r="AB85" i="2710"/>
  <c r="Z85" i="2710"/>
  <c r="Y85" i="2710"/>
  <c r="AH84" i="2710"/>
  <c r="AI84" i="2710" s="1"/>
  <c r="AG84" i="2710"/>
  <c r="AF84" i="2710"/>
  <c r="AE84" i="2710"/>
  <c r="AD84" i="2710"/>
  <c r="AC84" i="2710"/>
  <c r="AB84" i="2710"/>
  <c r="Z84" i="2710"/>
  <c r="Y84" i="2710"/>
  <c r="AH83" i="2710"/>
  <c r="AI83" i="2710" s="1"/>
  <c r="AE83" i="2710"/>
  <c r="AC83" i="2710"/>
  <c r="AD83" i="2710" s="1"/>
  <c r="AB83" i="2710"/>
  <c r="Z83" i="2710"/>
  <c r="Y83" i="2710"/>
  <c r="AH82" i="2710"/>
  <c r="AI82" i="2710" s="1"/>
  <c r="AG82" i="2710"/>
  <c r="AE82" i="2710"/>
  <c r="AD82" i="2710"/>
  <c r="AF82" i="2710" s="1"/>
  <c r="AC82" i="2710"/>
  <c r="AB82" i="2710"/>
  <c r="Z82" i="2710"/>
  <c r="Y82" i="2710"/>
  <c r="AH81" i="2710"/>
  <c r="AI81" i="2710" s="1"/>
  <c r="AE81" i="2710"/>
  <c r="AB81" i="2710"/>
  <c r="Z81" i="2710"/>
  <c r="Y81" i="2710"/>
  <c r="AH80" i="2710"/>
  <c r="AI80" i="2710" s="1"/>
  <c r="AE80" i="2710"/>
  <c r="AD80" i="2710"/>
  <c r="AG80" i="2710" s="1"/>
  <c r="AC80" i="2710"/>
  <c r="AB80" i="2710"/>
  <c r="Z80" i="2710"/>
  <c r="Y80" i="2710"/>
  <c r="AH79" i="2710"/>
  <c r="AI79" i="2710" s="1"/>
  <c r="AE79" i="2710"/>
  <c r="AB79" i="2710"/>
  <c r="Z79" i="2710"/>
  <c r="Y79" i="2710"/>
  <c r="AH78" i="2710"/>
  <c r="AI78" i="2710" s="1"/>
  <c r="AE78" i="2710"/>
  <c r="AC78" i="2710"/>
  <c r="AD78" i="2710" s="1"/>
  <c r="AB78" i="2710"/>
  <c r="Z78" i="2710"/>
  <c r="Y78" i="2710"/>
  <c r="AI77" i="2710"/>
  <c r="AH77" i="2710"/>
  <c r="AE77" i="2710"/>
  <c r="AB77" i="2710"/>
  <c r="Z77" i="2710"/>
  <c r="Y77" i="2710"/>
  <c r="AH76" i="2710"/>
  <c r="AI76" i="2710" s="1"/>
  <c r="AE76" i="2710"/>
  <c r="AB76" i="2710"/>
  <c r="Z76" i="2710"/>
  <c r="Y76" i="2710"/>
  <c r="AH75" i="2710"/>
  <c r="AI75" i="2710" s="1"/>
  <c r="AE75" i="2710"/>
  <c r="AB75" i="2710"/>
  <c r="Z75" i="2710"/>
  <c r="Y75" i="2710"/>
  <c r="AH74" i="2710"/>
  <c r="AI74" i="2710" s="1"/>
  <c r="AE74" i="2710"/>
  <c r="AB74" i="2710"/>
  <c r="Z74" i="2710"/>
  <c r="Y74" i="2710"/>
  <c r="AH73" i="2710"/>
  <c r="AI73" i="2710" s="1"/>
  <c r="AE73" i="2710"/>
  <c r="AB73" i="2710"/>
  <c r="Z73" i="2710"/>
  <c r="Y73" i="2710"/>
  <c r="AH72" i="2710"/>
  <c r="AI72" i="2710" s="1"/>
  <c r="AE72" i="2710"/>
  <c r="AD72" i="2710"/>
  <c r="AG72" i="2710" s="1"/>
  <c r="AC72" i="2710"/>
  <c r="AB72" i="2710"/>
  <c r="Z72" i="2710"/>
  <c r="Y72" i="2710"/>
  <c r="AH71" i="2710"/>
  <c r="AI71" i="2710" s="1"/>
  <c r="AE71" i="2710"/>
  <c r="AB71" i="2710"/>
  <c r="Z71" i="2710"/>
  <c r="Y71" i="2710"/>
  <c r="AH70" i="2710"/>
  <c r="AI70" i="2710" s="1"/>
  <c r="AE70" i="2710"/>
  <c r="AC70" i="2710"/>
  <c r="AD70" i="2710" s="1"/>
  <c r="AB70" i="2710"/>
  <c r="Z70" i="2710"/>
  <c r="Y70" i="2710"/>
  <c r="AI69" i="2710"/>
  <c r="AH69" i="2710"/>
  <c r="AE69" i="2710"/>
  <c r="AB69" i="2710"/>
  <c r="Z69" i="2710"/>
  <c r="Y69" i="2710"/>
  <c r="AH68" i="2710"/>
  <c r="AI68" i="2710" s="1"/>
  <c r="AG68" i="2710"/>
  <c r="AF68" i="2710"/>
  <c r="AE68" i="2710"/>
  <c r="AD68" i="2710"/>
  <c r="AC68" i="2710"/>
  <c r="AB68" i="2710"/>
  <c r="Z68" i="2710"/>
  <c r="Y68" i="2710"/>
  <c r="AH67" i="2710"/>
  <c r="AI67" i="2710" s="1"/>
  <c r="AE67" i="2710"/>
  <c r="AC67" i="2710"/>
  <c r="AD67" i="2710" s="1"/>
  <c r="AB67" i="2710"/>
  <c r="Z67" i="2710"/>
  <c r="Y67" i="2710"/>
  <c r="AH66" i="2710"/>
  <c r="AI66" i="2710" s="1"/>
  <c r="AG66" i="2710"/>
  <c r="AF66" i="2710"/>
  <c r="AE66" i="2710"/>
  <c r="AD66" i="2710"/>
  <c r="AC66" i="2710"/>
  <c r="AB66" i="2710"/>
  <c r="Z66" i="2710"/>
  <c r="Y66" i="2710"/>
  <c r="AH65" i="2710"/>
  <c r="AI65" i="2710" s="1"/>
  <c r="AE65" i="2710"/>
  <c r="AB65" i="2710"/>
  <c r="Z65" i="2710"/>
  <c r="Y65" i="2710"/>
  <c r="AH64" i="2710"/>
  <c r="AI64" i="2710" s="1"/>
  <c r="AE64" i="2710"/>
  <c r="AD64" i="2710"/>
  <c r="AG64" i="2710" s="1"/>
  <c r="AC64" i="2710"/>
  <c r="AB64" i="2710"/>
  <c r="Z64" i="2710"/>
  <c r="Y64" i="2710"/>
  <c r="AH63" i="2710"/>
  <c r="AI63" i="2710" s="1"/>
  <c r="AE63" i="2710"/>
  <c r="AB63" i="2710"/>
  <c r="Z63" i="2710"/>
  <c r="Y63" i="2710"/>
  <c r="AH62" i="2710"/>
  <c r="AI62" i="2710" s="1"/>
  <c r="AE62" i="2710"/>
  <c r="AC62" i="2710"/>
  <c r="AD62" i="2710" s="1"/>
  <c r="AB62" i="2710"/>
  <c r="Z62" i="2710"/>
  <c r="Y62" i="2710"/>
  <c r="AI61" i="2710"/>
  <c r="AH61" i="2710"/>
  <c r="AE61" i="2710"/>
  <c r="AB61" i="2710"/>
  <c r="Z61" i="2710"/>
  <c r="Y61" i="2710"/>
  <c r="AH60" i="2710"/>
  <c r="AI60" i="2710" s="1"/>
  <c r="AE60" i="2710"/>
  <c r="AB60" i="2710"/>
  <c r="Z60" i="2710"/>
  <c r="Y60" i="2710"/>
  <c r="AH59" i="2710"/>
  <c r="AI59" i="2710" s="1"/>
  <c r="AE59" i="2710"/>
  <c r="AB59" i="2710"/>
  <c r="Z59" i="2710"/>
  <c r="Y59" i="2710"/>
  <c r="AH58" i="2710"/>
  <c r="AI58" i="2710" s="1"/>
  <c r="AE58" i="2710"/>
  <c r="AB58" i="2710"/>
  <c r="Z58" i="2710"/>
  <c r="Y58" i="2710"/>
  <c r="AH57" i="2710"/>
  <c r="AI57" i="2710" s="1"/>
  <c r="AE57" i="2710"/>
  <c r="AB57" i="2710"/>
  <c r="Z57" i="2710"/>
  <c r="Y57" i="2710"/>
  <c r="AH56" i="2710"/>
  <c r="AI56" i="2710" s="1"/>
  <c r="AE56" i="2710"/>
  <c r="AD56" i="2710"/>
  <c r="AG56" i="2710" s="1"/>
  <c r="AC56" i="2710"/>
  <c r="AB56" i="2710"/>
  <c r="Z56" i="2710"/>
  <c r="Y56" i="2710"/>
  <c r="AH55" i="2710"/>
  <c r="AI55" i="2710" s="1"/>
  <c r="AE55" i="2710"/>
  <c r="AB55" i="2710"/>
  <c r="Z55" i="2710"/>
  <c r="Y55" i="2710"/>
  <c r="AH54" i="2710"/>
  <c r="AI54" i="2710" s="1"/>
  <c r="AE54" i="2710"/>
  <c r="AC54" i="2710"/>
  <c r="AD54" i="2710" s="1"/>
  <c r="AB54" i="2710"/>
  <c r="Z54" i="2710"/>
  <c r="Y54" i="2710"/>
  <c r="AI53" i="2710"/>
  <c r="AH53" i="2710"/>
  <c r="AE53" i="2710"/>
  <c r="AB53" i="2710"/>
  <c r="Z53" i="2710"/>
  <c r="Y53" i="2710"/>
  <c r="AH52" i="2710"/>
  <c r="AI52" i="2710" s="1"/>
  <c r="AG52" i="2710"/>
  <c r="AF52" i="2710"/>
  <c r="AE52" i="2710"/>
  <c r="AD52" i="2710"/>
  <c r="AC52" i="2710"/>
  <c r="AB52" i="2710"/>
  <c r="Z52" i="2710"/>
  <c r="Y52" i="2710"/>
  <c r="AH51" i="2710"/>
  <c r="AI51" i="2710" s="1"/>
  <c r="AE51" i="2710"/>
  <c r="AC51" i="2710"/>
  <c r="AD51" i="2710" s="1"/>
  <c r="AB51" i="2710"/>
  <c r="Z51" i="2710"/>
  <c r="Y51" i="2710"/>
  <c r="AH50" i="2710"/>
  <c r="AI50" i="2710" s="1"/>
  <c r="AG50" i="2710"/>
  <c r="AF50" i="2710"/>
  <c r="AE50" i="2710"/>
  <c r="AD50" i="2710"/>
  <c r="AC50" i="2710"/>
  <c r="AB50" i="2710"/>
  <c r="Z50" i="2710"/>
  <c r="Y50" i="2710"/>
  <c r="AH49" i="2710"/>
  <c r="AI49" i="2710" s="1"/>
  <c r="AE49" i="2710"/>
  <c r="AB49" i="2710"/>
  <c r="Z49" i="2710"/>
  <c r="Y49" i="2710"/>
  <c r="AH48" i="2710"/>
  <c r="AI48" i="2710" s="1"/>
  <c r="AE48" i="2710"/>
  <c r="AD48" i="2710"/>
  <c r="AG48" i="2710" s="1"/>
  <c r="AC48" i="2710"/>
  <c r="AB48" i="2710"/>
  <c r="Z48" i="2710"/>
  <c r="Y48" i="2710"/>
  <c r="AH47" i="2710"/>
  <c r="AI47" i="2710" s="1"/>
  <c r="AE47" i="2710"/>
  <c r="AB47" i="2710"/>
  <c r="Z47" i="2710"/>
  <c r="Y47" i="2710"/>
  <c r="AH46" i="2710"/>
  <c r="AI46" i="2710" s="1"/>
  <c r="AE46" i="2710"/>
  <c r="AC46" i="2710"/>
  <c r="AD46" i="2710" s="1"/>
  <c r="AB46" i="2710"/>
  <c r="Z46" i="2710"/>
  <c r="Y46" i="2710"/>
  <c r="AI45" i="2710"/>
  <c r="AH45" i="2710"/>
  <c r="AE45" i="2710"/>
  <c r="AB45" i="2710"/>
  <c r="Z45" i="2710"/>
  <c r="Y45" i="2710"/>
  <c r="AH44" i="2710"/>
  <c r="AI44" i="2710" s="1"/>
  <c r="AE44" i="2710"/>
  <c r="AB44" i="2710"/>
  <c r="Z44" i="2710"/>
  <c r="Y44" i="2710"/>
  <c r="AH43" i="2710"/>
  <c r="AI43" i="2710" s="1"/>
  <c r="AE43" i="2710"/>
  <c r="AB43" i="2710"/>
  <c r="Z43" i="2710"/>
  <c r="Y43" i="2710"/>
  <c r="AH42" i="2710"/>
  <c r="AI42" i="2710" s="1"/>
  <c r="AE42" i="2710"/>
  <c r="AB42" i="2710"/>
  <c r="Z42" i="2710"/>
  <c r="Y42" i="2710"/>
  <c r="AH41" i="2710"/>
  <c r="AI41" i="2710" s="1"/>
  <c r="AE41" i="2710"/>
  <c r="AB41" i="2710"/>
  <c r="Z41" i="2710"/>
  <c r="Y41" i="2710"/>
  <c r="AH40" i="2710"/>
  <c r="AI40" i="2710" s="1"/>
  <c r="AE40" i="2710"/>
  <c r="AD40" i="2710"/>
  <c r="AG40" i="2710" s="1"/>
  <c r="AC40" i="2710"/>
  <c r="AB40" i="2710"/>
  <c r="Z40" i="2710"/>
  <c r="Y40" i="2710"/>
  <c r="AH39" i="2710"/>
  <c r="AI39" i="2710" s="1"/>
  <c r="AE39" i="2710"/>
  <c r="AB39" i="2710"/>
  <c r="Z39" i="2710"/>
  <c r="Y39" i="2710"/>
  <c r="AH38" i="2710"/>
  <c r="AI38" i="2710" s="1"/>
  <c r="AE38" i="2710"/>
  <c r="AC38" i="2710"/>
  <c r="AD38" i="2710" s="1"/>
  <c r="AB38" i="2710"/>
  <c r="Z38" i="2710"/>
  <c r="Y38" i="2710"/>
  <c r="AI37" i="2710"/>
  <c r="AH37" i="2710"/>
  <c r="AE37" i="2710"/>
  <c r="AB37" i="2710"/>
  <c r="Z37" i="2710"/>
  <c r="Y37" i="2710"/>
  <c r="AH36" i="2710"/>
  <c r="AI36" i="2710" s="1"/>
  <c r="AG36" i="2710"/>
  <c r="AF36" i="2710"/>
  <c r="AE36" i="2710"/>
  <c r="AD36" i="2710"/>
  <c r="AC36" i="2710"/>
  <c r="AB36" i="2710"/>
  <c r="Z36" i="2710"/>
  <c r="Y36" i="2710"/>
  <c r="AH35" i="2710"/>
  <c r="AI35" i="2710" s="1"/>
  <c r="AE35" i="2710"/>
  <c r="AC35" i="2710"/>
  <c r="AD35" i="2710" s="1"/>
  <c r="AB35" i="2710"/>
  <c r="Z35" i="2710"/>
  <c r="Y35" i="2710"/>
  <c r="AH34" i="2710"/>
  <c r="AI34" i="2710" s="1"/>
  <c r="AG34" i="2710"/>
  <c r="AF34" i="2710"/>
  <c r="AE34" i="2710"/>
  <c r="AD34" i="2710"/>
  <c r="AC34" i="2710"/>
  <c r="AB34" i="2710"/>
  <c r="Z34" i="2710"/>
  <c r="Y34" i="2710"/>
  <c r="AH33" i="2710"/>
  <c r="AI33" i="2710" s="1"/>
  <c r="AE33" i="2710"/>
  <c r="AD33" i="2710"/>
  <c r="AF33" i="2710" s="1"/>
  <c r="AC33" i="2710"/>
  <c r="AB33" i="2710"/>
  <c r="Z33" i="2710"/>
  <c r="Y33" i="2710"/>
  <c r="AH32" i="2710"/>
  <c r="AI32" i="2710" s="1"/>
  <c r="AE32" i="2710"/>
  <c r="AD32" i="2710"/>
  <c r="AG32" i="2710" s="1"/>
  <c r="AC32" i="2710"/>
  <c r="AB32" i="2710"/>
  <c r="Z32" i="2710"/>
  <c r="Y32" i="2710"/>
  <c r="AH31" i="2710"/>
  <c r="AI31" i="2710" s="1"/>
  <c r="AE31" i="2710"/>
  <c r="AB31" i="2710"/>
  <c r="Z31" i="2710"/>
  <c r="Y31" i="2710"/>
  <c r="AH30" i="2710"/>
  <c r="AI30" i="2710" s="1"/>
  <c r="AE30" i="2710"/>
  <c r="AC30" i="2710"/>
  <c r="AD30" i="2710" s="1"/>
  <c r="AB30" i="2710"/>
  <c r="Z30" i="2710"/>
  <c r="Y30" i="2710"/>
  <c r="AI29" i="2710"/>
  <c r="AH29" i="2710"/>
  <c r="AE29" i="2710"/>
  <c r="AB29" i="2710"/>
  <c r="Z29" i="2710"/>
  <c r="Y29" i="2710"/>
  <c r="AH28" i="2710"/>
  <c r="AI28" i="2710" s="1"/>
  <c r="AE28" i="2710"/>
  <c r="AB28" i="2710"/>
  <c r="Z28" i="2710"/>
  <c r="Y28" i="2710"/>
  <c r="AH27" i="2710"/>
  <c r="AI27" i="2710" s="1"/>
  <c r="AE27" i="2710"/>
  <c r="AB27" i="2710"/>
  <c r="Z27" i="2710"/>
  <c r="Y27" i="2710"/>
  <c r="AH26" i="2710"/>
  <c r="AI26" i="2710" s="1"/>
  <c r="AE26" i="2710"/>
  <c r="AB26" i="2710"/>
  <c r="Z26" i="2710"/>
  <c r="Y26" i="2710"/>
  <c r="AH25" i="2710"/>
  <c r="AI25" i="2710" s="1"/>
  <c r="AE25" i="2710"/>
  <c r="AB25" i="2710"/>
  <c r="Z25" i="2710"/>
  <c r="Y25" i="2710"/>
  <c r="AH24" i="2710"/>
  <c r="AI24" i="2710" s="1"/>
  <c r="AE24" i="2710"/>
  <c r="AD24" i="2710"/>
  <c r="AF24" i="2710" s="1"/>
  <c r="AC24" i="2710"/>
  <c r="AB24" i="2710"/>
  <c r="Z24" i="2710"/>
  <c r="Y24" i="2710"/>
  <c r="Y19" i="2710"/>
  <c r="Y23" i="2710"/>
  <c r="Y22" i="2710"/>
  <c r="AB20" i="2710"/>
  <c r="Y20" i="2710"/>
  <c r="AB21" i="2710"/>
  <c r="Y21" i="2710"/>
  <c r="Y15" i="2710"/>
  <c r="AB18" i="2710"/>
  <c r="Y18" i="2710"/>
  <c r="AB17" i="2710"/>
  <c r="Y17" i="2710"/>
  <c r="AB16" i="2710"/>
  <c r="Y16" i="2710"/>
  <c r="AL21" i="2696" a="1"/>
  <c r="AG42" i="2710" l="1"/>
  <c r="AF42" i="2710"/>
  <c r="AF91" i="2710"/>
  <c r="AG91" i="2710"/>
  <c r="AF30" i="2710"/>
  <c r="AG30" i="2710"/>
  <c r="AF89" i="2710"/>
  <c r="AG89" i="2710"/>
  <c r="AF35" i="2710"/>
  <c r="AG35" i="2710"/>
  <c r="AG90" i="2710"/>
  <c r="AF90" i="2710"/>
  <c r="AF46" i="2710"/>
  <c r="AG46" i="2710"/>
  <c r="AF51" i="2710"/>
  <c r="AG51" i="2710"/>
  <c r="AF27" i="2710"/>
  <c r="AG27" i="2710"/>
  <c r="AF43" i="2710"/>
  <c r="AG43" i="2710"/>
  <c r="AF59" i="2710"/>
  <c r="AG59" i="2710"/>
  <c r="AG75" i="2710"/>
  <c r="AF75" i="2710"/>
  <c r="AF62" i="2710"/>
  <c r="AG62" i="2710"/>
  <c r="AF67" i="2710"/>
  <c r="AG67" i="2710"/>
  <c r="AF83" i="2710"/>
  <c r="AG83" i="2710"/>
  <c r="AF99" i="2710"/>
  <c r="AG99" i="2710"/>
  <c r="AG28" i="2710"/>
  <c r="AF28" i="2710"/>
  <c r="AG44" i="2710"/>
  <c r="AF44" i="2710"/>
  <c r="AG60" i="2710"/>
  <c r="AF60" i="2710"/>
  <c r="AF76" i="2710"/>
  <c r="AG76" i="2710"/>
  <c r="AF92" i="2710"/>
  <c r="AG92" i="2710"/>
  <c r="AF57" i="2710"/>
  <c r="AG57" i="2710"/>
  <c r="AG45" i="2710"/>
  <c r="AF45" i="2710"/>
  <c r="AG93" i="2710"/>
  <c r="AF93" i="2710"/>
  <c r="AG55" i="2710"/>
  <c r="AF55" i="2710"/>
  <c r="AG71" i="2710"/>
  <c r="AF71" i="2710"/>
  <c r="AG26" i="2710"/>
  <c r="AF26" i="2710"/>
  <c r="AF94" i="2710"/>
  <c r="AG94" i="2710"/>
  <c r="AG63" i="2710"/>
  <c r="AF63" i="2710"/>
  <c r="AG79" i="2710"/>
  <c r="AF79" i="2710"/>
  <c r="AG95" i="2710"/>
  <c r="AF95" i="2710"/>
  <c r="AF54" i="2710"/>
  <c r="AG54" i="2710"/>
  <c r="AF41" i="2710"/>
  <c r="AG41" i="2710"/>
  <c r="AG58" i="2710"/>
  <c r="AF58" i="2710"/>
  <c r="AG77" i="2710"/>
  <c r="AF77" i="2710"/>
  <c r="AG31" i="2710"/>
  <c r="AF31" i="2710"/>
  <c r="AF86" i="2710"/>
  <c r="AG86" i="2710"/>
  <c r="AF81" i="2710"/>
  <c r="AG81" i="2710"/>
  <c r="AG73" i="2710"/>
  <c r="AF73" i="2710"/>
  <c r="AG61" i="2710"/>
  <c r="AF61" i="2710"/>
  <c r="AG49" i="2710"/>
  <c r="AF49" i="2710"/>
  <c r="AG39" i="2710"/>
  <c r="AF39" i="2710"/>
  <c r="AF78" i="2710"/>
  <c r="AG78" i="2710"/>
  <c r="AF38" i="2710"/>
  <c r="AG38" i="2710"/>
  <c r="AG97" i="2710"/>
  <c r="AF97" i="2710"/>
  <c r="AG87" i="2710"/>
  <c r="AF87" i="2710"/>
  <c r="AG25" i="2710"/>
  <c r="AF25" i="2710"/>
  <c r="AG74" i="2710"/>
  <c r="AF74" i="2710"/>
  <c r="AG29" i="2710"/>
  <c r="AF29" i="2710"/>
  <c r="AG47" i="2710"/>
  <c r="AF47" i="2710"/>
  <c r="AF70" i="2710"/>
  <c r="AG70" i="2710"/>
  <c r="AF65" i="2710"/>
  <c r="AG65" i="2710"/>
  <c r="AG37" i="2710"/>
  <c r="AF37" i="2710"/>
  <c r="AG53" i="2710"/>
  <c r="AF53" i="2710"/>
  <c r="AG69" i="2710"/>
  <c r="AF69" i="2710"/>
  <c r="AG85" i="2710"/>
  <c r="AF85" i="2710"/>
  <c r="AG33" i="2710"/>
  <c r="AF48" i="2710"/>
  <c r="AF56" i="2710"/>
  <c r="AF64" i="2710"/>
  <c r="AF32" i="2710"/>
  <c r="AF40" i="2710"/>
  <c r="AF72" i="2710"/>
  <c r="AF80" i="2710"/>
  <c r="AF88" i="2710"/>
  <c r="AF96" i="2710"/>
  <c r="AG24" i="2710"/>
  <c r="AL21" i="2696"/>
  <c r="AL23" i="2695" a="1"/>
  <c r="AL23" i="2695"/>
  <c r="AL19" i="2696" a="1"/>
  <c r="AL19" i="2696"/>
  <c r="AL21" i="2695" a="1"/>
  <c r="AL21" i="2695"/>
  <c r="AL19" i="2695" a="1"/>
  <c r="AL19" i="2695"/>
  <c r="AL22" i="2696" a="1"/>
  <c r="AL22" i="2696"/>
  <c r="AL24" i="2695" a="1"/>
  <c r="AL24" i="2695"/>
  <c r="AL31" i="2696" a="1"/>
  <c r="AL31" i="2696"/>
  <c r="AL28" i="2696" a="1"/>
  <c r="AL28" i="2696"/>
  <c r="AL28" i="2695" a="1"/>
  <c r="AL28" i="2695"/>
  <c r="AL20" i="2696" a="1"/>
  <c r="AL20" i="2696"/>
  <c r="AL22" i="2695" a="1"/>
  <c r="AL22" i="2695"/>
  <c r="AL29" i="2695" a="1"/>
  <c r="AL29" i="2695"/>
  <c r="AL20" i="2695" a="1"/>
  <c r="AL20" i="2695"/>
  <c r="AL32" i="2696" a="1"/>
  <c r="AL32" i="2696"/>
  <c r="AL32" i="2695" a="1"/>
  <c r="AL32" i="2695"/>
  <c r="AM29" i="2696" a="1"/>
  <c r="AM29" i="2696"/>
  <c r="AM22" i="2696" a="1"/>
  <c r="AM22" i="2696"/>
  <c r="AM24" i="2695" a="1"/>
  <c r="AM24" i="2695"/>
  <c r="AM24" i="2696" a="1"/>
  <c r="AM24" i="2696"/>
  <c r="AM27" i="2696" a="1"/>
  <c r="AM27" i="2696"/>
  <c r="AM29" i="2695" a="1"/>
  <c r="AM29" i="2695"/>
  <c r="AM21" i="2696" a="1"/>
  <c r="AM21" i="2696"/>
  <c r="AM23" i="2695" a="1"/>
  <c r="AM23" i="2695"/>
  <c r="AM31" i="2696" a="1"/>
  <c r="AM31" i="2696"/>
  <c r="AL24" i="2696" a="1"/>
  <c r="AL24" i="2696"/>
  <c r="AL27" i="2696" a="1"/>
  <c r="AL27" i="2696"/>
  <c r="AL29" i="2696" a="1"/>
  <c r="AL29" i="2696"/>
  <c r="AL26" i="2696" a="1"/>
  <c r="AL26" i="2696"/>
  <c r="AL27" i="2695" a="1"/>
  <c r="AL27" i="2695"/>
  <c r="AL23" i="2696" a="1"/>
  <c r="AL23" i="2696"/>
  <c r="AL25" i="2695" a="1"/>
  <c r="AL25" i="2695"/>
  <c r="AL25" i="2696" a="1"/>
  <c r="AL25" i="2696"/>
  <c r="AL26" i="2695" a="1"/>
  <c r="AL26" i="2695"/>
  <c r="AL30" i="2696" a="1"/>
  <c r="AL30" i="2696"/>
  <c r="AL30" i="2695" a="1"/>
  <c r="AL30" i="2695"/>
  <c r="AM32" i="2696" a="1"/>
  <c r="AM32" i="2696"/>
  <c r="AM32" i="2695" a="1"/>
  <c r="AM32" i="2695"/>
  <c r="AM20" i="2696" a="1"/>
  <c r="AM20" i="2696"/>
  <c r="AM22" i="2695" a="1"/>
  <c r="AM22" i="2695"/>
  <c r="AM26" i="2696" a="1"/>
  <c r="AM26" i="2696"/>
  <c r="AM27" i="2695" a="1"/>
  <c r="AM27" i="2695"/>
  <c r="AM30" i="2696" a="1"/>
  <c r="AM30" i="2696"/>
  <c r="AM30" i="2695" a="1"/>
  <c r="AM30" i="2695"/>
  <c r="AM28" i="2696" a="1"/>
  <c r="AM28" i="2696"/>
  <c r="AM28" i="2695" a="1"/>
  <c r="AM28" i="2695"/>
  <c r="AM19" i="2696" a="1"/>
  <c r="AM19" i="2696"/>
  <c r="AM21" i="2695" a="1"/>
  <c r="AM21" i="2695"/>
  <c r="AM20" i="2695" a="1"/>
  <c r="AM20" i="2695"/>
  <c r="AM25" i="2696" a="1"/>
  <c r="AM25" i="2696"/>
  <c r="AM26" i="2695" a="1"/>
  <c r="AM26" i="2695"/>
  <c r="AM23" i="2696" a="1"/>
  <c r="AM23" i="2696"/>
  <c r="AM25" i="2695" a="1"/>
  <c r="AM25" i="2695"/>
  <c r="AM19" i="2695" a="1"/>
  <c r="AM19" i="2695"/>
  <c r="AK32" i="2695" a="1"/>
  <c r="AK32" i="2695"/>
  <c r="AK31" i="2695" a="1"/>
  <c r="AK31" i="2695"/>
  <c r="AK30" i="2695" a="1"/>
  <c r="AK30" i="2695"/>
  <c r="AK29" i="2695" a="1"/>
  <c r="AK29" i="2695"/>
  <c r="AK28" i="2695" a="1"/>
  <c r="AK28" i="2695"/>
  <c r="AK27" i="2695" a="1"/>
  <c r="AK27" i="2695"/>
  <c r="AK26" i="2695" a="1"/>
  <c r="AK26" i="2695"/>
  <c r="AK25" i="2695" a="1"/>
  <c r="AK25" i="2695"/>
  <c r="AK24" i="2695" a="1"/>
  <c r="AK24" i="2695"/>
  <c r="AK23" i="2695" a="1"/>
  <c r="AK23" i="2695"/>
  <c r="AK22" i="2695" a="1"/>
  <c r="AK22" i="2695"/>
  <c r="AK21" i="2695" a="1"/>
  <c r="AK21" i="2695"/>
  <c r="AK20" i="2695" a="1"/>
  <c r="AK20" i="2695"/>
  <c r="AK19" i="2695" a="1"/>
  <c r="AK19" i="2695"/>
  <c r="AK18" i="2695" a="1"/>
  <c r="AK18" i="2695"/>
  <c r="AK17" i="2695" a="1"/>
  <c r="AK17" i="2695"/>
  <c r="AK16" i="2695" a="1"/>
  <c r="AK16" i="2695"/>
  <c r="AK15" i="2695" a="1"/>
  <c r="AK15" i="2695"/>
  <c r="AM34" i="2696" a="1"/>
  <c r="AM34" i="2696"/>
  <c r="AM33" i="2696" a="1"/>
  <c r="AM33" i="2696"/>
  <c r="AM18" i="2696" a="1"/>
  <c r="AM18" i="2696"/>
  <c r="AM17" i="2696" a="1"/>
  <c r="AM17" i="2696"/>
  <c r="AM16" i="2696" a="1"/>
  <c r="AM16" i="2696"/>
  <c r="AM15" i="2696" a="1"/>
  <c r="AM15" i="2696"/>
  <c r="AM36" i="2695" a="1"/>
  <c r="AM36" i="2695"/>
  <c r="AM35" i="2695" a="1"/>
  <c r="AM35" i="2695"/>
  <c r="AM34" i="2695" a="1"/>
  <c r="AM34" i="2695"/>
  <c r="AM33" i="2695" a="1"/>
  <c r="AM33" i="2695"/>
  <c r="AM18" i="2695" a="1"/>
  <c r="AM18" i="2695"/>
  <c r="AM17" i="2695" a="1"/>
  <c r="AM17" i="2695"/>
  <c r="AM16" i="2695" a="1"/>
  <c r="AM16" i="2695"/>
  <c r="AM15" i="2695" a="1"/>
  <c r="AM15" i="2695"/>
  <c r="AK36" i="2695" a="1"/>
  <c r="AK36" i="2695"/>
  <c r="AK35" i="2695" a="1"/>
  <c r="AK35" i="2695"/>
  <c r="AK34" i="2695" a="1"/>
  <c r="AK34" i="2695"/>
  <c r="AK33" i="2695" a="1"/>
  <c r="AK33" i="2695"/>
  <c r="AL34" i="2696" a="1"/>
  <c r="AL34" i="2696"/>
  <c r="AL33" i="2696" a="1"/>
  <c r="AL33" i="2696"/>
  <c r="AL18" i="2696" a="1"/>
  <c r="AL18" i="2696"/>
  <c r="AL17" i="2696" a="1"/>
  <c r="AL17" i="2696"/>
  <c r="AL16" i="2696" a="1"/>
  <c r="AL16" i="2696"/>
  <c r="AL15" i="2696" a="1"/>
  <c r="AL15" i="2696"/>
  <c r="AL36" i="2695" a="1"/>
  <c r="AL36" i="2695"/>
  <c r="AL35" i="2695" a="1"/>
  <c r="AL35" i="2695"/>
  <c r="AL34" i="2695" a="1"/>
  <c r="AL34" i="2695"/>
  <c r="AL33" i="2695" a="1"/>
  <c r="AL33" i="2695"/>
  <c r="AL18" i="2695" a="1"/>
  <c r="AL18" i="2695"/>
  <c r="AL17" i="2695" a="1"/>
  <c r="AL17" i="2695"/>
  <c r="AL16" i="2695" a="1"/>
  <c r="AL16" i="2695"/>
  <c r="AL15" i="2695" a="1"/>
  <c r="AL15" i="2695"/>
  <c r="B2" i="1"/>
  <c r="AF22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" i="1"/>
  <c r="E50" i="2742" l="1"/>
  <c r="F50" i="2742" s="1"/>
  <c r="E49" i="2742"/>
  <c r="F49" i="2742" s="1"/>
  <c r="E48" i="2742"/>
  <c r="F48" i="2742" s="1"/>
  <c r="E47" i="2742"/>
  <c r="F47" i="2742" s="1"/>
  <c r="E46" i="2742"/>
  <c r="F46" i="2742" s="1"/>
  <c r="F45" i="2742"/>
  <c r="E45" i="2742"/>
  <c r="E44" i="2742"/>
  <c r="F44" i="2742" s="1"/>
  <c r="E43" i="2742"/>
  <c r="F43" i="2742" s="1"/>
  <c r="E40" i="2742"/>
  <c r="F40" i="2742" s="1"/>
  <c r="E39" i="2742"/>
  <c r="F39" i="2742" s="1"/>
  <c r="F37" i="2742"/>
  <c r="E37" i="2742"/>
  <c r="E34" i="2742"/>
  <c r="F34" i="2742" s="1"/>
  <c r="E33" i="2742"/>
  <c r="F33" i="2742" s="1"/>
  <c r="E32" i="2742"/>
  <c r="F32" i="2742" s="1"/>
  <c r="E31" i="2742"/>
  <c r="F31" i="2742" s="1"/>
  <c r="E30" i="2742"/>
  <c r="F30" i="2742" s="1"/>
  <c r="F29" i="2742"/>
  <c r="E29" i="2742"/>
  <c r="E28" i="2742"/>
  <c r="F28" i="2742" s="1"/>
  <c r="E26" i="2742"/>
  <c r="F26" i="2742" s="1"/>
  <c r="E25" i="2742"/>
  <c r="F25" i="2742" s="1"/>
  <c r="E24" i="2742"/>
  <c r="F24" i="2742" s="1"/>
  <c r="E23" i="2742"/>
  <c r="F23" i="2742" s="1"/>
  <c r="E22" i="2742"/>
  <c r="F22" i="2742" s="1"/>
  <c r="F21" i="2742"/>
  <c r="E21" i="2742"/>
  <c r="E20" i="2742"/>
  <c r="F20" i="2742" s="1"/>
  <c r="E18" i="2742"/>
  <c r="F18" i="2742" s="1"/>
  <c r="E17" i="2742"/>
  <c r="F17" i="2742" s="1"/>
  <c r="E16" i="2742"/>
  <c r="F16" i="2742" s="1"/>
  <c r="E15" i="2742"/>
  <c r="F15" i="2742" s="1"/>
  <c r="AA100" i="2742"/>
  <c r="AC100" i="2742" s="1"/>
  <c r="AD100" i="2742" s="1"/>
  <c r="AA99" i="2742"/>
  <c r="AC99" i="2742" s="1"/>
  <c r="AD99" i="2742" s="1"/>
  <c r="AF99" i="2742" s="1"/>
  <c r="AA98" i="2742"/>
  <c r="AC98" i="2742" s="1"/>
  <c r="AD98" i="2742" s="1"/>
  <c r="AA97" i="2742"/>
  <c r="AC97" i="2742" s="1"/>
  <c r="AD97" i="2742" s="1"/>
  <c r="AA96" i="2742"/>
  <c r="AA95" i="2742"/>
  <c r="AC95" i="2742" s="1"/>
  <c r="AD95" i="2742" s="1"/>
  <c r="AA94" i="2742"/>
  <c r="AA93" i="2742"/>
  <c r="AA92" i="2742"/>
  <c r="AA91" i="2742"/>
  <c r="AC91" i="2742" s="1"/>
  <c r="AD91" i="2742" s="1"/>
  <c r="AF91" i="2742" s="1"/>
  <c r="AA90" i="2742"/>
  <c r="AA89" i="2742"/>
  <c r="AC89" i="2742" s="1"/>
  <c r="AD89" i="2742" s="1"/>
  <c r="AA88" i="2742"/>
  <c r="AA87" i="2742"/>
  <c r="AC87" i="2742" s="1"/>
  <c r="AD87" i="2742" s="1"/>
  <c r="AA86" i="2742"/>
  <c r="AA85" i="2742"/>
  <c r="AA84" i="2742"/>
  <c r="AC84" i="2742" s="1"/>
  <c r="AD84" i="2742" s="1"/>
  <c r="AA83" i="2742"/>
  <c r="AC83" i="2742" s="1"/>
  <c r="AD83" i="2742" s="1"/>
  <c r="AF83" i="2742" s="1"/>
  <c r="AA82" i="2742"/>
  <c r="AC82" i="2742" s="1"/>
  <c r="AD82" i="2742" s="1"/>
  <c r="AA81" i="2742"/>
  <c r="AC81" i="2742" s="1"/>
  <c r="AD81" i="2742" s="1"/>
  <c r="AA80" i="2742"/>
  <c r="AA79" i="2742"/>
  <c r="AC79" i="2742" s="1"/>
  <c r="AD79" i="2742" s="1"/>
  <c r="AA78" i="2742"/>
  <c r="AA77" i="2742"/>
  <c r="AA76" i="2742"/>
  <c r="AA75" i="2742"/>
  <c r="AC75" i="2742" s="1"/>
  <c r="AD75" i="2742" s="1"/>
  <c r="AF75" i="2742" s="1"/>
  <c r="AA74" i="2742"/>
  <c r="AA73" i="2742"/>
  <c r="AC73" i="2742" s="1"/>
  <c r="AD73" i="2742" s="1"/>
  <c r="AA72" i="2742"/>
  <c r="AA71" i="2742"/>
  <c r="AC71" i="2742" s="1"/>
  <c r="AD71" i="2742" s="1"/>
  <c r="AA70" i="2742"/>
  <c r="AA69" i="2742"/>
  <c r="AA68" i="2742"/>
  <c r="AC68" i="2742" s="1"/>
  <c r="AD68" i="2742" s="1"/>
  <c r="AA67" i="2742"/>
  <c r="AC67" i="2742" s="1"/>
  <c r="AD67" i="2742" s="1"/>
  <c r="AF67" i="2742" s="1"/>
  <c r="AA66" i="2742"/>
  <c r="AC66" i="2742" s="1"/>
  <c r="AD66" i="2742" s="1"/>
  <c r="AA65" i="2742"/>
  <c r="AC65" i="2742" s="1"/>
  <c r="AD65" i="2742" s="1"/>
  <c r="AA64" i="2742"/>
  <c r="AA63" i="2742"/>
  <c r="AA62" i="2742"/>
  <c r="AA61" i="2742"/>
  <c r="AA60" i="2742"/>
  <c r="AA59" i="2742"/>
  <c r="AC59" i="2742" s="1"/>
  <c r="AD59" i="2742" s="1"/>
  <c r="AF59" i="2742" s="1"/>
  <c r="AA58" i="2742"/>
  <c r="AA57" i="2742"/>
  <c r="AC57" i="2742" s="1"/>
  <c r="AD57" i="2742" s="1"/>
  <c r="AA56" i="2742"/>
  <c r="AA55" i="2742"/>
  <c r="AC55" i="2742" s="1"/>
  <c r="AD55" i="2742" s="1"/>
  <c r="AA54" i="2742"/>
  <c r="AA53" i="2742"/>
  <c r="AA52" i="2742"/>
  <c r="AC52" i="2742" s="1"/>
  <c r="AD52" i="2742" s="1"/>
  <c r="AA51" i="2742"/>
  <c r="AC51" i="2742" s="1"/>
  <c r="AD51" i="2742" s="1"/>
  <c r="AF51" i="2742" s="1"/>
  <c r="AA50" i="2742"/>
  <c r="AC50" i="2742" s="1"/>
  <c r="AD50" i="2742" s="1"/>
  <c r="AA49" i="2742"/>
  <c r="AC49" i="2742" s="1"/>
  <c r="AD49" i="2742" s="1"/>
  <c r="AA48" i="2742"/>
  <c r="AA47" i="2742"/>
  <c r="AA46" i="2742"/>
  <c r="AA45" i="2742"/>
  <c r="AA44" i="2742"/>
  <c r="AA43" i="2742"/>
  <c r="AC43" i="2742" s="1"/>
  <c r="AD43" i="2742" s="1"/>
  <c r="AF43" i="2742" s="1"/>
  <c r="AA42" i="2742"/>
  <c r="AA41" i="2742"/>
  <c r="AC41" i="2742" s="1"/>
  <c r="AD41" i="2742" s="1"/>
  <c r="AA40" i="2742"/>
  <c r="AA39" i="2742"/>
  <c r="AC39" i="2742" s="1"/>
  <c r="AD39" i="2742" s="1"/>
  <c r="AA38" i="2742"/>
  <c r="AA37" i="2742"/>
  <c r="AA36" i="2742"/>
  <c r="AA35" i="2742"/>
  <c r="AC35" i="2742" s="1"/>
  <c r="AD35" i="2742" s="1"/>
  <c r="AF35" i="2742" s="1"/>
  <c r="AA34" i="2742"/>
  <c r="AC34" i="2742" s="1"/>
  <c r="AD34" i="2742" s="1"/>
  <c r="AA33" i="2742"/>
  <c r="AC33" i="2742" s="1"/>
  <c r="AD33" i="2742" s="1"/>
  <c r="AA32" i="2742"/>
  <c r="AA31" i="2742"/>
  <c r="AA30" i="2742"/>
  <c r="AA29" i="2742"/>
  <c r="AA28" i="2742"/>
  <c r="AA27" i="2742"/>
  <c r="AC27" i="2742" s="1"/>
  <c r="AD27" i="2742" s="1"/>
  <c r="AF27" i="2742" s="1"/>
  <c r="AA26" i="2742"/>
  <c r="AA25" i="2742"/>
  <c r="AC25" i="2742" s="1"/>
  <c r="AD25" i="2742" s="1"/>
  <c r="AA24" i="2742"/>
  <c r="AH100" i="2742"/>
  <c r="AI100" i="2742" s="1"/>
  <c r="AE100" i="2742"/>
  <c r="AB100" i="2742"/>
  <c r="Z100" i="2742"/>
  <c r="Y100" i="2742"/>
  <c r="AH99" i="2742"/>
  <c r="AI99" i="2742" s="1"/>
  <c r="AG99" i="2742"/>
  <c r="AE99" i="2742"/>
  <c r="AB99" i="2742"/>
  <c r="Z99" i="2742"/>
  <c r="Y99" i="2742"/>
  <c r="AH98" i="2742"/>
  <c r="AI98" i="2742" s="1"/>
  <c r="AE98" i="2742"/>
  <c r="AB98" i="2742"/>
  <c r="Z98" i="2742"/>
  <c r="Y98" i="2742"/>
  <c r="AH97" i="2742"/>
  <c r="AI97" i="2742" s="1"/>
  <c r="AE97" i="2742"/>
  <c r="AB97" i="2742"/>
  <c r="Z97" i="2742"/>
  <c r="Y97" i="2742"/>
  <c r="AH96" i="2742"/>
  <c r="AI96" i="2742" s="1"/>
  <c r="AF96" i="2742"/>
  <c r="AE96" i="2742"/>
  <c r="AD96" i="2742"/>
  <c r="AG96" i="2742" s="1"/>
  <c r="AC96" i="2742"/>
  <c r="AB96" i="2742"/>
  <c r="Z96" i="2742"/>
  <c r="Y96" i="2742"/>
  <c r="AH95" i="2742"/>
  <c r="AI95" i="2742" s="1"/>
  <c r="AE95" i="2742"/>
  <c r="AB95" i="2742"/>
  <c r="Z95" i="2742"/>
  <c r="Y95" i="2742"/>
  <c r="AI94" i="2742"/>
  <c r="AH94" i="2742"/>
  <c r="AF94" i="2742"/>
  <c r="AE94" i="2742"/>
  <c r="AD94" i="2742"/>
  <c r="AG94" i="2742" s="1"/>
  <c r="AC94" i="2742"/>
  <c r="AB94" i="2742"/>
  <c r="Z94" i="2742"/>
  <c r="Y94" i="2742"/>
  <c r="AH93" i="2742"/>
  <c r="AI93" i="2742" s="1"/>
  <c r="AE93" i="2742"/>
  <c r="AD93" i="2742"/>
  <c r="AC93" i="2742"/>
  <c r="AB93" i="2742"/>
  <c r="Z93" i="2742"/>
  <c r="Y93" i="2742"/>
  <c r="AH92" i="2742"/>
  <c r="AI92" i="2742" s="1"/>
  <c r="AF92" i="2742"/>
  <c r="AE92" i="2742"/>
  <c r="AD92" i="2742"/>
  <c r="AG92" i="2742" s="1"/>
  <c r="AC92" i="2742"/>
  <c r="AB92" i="2742"/>
  <c r="Z92" i="2742"/>
  <c r="Y92" i="2742"/>
  <c r="AH91" i="2742"/>
  <c r="AI91" i="2742" s="1"/>
  <c r="AG91" i="2742"/>
  <c r="AE91" i="2742"/>
  <c r="AB91" i="2742"/>
  <c r="Z91" i="2742"/>
  <c r="Y91" i="2742"/>
  <c r="AH90" i="2742"/>
  <c r="AI90" i="2742" s="1"/>
  <c r="AE90" i="2742"/>
  <c r="AC90" i="2742"/>
  <c r="AD90" i="2742" s="1"/>
  <c r="AB90" i="2742"/>
  <c r="Z90" i="2742"/>
  <c r="Y90" i="2742"/>
  <c r="AH89" i="2742"/>
  <c r="AI89" i="2742" s="1"/>
  <c r="AE89" i="2742"/>
  <c r="AB89" i="2742"/>
  <c r="Z89" i="2742"/>
  <c r="Y89" i="2742"/>
  <c r="AH88" i="2742"/>
  <c r="AI88" i="2742" s="1"/>
  <c r="AF88" i="2742"/>
  <c r="AE88" i="2742"/>
  <c r="AD88" i="2742"/>
  <c r="AG88" i="2742" s="1"/>
  <c r="AC88" i="2742"/>
  <c r="AB88" i="2742"/>
  <c r="Z88" i="2742"/>
  <c r="Y88" i="2742"/>
  <c r="AH87" i="2742"/>
  <c r="AI87" i="2742" s="1"/>
  <c r="AE87" i="2742"/>
  <c r="AB87" i="2742"/>
  <c r="Z87" i="2742"/>
  <c r="Y87" i="2742"/>
  <c r="AI86" i="2742"/>
  <c r="AH86" i="2742"/>
  <c r="AF86" i="2742"/>
  <c r="AE86" i="2742"/>
  <c r="AD86" i="2742"/>
  <c r="AG86" i="2742" s="1"/>
  <c r="AC86" i="2742"/>
  <c r="AB86" i="2742"/>
  <c r="Z86" i="2742"/>
  <c r="Y86" i="2742"/>
  <c r="AH85" i="2742"/>
  <c r="AI85" i="2742" s="1"/>
  <c r="AE85" i="2742"/>
  <c r="AD85" i="2742"/>
  <c r="AC85" i="2742"/>
  <c r="AB85" i="2742"/>
  <c r="Z85" i="2742"/>
  <c r="Y85" i="2742"/>
  <c r="AH84" i="2742"/>
  <c r="AI84" i="2742" s="1"/>
  <c r="AE84" i="2742"/>
  <c r="AB84" i="2742"/>
  <c r="Z84" i="2742"/>
  <c r="Y84" i="2742"/>
  <c r="AH83" i="2742"/>
  <c r="AI83" i="2742" s="1"/>
  <c r="AG83" i="2742"/>
  <c r="AE83" i="2742"/>
  <c r="AB83" i="2742"/>
  <c r="Z83" i="2742"/>
  <c r="Y83" i="2742"/>
  <c r="AH82" i="2742"/>
  <c r="AI82" i="2742" s="1"/>
  <c r="AE82" i="2742"/>
  <c r="AB82" i="2742"/>
  <c r="Z82" i="2742"/>
  <c r="Y82" i="2742"/>
  <c r="AH81" i="2742"/>
  <c r="AI81" i="2742" s="1"/>
  <c r="AE81" i="2742"/>
  <c r="AB81" i="2742"/>
  <c r="Z81" i="2742"/>
  <c r="Y81" i="2742"/>
  <c r="AH80" i="2742"/>
  <c r="AI80" i="2742" s="1"/>
  <c r="AG80" i="2742"/>
  <c r="AF80" i="2742"/>
  <c r="AE80" i="2742"/>
  <c r="AD80" i="2742"/>
  <c r="AC80" i="2742"/>
  <c r="AB80" i="2742"/>
  <c r="Z80" i="2742"/>
  <c r="Y80" i="2742"/>
  <c r="AH79" i="2742"/>
  <c r="AI79" i="2742" s="1"/>
  <c r="AE79" i="2742"/>
  <c r="AB79" i="2742"/>
  <c r="Z79" i="2742"/>
  <c r="Y79" i="2742"/>
  <c r="AI78" i="2742"/>
  <c r="AH78" i="2742"/>
  <c r="AF78" i="2742"/>
  <c r="AE78" i="2742"/>
  <c r="AD78" i="2742"/>
  <c r="AG78" i="2742" s="1"/>
  <c r="AC78" i="2742"/>
  <c r="AB78" i="2742"/>
  <c r="Z78" i="2742"/>
  <c r="Y78" i="2742"/>
  <c r="AH77" i="2742"/>
  <c r="AI77" i="2742" s="1"/>
  <c r="AE77" i="2742"/>
  <c r="AD77" i="2742"/>
  <c r="AC77" i="2742"/>
  <c r="AB77" i="2742"/>
  <c r="Z77" i="2742"/>
  <c r="Y77" i="2742"/>
  <c r="AH76" i="2742"/>
  <c r="AI76" i="2742" s="1"/>
  <c r="AF76" i="2742"/>
  <c r="AE76" i="2742"/>
  <c r="AD76" i="2742"/>
  <c r="AG76" i="2742" s="1"/>
  <c r="AC76" i="2742"/>
  <c r="AB76" i="2742"/>
  <c r="Z76" i="2742"/>
  <c r="Y76" i="2742"/>
  <c r="AH75" i="2742"/>
  <c r="AI75" i="2742" s="1"/>
  <c r="AE75" i="2742"/>
  <c r="AB75" i="2742"/>
  <c r="Z75" i="2742"/>
  <c r="Y75" i="2742"/>
  <c r="AH74" i="2742"/>
  <c r="AI74" i="2742" s="1"/>
  <c r="AE74" i="2742"/>
  <c r="AC74" i="2742"/>
  <c r="AD74" i="2742" s="1"/>
  <c r="AB74" i="2742"/>
  <c r="Z74" i="2742"/>
  <c r="Y74" i="2742"/>
  <c r="AH73" i="2742"/>
  <c r="AI73" i="2742" s="1"/>
  <c r="AE73" i="2742"/>
  <c r="AB73" i="2742"/>
  <c r="Z73" i="2742"/>
  <c r="Y73" i="2742"/>
  <c r="AH72" i="2742"/>
  <c r="AI72" i="2742" s="1"/>
  <c r="AG72" i="2742"/>
  <c r="AF72" i="2742"/>
  <c r="AE72" i="2742"/>
  <c r="AD72" i="2742"/>
  <c r="AC72" i="2742"/>
  <c r="AB72" i="2742"/>
  <c r="Z72" i="2742"/>
  <c r="Y72" i="2742"/>
  <c r="AH71" i="2742"/>
  <c r="AI71" i="2742" s="1"/>
  <c r="AE71" i="2742"/>
  <c r="AB71" i="2742"/>
  <c r="Z71" i="2742"/>
  <c r="Y71" i="2742"/>
  <c r="AI70" i="2742"/>
  <c r="AH70" i="2742"/>
  <c r="AF70" i="2742"/>
  <c r="AE70" i="2742"/>
  <c r="AD70" i="2742"/>
  <c r="AG70" i="2742" s="1"/>
  <c r="AC70" i="2742"/>
  <c r="AB70" i="2742"/>
  <c r="Z70" i="2742"/>
  <c r="Y70" i="2742"/>
  <c r="AH69" i="2742"/>
  <c r="AI69" i="2742" s="1"/>
  <c r="AE69" i="2742"/>
  <c r="AD69" i="2742"/>
  <c r="AC69" i="2742"/>
  <c r="AB69" i="2742"/>
  <c r="Z69" i="2742"/>
  <c r="Y69" i="2742"/>
  <c r="AH68" i="2742"/>
  <c r="AI68" i="2742" s="1"/>
  <c r="AE68" i="2742"/>
  <c r="AB68" i="2742"/>
  <c r="Z68" i="2742"/>
  <c r="Y68" i="2742"/>
  <c r="AH67" i="2742"/>
  <c r="AI67" i="2742" s="1"/>
  <c r="AE67" i="2742"/>
  <c r="AB67" i="2742"/>
  <c r="Z67" i="2742"/>
  <c r="Y67" i="2742"/>
  <c r="AH66" i="2742"/>
  <c r="AI66" i="2742" s="1"/>
  <c r="AE66" i="2742"/>
  <c r="AB66" i="2742"/>
  <c r="Z66" i="2742"/>
  <c r="Y66" i="2742"/>
  <c r="AH65" i="2742"/>
  <c r="AI65" i="2742" s="1"/>
  <c r="AE65" i="2742"/>
  <c r="AB65" i="2742"/>
  <c r="Z65" i="2742"/>
  <c r="Y65" i="2742"/>
  <c r="AH64" i="2742"/>
  <c r="AI64" i="2742" s="1"/>
  <c r="AG64" i="2742"/>
  <c r="AF64" i="2742"/>
  <c r="AE64" i="2742"/>
  <c r="AD64" i="2742"/>
  <c r="AC64" i="2742"/>
  <c r="AB64" i="2742"/>
  <c r="Z64" i="2742"/>
  <c r="Y64" i="2742"/>
  <c r="AH63" i="2742"/>
  <c r="AI63" i="2742" s="1"/>
  <c r="AE63" i="2742"/>
  <c r="AD63" i="2742"/>
  <c r="AG63" i="2742" s="1"/>
  <c r="AC63" i="2742"/>
  <c r="AB63" i="2742"/>
  <c r="Z63" i="2742"/>
  <c r="Y63" i="2742"/>
  <c r="AI62" i="2742"/>
  <c r="AH62" i="2742"/>
  <c r="AF62" i="2742"/>
  <c r="AE62" i="2742"/>
  <c r="AD62" i="2742"/>
  <c r="AG62" i="2742" s="1"/>
  <c r="AC62" i="2742"/>
  <c r="AB62" i="2742"/>
  <c r="Z62" i="2742"/>
  <c r="Y62" i="2742"/>
  <c r="AH61" i="2742"/>
  <c r="AI61" i="2742" s="1"/>
  <c r="AE61" i="2742"/>
  <c r="AC61" i="2742"/>
  <c r="AD61" i="2742" s="1"/>
  <c r="AB61" i="2742"/>
  <c r="Z61" i="2742"/>
  <c r="Y61" i="2742"/>
  <c r="AH60" i="2742"/>
  <c r="AI60" i="2742" s="1"/>
  <c r="AF60" i="2742"/>
  <c r="AE60" i="2742"/>
  <c r="AD60" i="2742"/>
  <c r="AG60" i="2742" s="1"/>
  <c r="AC60" i="2742"/>
  <c r="AB60" i="2742"/>
  <c r="Z60" i="2742"/>
  <c r="Y60" i="2742"/>
  <c r="AH59" i="2742"/>
  <c r="AI59" i="2742" s="1"/>
  <c r="AE59" i="2742"/>
  <c r="AB59" i="2742"/>
  <c r="Z59" i="2742"/>
  <c r="Y59" i="2742"/>
  <c r="AH58" i="2742"/>
  <c r="AI58" i="2742" s="1"/>
  <c r="AE58" i="2742"/>
  <c r="AC58" i="2742"/>
  <c r="AD58" i="2742" s="1"/>
  <c r="AB58" i="2742"/>
  <c r="Z58" i="2742"/>
  <c r="Y58" i="2742"/>
  <c r="AH57" i="2742"/>
  <c r="AI57" i="2742" s="1"/>
  <c r="AE57" i="2742"/>
  <c r="AB57" i="2742"/>
  <c r="Z57" i="2742"/>
  <c r="Y57" i="2742"/>
  <c r="AH56" i="2742"/>
  <c r="AI56" i="2742" s="1"/>
  <c r="AG56" i="2742"/>
  <c r="AF56" i="2742"/>
  <c r="AE56" i="2742"/>
  <c r="AD56" i="2742"/>
  <c r="AC56" i="2742"/>
  <c r="AB56" i="2742"/>
  <c r="Z56" i="2742"/>
  <c r="Y56" i="2742"/>
  <c r="AH55" i="2742"/>
  <c r="AI55" i="2742" s="1"/>
  <c r="AE55" i="2742"/>
  <c r="AB55" i="2742"/>
  <c r="Z55" i="2742"/>
  <c r="Y55" i="2742"/>
  <c r="AI54" i="2742"/>
  <c r="AH54" i="2742"/>
  <c r="AE54" i="2742"/>
  <c r="AD54" i="2742"/>
  <c r="AG54" i="2742" s="1"/>
  <c r="AC54" i="2742"/>
  <c r="AB54" i="2742"/>
  <c r="Z54" i="2742"/>
  <c r="Y54" i="2742"/>
  <c r="AH53" i="2742"/>
  <c r="AI53" i="2742" s="1"/>
  <c r="AE53" i="2742"/>
  <c r="AC53" i="2742"/>
  <c r="AD53" i="2742" s="1"/>
  <c r="AB53" i="2742"/>
  <c r="Z53" i="2742"/>
  <c r="Y53" i="2742"/>
  <c r="AH52" i="2742"/>
  <c r="AI52" i="2742" s="1"/>
  <c r="AE52" i="2742"/>
  <c r="AB52" i="2742"/>
  <c r="Z52" i="2742"/>
  <c r="Y52" i="2742"/>
  <c r="AH51" i="2742"/>
  <c r="AI51" i="2742" s="1"/>
  <c r="AG51" i="2742"/>
  <c r="AE51" i="2742"/>
  <c r="AB51" i="2742"/>
  <c r="Z51" i="2742"/>
  <c r="Y51" i="2742"/>
  <c r="AH50" i="2742"/>
  <c r="AI50" i="2742" s="1"/>
  <c r="AE50" i="2742"/>
  <c r="AB50" i="2742"/>
  <c r="Z50" i="2742"/>
  <c r="Y50" i="2742"/>
  <c r="AH49" i="2742"/>
  <c r="AI49" i="2742" s="1"/>
  <c r="AE49" i="2742"/>
  <c r="AB49" i="2742"/>
  <c r="Z49" i="2742"/>
  <c r="Y49" i="2742"/>
  <c r="AH48" i="2742"/>
  <c r="AI48" i="2742" s="1"/>
  <c r="AG48" i="2742"/>
  <c r="AF48" i="2742"/>
  <c r="AE48" i="2742"/>
  <c r="AD48" i="2742"/>
  <c r="AC48" i="2742"/>
  <c r="AB48" i="2742"/>
  <c r="Z48" i="2742"/>
  <c r="Y48" i="2742"/>
  <c r="AH47" i="2742"/>
  <c r="AI47" i="2742" s="1"/>
  <c r="AE47" i="2742"/>
  <c r="AD47" i="2742"/>
  <c r="AG47" i="2742" s="1"/>
  <c r="AC47" i="2742"/>
  <c r="AB47" i="2742"/>
  <c r="Z47" i="2742"/>
  <c r="Y47" i="2742"/>
  <c r="AI46" i="2742"/>
  <c r="AH46" i="2742"/>
  <c r="AE46" i="2742"/>
  <c r="AD46" i="2742"/>
  <c r="AG46" i="2742" s="1"/>
  <c r="AC46" i="2742"/>
  <c r="AB46" i="2742"/>
  <c r="Z46" i="2742"/>
  <c r="Y46" i="2742"/>
  <c r="AH45" i="2742"/>
  <c r="AI45" i="2742" s="1"/>
  <c r="AE45" i="2742"/>
  <c r="AC45" i="2742"/>
  <c r="AD45" i="2742" s="1"/>
  <c r="AB45" i="2742"/>
  <c r="Z45" i="2742"/>
  <c r="Y45" i="2742"/>
  <c r="AH44" i="2742"/>
  <c r="AI44" i="2742" s="1"/>
  <c r="AF44" i="2742"/>
  <c r="AE44" i="2742"/>
  <c r="AD44" i="2742"/>
  <c r="AG44" i="2742" s="1"/>
  <c r="AC44" i="2742"/>
  <c r="AB44" i="2742"/>
  <c r="Z44" i="2742"/>
  <c r="Y44" i="2742"/>
  <c r="AH43" i="2742"/>
  <c r="AI43" i="2742" s="1"/>
  <c r="AG43" i="2742"/>
  <c r="AE43" i="2742"/>
  <c r="AB43" i="2742"/>
  <c r="Z43" i="2742"/>
  <c r="Y43" i="2742"/>
  <c r="AH42" i="2742"/>
  <c r="AI42" i="2742" s="1"/>
  <c r="AE42" i="2742"/>
  <c r="AC42" i="2742"/>
  <c r="AD42" i="2742" s="1"/>
  <c r="AB42" i="2742"/>
  <c r="Z42" i="2742"/>
  <c r="Y42" i="2742"/>
  <c r="AH41" i="2742"/>
  <c r="AI41" i="2742" s="1"/>
  <c r="AE41" i="2742"/>
  <c r="AB41" i="2742"/>
  <c r="Z41" i="2742"/>
  <c r="Y41" i="2742"/>
  <c r="AH40" i="2742"/>
  <c r="AI40" i="2742" s="1"/>
  <c r="AG40" i="2742"/>
  <c r="AF40" i="2742"/>
  <c r="AE40" i="2742"/>
  <c r="AD40" i="2742"/>
  <c r="AC40" i="2742"/>
  <c r="AB40" i="2742"/>
  <c r="Z40" i="2742"/>
  <c r="Y40" i="2742"/>
  <c r="AH39" i="2742"/>
  <c r="AI39" i="2742" s="1"/>
  <c r="AE39" i="2742"/>
  <c r="AB39" i="2742"/>
  <c r="Z39" i="2742"/>
  <c r="Y39" i="2742"/>
  <c r="AI38" i="2742"/>
  <c r="AH38" i="2742"/>
  <c r="AE38" i="2742"/>
  <c r="AD38" i="2742"/>
  <c r="AG38" i="2742" s="1"/>
  <c r="AC38" i="2742"/>
  <c r="AB38" i="2742"/>
  <c r="Z38" i="2742"/>
  <c r="Y38" i="2742"/>
  <c r="AH37" i="2742"/>
  <c r="AI37" i="2742" s="1"/>
  <c r="AE37" i="2742"/>
  <c r="AC37" i="2742"/>
  <c r="AD37" i="2742" s="1"/>
  <c r="AB37" i="2742"/>
  <c r="Z37" i="2742"/>
  <c r="Y37" i="2742"/>
  <c r="AH36" i="2742"/>
  <c r="AI36" i="2742" s="1"/>
  <c r="AF36" i="2742"/>
  <c r="AE36" i="2742"/>
  <c r="AD36" i="2742"/>
  <c r="AG36" i="2742" s="1"/>
  <c r="AC36" i="2742"/>
  <c r="AB36" i="2742"/>
  <c r="Z36" i="2742"/>
  <c r="Y36" i="2742"/>
  <c r="AH35" i="2742"/>
  <c r="AI35" i="2742" s="1"/>
  <c r="AE35" i="2742"/>
  <c r="AB35" i="2742"/>
  <c r="Z35" i="2742"/>
  <c r="Y35" i="2742"/>
  <c r="AH34" i="2742"/>
  <c r="AI34" i="2742" s="1"/>
  <c r="AE34" i="2742"/>
  <c r="AB34" i="2742"/>
  <c r="Z34" i="2742"/>
  <c r="Y34" i="2742"/>
  <c r="AH33" i="2742"/>
  <c r="AI33" i="2742" s="1"/>
  <c r="AE33" i="2742"/>
  <c r="AB33" i="2742"/>
  <c r="Z33" i="2742"/>
  <c r="Y33" i="2742"/>
  <c r="AH32" i="2742"/>
  <c r="AI32" i="2742" s="1"/>
  <c r="AG32" i="2742"/>
  <c r="AF32" i="2742"/>
  <c r="AE32" i="2742"/>
  <c r="AD32" i="2742"/>
  <c r="AC32" i="2742"/>
  <c r="AB32" i="2742"/>
  <c r="Z32" i="2742"/>
  <c r="Y32" i="2742"/>
  <c r="AH31" i="2742"/>
  <c r="AI31" i="2742" s="1"/>
  <c r="AE31" i="2742"/>
  <c r="AD31" i="2742"/>
  <c r="AG31" i="2742" s="1"/>
  <c r="AC31" i="2742"/>
  <c r="AB31" i="2742"/>
  <c r="Z31" i="2742"/>
  <c r="Y31" i="2742"/>
  <c r="AI30" i="2742"/>
  <c r="AH30" i="2742"/>
  <c r="AE30" i="2742"/>
  <c r="AD30" i="2742"/>
  <c r="AG30" i="2742" s="1"/>
  <c r="AC30" i="2742"/>
  <c r="AB30" i="2742"/>
  <c r="Z30" i="2742"/>
  <c r="Y30" i="2742"/>
  <c r="AH29" i="2742"/>
  <c r="AI29" i="2742" s="1"/>
  <c r="AE29" i="2742"/>
  <c r="AC29" i="2742"/>
  <c r="AD29" i="2742" s="1"/>
  <c r="AB29" i="2742"/>
  <c r="Z29" i="2742"/>
  <c r="Y29" i="2742"/>
  <c r="AH28" i="2742"/>
  <c r="AI28" i="2742" s="1"/>
  <c r="AF28" i="2742"/>
  <c r="AE28" i="2742"/>
  <c r="AD28" i="2742"/>
  <c r="AG28" i="2742" s="1"/>
  <c r="AC28" i="2742"/>
  <c r="AB28" i="2742"/>
  <c r="Z28" i="2742"/>
  <c r="Y28" i="2742"/>
  <c r="AH27" i="2742"/>
  <c r="AI27" i="2742" s="1"/>
  <c r="AE27" i="2742"/>
  <c r="AB27" i="2742"/>
  <c r="Z27" i="2742"/>
  <c r="Y27" i="2742"/>
  <c r="AH26" i="2742"/>
  <c r="AI26" i="2742" s="1"/>
  <c r="AE26" i="2742"/>
  <c r="AC26" i="2742"/>
  <c r="AD26" i="2742" s="1"/>
  <c r="AB26" i="2742"/>
  <c r="Z26" i="2742"/>
  <c r="Y26" i="2742"/>
  <c r="AH25" i="2742"/>
  <c r="AI25" i="2742" s="1"/>
  <c r="AE25" i="2742"/>
  <c r="AB25" i="2742"/>
  <c r="Z25" i="2742"/>
  <c r="Y25" i="2742"/>
  <c r="AH24" i="2742"/>
  <c r="AI24" i="2742" s="1"/>
  <c r="AG24" i="2742"/>
  <c r="AF24" i="2742"/>
  <c r="AE24" i="2742"/>
  <c r="AD24" i="2742"/>
  <c r="AC24" i="2742"/>
  <c r="AB24" i="2742"/>
  <c r="Z24" i="2742"/>
  <c r="Y24" i="2742"/>
  <c r="AB17" i="2742"/>
  <c r="Y17" i="2742"/>
  <c r="AB19" i="2742"/>
  <c r="Y19" i="2742"/>
  <c r="AB21" i="2742"/>
  <c r="Y21" i="2742"/>
  <c r="AB22" i="2742"/>
  <c r="Y22" i="2742"/>
  <c r="AB20" i="2742"/>
  <c r="Y20" i="2742"/>
  <c r="AB18" i="2742"/>
  <c r="Y18" i="2742"/>
  <c r="Y23" i="2742"/>
  <c r="Y16" i="2742"/>
  <c r="Y15" i="2742"/>
  <c r="AH17" i="2696"/>
  <c r="AH16" i="2696"/>
  <c r="E50" i="2696"/>
  <c r="F50" i="2696" s="1"/>
  <c r="E49" i="2696"/>
  <c r="F49" i="2696" s="1"/>
  <c r="E48" i="2696"/>
  <c r="F48" i="2696" s="1"/>
  <c r="E47" i="2696"/>
  <c r="F47" i="2696" s="1"/>
  <c r="E46" i="2696"/>
  <c r="F46" i="2696" s="1"/>
  <c r="E45" i="2696"/>
  <c r="F45" i="2696" s="1"/>
  <c r="E44" i="2696"/>
  <c r="F44" i="2696" s="1"/>
  <c r="F43" i="2696"/>
  <c r="E43" i="2696"/>
  <c r="E41" i="2696"/>
  <c r="F41" i="2696" s="1"/>
  <c r="E40" i="2696"/>
  <c r="F40" i="2696" s="1"/>
  <c r="E39" i="2696"/>
  <c r="F39" i="2696" s="1"/>
  <c r="E38" i="2696"/>
  <c r="F38" i="2696" s="1"/>
  <c r="E37" i="2696"/>
  <c r="F37" i="2696" s="1"/>
  <c r="E36" i="2696"/>
  <c r="F36" i="2696" s="1"/>
  <c r="E34" i="2696"/>
  <c r="F34" i="2696" s="1"/>
  <c r="E33" i="2696"/>
  <c r="F33" i="2696" s="1"/>
  <c r="E32" i="2696"/>
  <c r="F32" i="2696" s="1"/>
  <c r="E30" i="2696"/>
  <c r="F30" i="2696" s="1"/>
  <c r="E29" i="2696"/>
  <c r="F29" i="2696" s="1"/>
  <c r="E25" i="2696"/>
  <c r="F25" i="2696" s="1"/>
  <c r="E22" i="2696"/>
  <c r="F22" i="2696" s="1"/>
  <c r="E21" i="2696"/>
  <c r="F21" i="2696" s="1"/>
  <c r="E20" i="2696"/>
  <c r="F20" i="2696" s="1"/>
  <c r="E18" i="2696"/>
  <c r="F18" i="2696" s="1"/>
  <c r="E17" i="2696"/>
  <c r="F17" i="2696" s="1"/>
  <c r="E16" i="2696"/>
  <c r="F16" i="2696" s="1"/>
  <c r="E15" i="2696"/>
  <c r="F15" i="2696" s="1"/>
  <c r="AA100" i="2696"/>
  <c r="AA99" i="2696"/>
  <c r="AC99" i="2696" s="1"/>
  <c r="AD99" i="2696" s="1"/>
  <c r="AA98" i="2696"/>
  <c r="AA97" i="2696"/>
  <c r="AC97" i="2696" s="1"/>
  <c r="AD97" i="2696" s="1"/>
  <c r="AF97" i="2696" s="1"/>
  <c r="AA96" i="2696"/>
  <c r="AA95" i="2696"/>
  <c r="AC95" i="2696" s="1"/>
  <c r="AD95" i="2696" s="1"/>
  <c r="AA94" i="2696"/>
  <c r="AC94" i="2696" s="1"/>
  <c r="AD94" i="2696" s="1"/>
  <c r="AG94" i="2696" s="1"/>
  <c r="AA93" i="2696"/>
  <c r="AC93" i="2696" s="1"/>
  <c r="AA92" i="2696"/>
  <c r="AA91" i="2696"/>
  <c r="AA90" i="2696"/>
  <c r="AA89" i="2696"/>
  <c r="AC89" i="2696" s="1"/>
  <c r="AD89" i="2696" s="1"/>
  <c r="AF89" i="2696" s="1"/>
  <c r="AA88" i="2696"/>
  <c r="AA87" i="2696"/>
  <c r="AC87" i="2696" s="1"/>
  <c r="AD87" i="2696" s="1"/>
  <c r="AA86" i="2696"/>
  <c r="AA85" i="2696"/>
  <c r="AC85" i="2696" s="1"/>
  <c r="AD85" i="2696" s="1"/>
  <c r="AA84" i="2696"/>
  <c r="AA83" i="2696"/>
  <c r="AC83" i="2696" s="1"/>
  <c r="AD83" i="2696" s="1"/>
  <c r="AA82" i="2696"/>
  <c r="AA81" i="2696"/>
  <c r="AC81" i="2696" s="1"/>
  <c r="AD81" i="2696" s="1"/>
  <c r="AF81" i="2696" s="1"/>
  <c r="AA80" i="2696"/>
  <c r="AA79" i="2696"/>
  <c r="AC79" i="2696" s="1"/>
  <c r="AA78" i="2696"/>
  <c r="AC78" i="2696" s="1"/>
  <c r="AD78" i="2696" s="1"/>
  <c r="AG78" i="2696" s="1"/>
  <c r="AA77" i="2696"/>
  <c r="AC77" i="2696" s="1"/>
  <c r="AD77" i="2696" s="1"/>
  <c r="AA76" i="2696"/>
  <c r="AA75" i="2696"/>
  <c r="AA74" i="2696"/>
  <c r="AA73" i="2696"/>
  <c r="AC73" i="2696" s="1"/>
  <c r="AD73" i="2696" s="1"/>
  <c r="AF73" i="2696" s="1"/>
  <c r="AA72" i="2696"/>
  <c r="AA71" i="2696"/>
  <c r="AC71" i="2696" s="1"/>
  <c r="AA70" i="2696"/>
  <c r="AA69" i="2696"/>
  <c r="AC69" i="2696" s="1"/>
  <c r="AA68" i="2696"/>
  <c r="AA67" i="2696"/>
  <c r="AA66" i="2696"/>
  <c r="AA65" i="2696"/>
  <c r="AC65" i="2696" s="1"/>
  <c r="AD65" i="2696" s="1"/>
  <c r="AF65" i="2696" s="1"/>
  <c r="AA64" i="2696"/>
  <c r="AA63" i="2696"/>
  <c r="AC63" i="2696" s="1"/>
  <c r="AA62" i="2696"/>
  <c r="AC62" i="2696" s="1"/>
  <c r="AD62" i="2696" s="1"/>
  <c r="AG62" i="2696" s="1"/>
  <c r="AA61" i="2696"/>
  <c r="AC61" i="2696" s="1"/>
  <c r="AD61" i="2696" s="1"/>
  <c r="AA60" i="2696"/>
  <c r="AA59" i="2696"/>
  <c r="AA58" i="2696"/>
  <c r="AA57" i="2696"/>
  <c r="AC57" i="2696" s="1"/>
  <c r="AD57" i="2696" s="1"/>
  <c r="AF57" i="2696" s="1"/>
  <c r="AA56" i="2696"/>
  <c r="AA55" i="2696"/>
  <c r="AC55" i="2696" s="1"/>
  <c r="AA54" i="2696"/>
  <c r="AA53" i="2696"/>
  <c r="AC53" i="2696" s="1"/>
  <c r="AD53" i="2696" s="1"/>
  <c r="AA52" i="2696"/>
  <c r="AA51" i="2696"/>
  <c r="AC51" i="2696" s="1"/>
  <c r="AD51" i="2696" s="1"/>
  <c r="AA50" i="2696"/>
  <c r="AA49" i="2696"/>
  <c r="AC49" i="2696" s="1"/>
  <c r="AD49" i="2696" s="1"/>
  <c r="AF49" i="2696" s="1"/>
  <c r="AA48" i="2696"/>
  <c r="AA47" i="2696"/>
  <c r="AC47" i="2696" s="1"/>
  <c r="AD47" i="2696" s="1"/>
  <c r="AA46" i="2696"/>
  <c r="AC46" i="2696" s="1"/>
  <c r="AD46" i="2696" s="1"/>
  <c r="AA45" i="2696"/>
  <c r="AC45" i="2696" s="1"/>
  <c r="AA44" i="2696"/>
  <c r="AA43" i="2696"/>
  <c r="AA42" i="2696"/>
  <c r="AA41" i="2696"/>
  <c r="AC41" i="2696" s="1"/>
  <c r="AD41" i="2696" s="1"/>
  <c r="AF41" i="2696" s="1"/>
  <c r="AA40" i="2696"/>
  <c r="AA39" i="2696"/>
  <c r="AC39" i="2696" s="1"/>
  <c r="AD39" i="2696" s="1"/>
  <c r="AA38" i="2696"/>
  <c r="AA37" i="2696"/>
  <c r="AC37" i="2696" s="1"/>
  <c r="AD37" i="2696" s="1"/>
  <c r="AA36" i="2696"/>
  <c r="AA35" i="2696"/>
  <c r="AC35" i="2696" s="1"/>
  <c r="AD35" i="2696" s="1"/>
  <c r="AA34" i="2696"/>
  <c r="AA33" i="2696"/>
  <c r="AC33" i="2696" s="1"/>
  <c r="AD33" i="2696" s="1"/>
  <c r="AF33" i="2696" s="1"/>
  <c r="AI100" i="2696"/>
  <c r="AH100" i="2696"/>
  <c r="AE100" i="2696"/>
  <c r="AD100" i="2696"/>
  <c r="AG100" i="2696" s="1"/>
  <c r="AC100" i="2696"/>
  <c r="AB100" i="2696"/>
  <c r="Z100" i="2696"/>
  <c r="Y100" i="2696"/>
  <c r="AH99" i="2696"/>
  <c r="AI99" i="2696" s="1"/>
  <c r="AE99" i="2696"/>
  <c r="AB99" i="2696"/>
  <c r="Z99" i="2696"/>
  <c r="Y99" i="2696"/>
  <c r="AH98" i="2696"/>
  <c r="AI98" i="2696" s="1"/>
  <c r="AF98" i="2696"/>
  <c r="AE98" i="2696"/>
  <c r="AD98" i="2696"/>
  <c r="AG98" i="2696" s="1"/>
  <c r="AC98" i="2696"/>
  <c r="AB98" i="2696"/>
  <c r="Z98" i="2696"/>
  <c r="Y98" i="2696"/>
  <c r="AH97" i="2696"/>
  <c r="AI97" i="2696" s="1"/>
  <c r="AG97" i="2696"/>
  <c r="AE97" i="2696"/>
  <c r="AB97" i="2696"/>
  <c r="Z97" i="2696"/>
  <c r="Y97" i="2696"/>
  <c r="AH96" i="2696"/>
  <c r="AI96" i="2696" s="1"/>
  <c r="AF96" i="2696"/>
  <c r="AE96" i="2696"/>
  <c r="AD96" i="2696"/>
  <c r="AG96" i="2696" s="1"/>
  <c r="AC96" i="2696"/>
  <c r="AB96" i="2696"/>
  <c r="Z96" i="2696"/>
  <c r="Y96" i="2696"/>
  <c r="AH95" i="2696"/>
  <c r="AI95" i="2696" s="1"/>
  <c r="AE95" i="2696"/>
  <c r="AB95" i="2696"/>
  <c r="Z95" i="2696"/>
  <c r="Y95" i="2696"/>
  <c r="AH94" i="2696"/>
  <c r="AI94" i="2696" s="1"/>
  <c r="AF94" i="2696"/>
  <c r="AE94" i="2696"/>
  <c r="AB94" i="2696"/>
  <c r="Z94" i="2696"/>
  <c r="Y94" i="2696"/>
  <c r="AH93" i="2696"/>
  <c r="AI93" i="2696" s="1"/>
  <c r="AE93" i="2696"/>
  <c r="AD93" i="2696"/>
  <c r="AB93" i="2696"/>
  <c r="Z93" i="2696"/>
  <c r="Y93" i="2696"/>
  <c r="AI92" i="2696"/>
  <c r="AH92" i="2696"/>
  <c r="AE92" i="2696"/>
  <c r="AD92" i="2696"/>
  <c r="AG92" i="2696" s="1"/>
  <c r="AC92" i="2696"/>
  <c r="AB92" i="2696"/>
  <c r="Z92" i="2696"/>
  <c r="Y92" i="2696"/>
  <c r="AH91" i="2696"/>
  <c r="AI91" i="2696" s="1"/>
  <c r="AE91" i="2696"/>
  <c r="AC91" i="2696"/>
  <c r="AD91" i="2696" s="1"/>
  <c r="AB91" i="2696"/>
  <c r="Z91" i="2696"/>
  <c r="Y91" i="2696"/>
  <c r="AH90" i="2696"/>
  <c r="AI90" i="2696" s="1"/>
  <c r="AF90" i="2696"/>
  <c r="AE90" i="2696"/>
  <c r="AD90" i="2696"/>
  <c r="AG90" i="2696" s="1"/>
  <c r="AC90" i="2696"/>
  <c r="AB90" i="2696"/>
  <c r="Z90" i="2696"/>
  <c r="Y90" i="2696"/>
  <c r="AH89" i="2696"/>
  <c r="AI89" i="2696" s="1"/>
  <c r="AG89" i="2696"/>
  <c r="AE89" i="2696"/>
  <c r="AB89" i="2696"/>
  <c r="Z89" i="2696"/>
  <c r="Y89" i="2696"/>
  <c r="AH88" i="2696"/>
  <c r="AI88" i="2696" s="1"/>
  <c r="AF88" i="2696"/>
  <c r="AE88" i="2696"/>
  <c r="AD88" i="2696"/>
  <c r="AG88" i="2696" s="1"/>
  <c r="AC88" i="2696"/>
  <c r="AB88" i="2696"/>
  <c r="Z88" i="2696"/>
  <c r="Y88" i="2696"/>
  <c r="AH87" i="2696"/>
  <c r="AI87" i="2696" s="1"/>
  <c r="AE87" i="2696"/>
  <c r="AB87" i="2696"/>
  <c r="Z87" i="2696"/>
  <c r="Y87" i="2696"/>
  <c r="AH86" i="2696"/>
  <c r="AI86" i="2696" s="1"/>
  <c r="AG86" i="2696"/>
  <c r="AF86" i="2696"/>
  <c r="AE86" i="2696"/>
  <c r="AD86" i="2696"/>
  <c r="AC86" i="2696"/>
  <c r="AB86" i="2696"/>
  <c r="Z86" i="2696"/>
  <c r="Y86" i="2696"/>
  <c r="AH85" i="2696"/>
  <c r="AI85" i="2696" s="1"/>
  <c r="AE85" i="2696"/>
  <c r="AB85" i="2696"/>
  <c r="Z85" i="2696"/>
  <c r="Y85" i="2696"/>
  <c r="AI84" i="2696"/>
  <c r="AH84" i="2696"/>
  <c r="AE84" i="2696"/>
  <c r="AD84" i="2696"/>
  <c r="AC84" i="2696"/>
  <c r="AB84" i="2696"/>
  <c r="Z84" i="2696"/>
  <c r="Y84" i="2696"/>
  <c r="AH83" i="2696"/>
  <c r="AI83" i="2696" s="1"/>
  <c r="AE83" i="2696"/>
  <c r="AB83" i="2696"/>
  <c r="Z83" i="2696"/>
  <c r="Y83" i="2696"/>
  <c r="AH82" i="2696"/>
  <c r="AI82" i="2696" s="1"/>
  <c r="AF82" i="2696"/>
  <c r="AE82" i="2696"/>
  <c r="AD82" i="2696"/>
  <c r="AG82" i="2696" s="1"/>
  <c r="AC82" i="2696"/>
  <c r="AB82" i="2696"/>
  <c r="Z82" i="2696"/>
  <c r="Y82" i="2696"/>
  <c r="AH81" i="2696"/>
  <c r="AI81" i="2696" s="1"/>
  <c r="AG81" i="2696"/>
  <c r="AE81" i="2696"/>
  <c r="AB81" i="2696"/>
  <c r="Z81" i="2696"/>
  <c r="Y81" i="2696"/>
  <c r="AH80" i="2696"/>
  <c r="AI80" i="2696" s="1"/>
  <c r="AE80" i="2696"/>
  <c r="AD80" i="2696"/>
  <c r="AG80" i="2696" s="1"/>
  <c r="AC80" i="2696"/>
  <c r="AB80" i="2696"/>
  <c r="Z80" i="2696"/>
  <c r="Y80" i="2696"/>
  <c r="AH79" i="2696"/>
  <c r="AI79" i="2696" s="1"/>
  <c r="AF79" i="2696"/>
  <c r="AE79" i="2696"/>
  <c r="AD79" i="2696"/>
  <c r="AG79" i="2696" s="1"/>
  <c r="AB79" i="2696"/>
  <c r="Z79" i="2696"/>
  <c r="Y79" i="2696"/>
  <c r="AH78" i="2696"/>
  <c r="AI78" i="2696" s="1"/>
  <c r="AF78" i="2696"/>
  <c r="AE78" i="2696"/>
  <c r="AB78" i="2696"/>
  <c r="Z78" i="2696"/>
  <c r="Y78" i="2696"/>
  <c r="AH77" i="2696"/>
  <c r="AI77" i="2696" s="1"/>
  <c r="AE77" i="2696"/>
  <c r="AB77" i="2696"/>
  <c r="Z77" i="2696"/>
  <c r="Y77" i="2696"/>
  <c r="AI76" i="2696"/>
  <c r="AH76" i="2696"/>
  <c r="AE76" i="2696"/>
  <c r="AD76" i="2696"/>
  <c r="AC76" i="2696"/>
  <c r="AB76" i="2696"/>
  <c r="Z76" i="2696"/>
  <c r="Y76" i="2696"/>
  <c r="AH75" i="2696"/>
  <c r="AI75" i="2696" s="1"/>
  <c r="AF75" i="2696"/>
  <c r="AE75" i="2696"/>
  <c r="AD75" i="2696"/>
  <c r="AG75" i="2696" s="1"/>
  <c r="AC75" i="2696"/>
  <c r="AB75" i="2696"/>
  <c r="Z75" i="2696"/>
  <c r="Y75" i="2696"/>
  <c r="AH74" i="2696"/>
  <c r="AI74" i="2696" s="1"/>
  <c r="AF74" i="2696"/>
  <c r="AE74" i="2696"/>
  <c r="AD74" i="2696"/>
  <c r="AG74" i="2696" s="1"/>
  <c r="AC74" i="2696"/>
  <c r="AB74" i="2696"/>
  <c r="Z74" i="2696"/>
  <c r="Y74" i="2696"/>
  <c r="AH73" i="2696"/>
  <c r="AI73" i="2696" s="1"/>
  <c r="AG73" i="2696"/>
  <c r="AE73" i="2696"/>
  <c r="AB73" i="2696"/>
  <c r="Z73" i="2696"/>
  <c r="Y73" i="2696"/>
  <c r="AH72" i="2696"/>
  <c r="AI72" i="2696" s="1"/>
  <c r="AE72" i="2696"/>
  <c r="AC72" i="2696"/>
  <c r="AD72" i="2696" s="1"/>
  <c r="AB72" i="2696"/>
  <c r="Z72" i="2696"/>
  <c r="Y72" i="2696"/>
  <c r="AH71" i="2696"/>
  <c r="AI71" i="2696" s="1"/>
  <c r="AF71" i="2696"/>
  <c r="AE71" i="2696"/>
  <c r="AD71" i="2696"/>
  <c r="AG71" i="2696" s="1"/>
  <c r="AB71" i="2696"/>
  <c r="Z71" i="2696"/>
  <c r="Y71" i="2696"/>
  <c r="AH70" i="2696"/>
  <c r="AI70" i="2696" s="1"/>
  <c r="AG70" i="2696"/>
  <c r="AF70" i="2696"/>
  <c r="AE70" i="2696"/>
  <c r="AD70" i="2696"/>
  <c r="AC70" i="2696"/>
  <c r="AB70" i="2696"/>
  <c r="Z70" i="2696"/>
  <c r="Y70" i="2696"/>
  <c r="AH69" i="2696"/>
  <c r="AI69" i="2696" s="1"/>
  <c r="AE69" i="2696"/>
  <c r="AD69" i="2696"/>
  <c r="AB69" i="2696"/>
  <c r="Z69" i="2696"/>
  <c r="Y69" i="2696"/>
  <c r="AI68" i="2696"/>
  <c r="AH68" i="2696"/>
  <c r="AE68" i="2696"/>
  <c r="AD68" i="2696"/>
  <c r="AC68" i="2696"/>
  <c r="AB68" i="2696"/>
  <c r="Z68" i="2696"/>
  <c r="Y68" i="2696"/>
  <c r="AH67" i="2696"/>
  <c r="AI67" i="2696" s="1"/>
  <c r="AE67" i="2696"/>
  <c r="AC67" i="2696"/>
  <c r="AD67" i="2696" s="1"/>
  <c r="AB67" i="2696"/>
  <c r="Z67" i="2696"/>
  <c r="Y67" i="2696"/>
  <c r="AH66" i="2696"/>
  <c r="AI66" i="2696" s="1"/>
  <c r="AF66" i="2696"/>
  <c r="AE66" i="2696"/>
  <c r="AD66" i="2696"/>
  <c r="AG66" i="2696" s="1"/>
  <c r="AC66" i="2696"/>
  <c r="AB66" i="2696"/>
  <c r="Z66" i="2696"/>
  <c r="Y66" i="2696"/>
  <c r="AH65" i="2696"/>
  <c r="AI65" i="2696" s="1"/>
  <c r="AG65" i="2696"/>
  <c r="AE65" i="2696"/>
  <c r="AB65" i="2696"/>
  <c r="Z65" i="2696"/>
  <c r="Y65" i="2696"/>
  <c r="AH64" i="2696"/>
  <c r="AI64" i="2696" s="1"/>
  <c r="AF64" i="2696"/>
  <c r="AE64" i="2696"/>
  <c r="AD64" i="2696"/>
  <c r="AG64" i="2696" s="1"/>
  <c r="AC64" i="2696"/>
  <c r="AB64" i="2696"/>
  <c r="Z64" i="2696"/>
  <c r="Y64" i="2696"/>
  <c r="AH63" i="2696"/>
  <c r="AI63" i="2696" s="1"/>
  <c r="AE63" i="2696"/>
  <c r="AD63" i="2696"/>
  <c r="AG63" i="2696" s="1"/>
  <c r="AB63" i="2696"/>
  <c r="Z63" i="2696"/>
  <c r="Y63" i="2696"/>
  <c r="AH62" i="2696"/>
  <c r="AI62" i="2696" s="1"/>
  <c r="AF62" i="2696"/>
  <c r="AE62" i="2696"/>
  <c r="AB62" i="2696"/>
  <c r="Z62" i="2696"/>
  <c r="Y62" i="2696"/>
  <c r="AH61" i="2696"/>
  <c r="AI61" i="2696" s="1"/>
  <c r="AE61" i="2696"/>
  <c r="AB61" i="2696"/>
  <c r="Z61" i="2696"/>
  <c r="Y61" i="2696"/>
  <c r="AI60" i="2696"/>
  <c r="AH60" i="2696"/>
  <c r="AE60" i="2696"/>
  <c r="AD60" i="2696"/>
  <c r="AC60" i="2696"/>
  <c r="AB60" i="2696"/>
  <c r="Z60" i="2696"/>
  <c r="Y60" i="2696"/>
  <c r="AH59" i="2696"/>
  <c r="AI59" i="2696" s="1"/>
  <c r="AE59" i="2696"/>
  <c r="AD59" i="2696"/>
  <c r="AG59" i="2696" s="1"/>
  <c r="AC59" i="2696"/>
  <c r="AB59" i="2696"/>
  <c r="Z59" i="2696"/>
  <c r="Y59" i="2696"/>
  <c r="AH58" i="2696"/>
  <c r="AI58" i="2696" s="1"/>
  <c r="AF58" i="2696"/>
  <c r="AE58" i="2696"/>
  <c r="AD58" i="2696"/>
  <c r="AG58" i="2696" s="1"/>
  <c r="AC58" i="2696"/>
  <c r="AB58" i="2696"/>
  <c r="Z58" i="2696"/>
  <c r="Y58" i="2696"/>
  <c r="AH57" i="2696"/>
  <c r="AI57" i="2696" s="1"/>
  <c r="AG57" i="2696"/>
  <c r="AE57" i="2696"/>
  <c r="AB57" i="2696"/>
  <c r="Z57" i="2696"/>
  <c r="Y57" i="2696"/>
  <c r="AH56" i="2696"/>
  <c r="AI56" i="2696" s="1"/>
  <c r="AE56" i="2696"/>
  <c r="AC56" i="2696"/>
  <c r="AD56" i="2696" s="1"/>
  <c r="AB56" i="2696"/>
  <c r="Z56" i="2696"/>
  <c r="Y56" i="2696"/>
  <c r="AH55" i="2696"/>
  <c r="AI55" i="2696" s="1"/>
  <c r="AE55" i="2696"/>
  <c r="AD55" i="2696"/>
  <c r="AG55" i="2696" s="1"/>
  <c r="AB55" i="2696"/>
  <c r="Z55" i="2696"/>
  <c r="Y55" i="2696"/>
  <c r="AH54" i="2696"/>
  <c r="AI54" i="2696" s="1"/>
  <c r="AG54" i="2696"/>
  <c r="AF54" i="2696"/>
  <c r="AE54" i="2696"/>
  <c r="AD54" i="2696"/>
  <c r="AC54" i="2696"/>
  <c r="AB54" i="2696"/>
  <c r="Z54" i="2696"/>
  <c r="Y54" i="2696"/>
  <c r="AH53" i="2696"/>
  <c r="AI53" i="2696" s="1"/>
  <c r="AE53" i="2696"/>
  <c r="AB53" i="2696"/>
  <c r="Z53" i="2696"/>
  <c r="Y53" i="2696"/>
  <c r="AI52" i="2696"/>
  <c r="AH52" i="2696"/>
  <c r="AE52" i="2696"/>
  <c r="AD52" i="2696"/>
  <c r="AC52" i="2696"/>
  <c r="AB52" i="2696"/>
  <c r="Z52" i="2696"/>
  <c r="Y52" i="2696"/>
  <c r="AH51" i="2696"/>
  <c r="AI51" i="2696" s="1"/>
  <c r="AE51" i="2696"/>
  <c r="AB51" i="2696"/>
  <c r="Z51" i="2696"/>
  <c r="Y51" i="2696"/>
  <c r="AH50" i="2696"/>
  <c r="AI50" i="2696" s="1"/>
  <c r="AE50" i="2696"/>
  <c r="AD50" i="2696"/>
  <c r="AG50" i="2696" s="1"/>
  <c r="AC50" i="2696"/>
  <c r="AB50" i="2696"/>
  <c r="Z50" i="2696"/>
  <c r="Y50" i="2696"/>
  <c r="AH49" i="2696"/>
  <c r="AI49" i="2696" s="1"/>
  <c r="AG49" i="2696"/>
  <c r="AE49" i="2696"/>
  <c r="AB49" i="2696"/>
  <c r="Z49" i="2696"/>
  <c r="Y49" i="2696"/>
  <c r="AH48" i="2696"/>
  <c r="AI48" i="2696" s="1"/>
  <c r="AE48" i="2696"/>
  <c r="AC48" i="2696"/>
  <c r="AD48" i="2696" s="1"/>
  <c r="AB48" i="2696"/>
  <c r="Z48" i="2696"/>
  <c r="Y48" i="2696"/>
  <c r="AH47" i="2696"/>
  <c r="AI47" i="2696" s="1"/>
  <c r="AE47" i="2696"/>
  <c r="AB47" i="2696"/>
  <c r="Z47" i="2696"/>
  <c r="Y47" i="2696"/>
  <c r="AH46" i="2696"/>
  <c r="AI46" i="2696" s="1"/>
  <c r="AG46" i="2696"/>
  <c r="AF46" i="2696"/>
  <c r="AE46" i="2696"/>
  <c r="AB46" i="2696"/>
  <c r="Z46" i="2696"/>
  <c r="Y46" i="2696"/>
  <c r="AH45" i="2696"/>
  <c r="AI45" i="2696" s="1"/>
  <c r="AE45" i="2696"/>
  <c r="AD45" i="2696"/>
  <c r="AG45" i="2696" s="1"/>
  <c r="AB45" i="2696"/>
  <c r="Z45" i="2696"/>
  <c r="Y45" i="2696"/>
  <c r="AI44" i="2696"/>
  <c r="AH44" i="2696"/>
  <c r="AE44" i="2696"/>
  <c r="AD44" i="2696"/>
  <c r="AC44" i="2696"/>
  <c r="AB44" i="2696"/>
  <c r="Z44" i="2696"/>
  <c r="Y44" i="2696"/>
  <c r="AH43" i="2696"/>
  <c r="AI43" i="2696" s="1"/>
  <c r="AF43" i="2696"/>
  <c r="AE43" i="2696"/>
  <c r="AD43" i="2696"/>
  <c r="AG43" i="2696" s="1"/>
  <c r="AC43" i="2696"/>
  <c r="AB43" i="2696"/>
  <c r="Z43" i="2696"/>
  <c r="Y43" i="2696"/>
  <c r="AH42" i="2696"/>
  <c r="AI42" i="2696" s="1"/>
  <c r="AE42" i="2696"/>
  <c r="AD42" i="2696"/>
  <c r="AG42" i="2696" s="1"/>
  <c r="AC42" i="2696"/>
  <c r="AB42" i="2696"/>
  <c r="Z42" i="2696"/>
  <c r="Y42" i="2696"/>
  <c r="AH41" i="2696"/>
  <c r="AI41" i="2696" s="1"/>
  <c r="AG41" i="2696"/>
  <c r="AE41" i="2696"/>
  <c r="AB41" i="2696"/>
  <c r="Z41" i="2696"/>
  <c r="Y41" i="2696"/>
  <c r="AH40" i="2696"/>
  <c r="AI40" i="2696" s="1"/>
  <c r="AE40" i="2696"/>
  <c r="AC40" i="2696"/>
  <c r="AD40" i="2696" s="1"/>
  <c r="AB40" i="2696"/>
  <c r="Z40" i="2696"/>
  <c r="Y40" i="2696"/>
  <c r="AH39" i="2696"/>
  <c r="AI39" i="2696" s="1"/>
  <c r="AE39" i="2696"/>
  <c r="AB39" i="2696"/>
  <c r="Z39" i="2696"/>
  <c r="Y39" i="2696"/>
  <c r="AH38" i="2696"/>
  <c r="AI38" i="2696" s="1"/>
  <c r="AG38" i="2696"/>
  <c r="AF38" i="2696"/>
  <c r="AE38" i="2696"/>
  <c r="AD38" i="2696"/>
  <c r="AC38" i="2696"/>
  <c r="AB38" i="2696"/>
  <c r="Z38" i="2696"/>
  <c r="Y38" i="2696"/>
  <c r="AH37" i="2696"/>
  <c r="AI37" i="2696" s="1"/>
  <c r="AE37" i="2696"/>
  <c r="AB37" i="2696"/>
  <c r="Z37" i="2696"/>
  <c r="Y37" i="2696"/>
  <c r="AI36" i="2696"/>
  <c r="AH36" i="2696"/>
  <c r="AE36" i="2696"/>
  <c r="AD36" i="2696"/>
  <c r="AC36" i="2696"/>
  <c r="AB36" i="2696"/>
  <c r="Z36" i="2696"/>
  <c r="Y36" i="2696"/>
  <c r="AH35" i="2696"/>
  <c r="AI35" i="2696" s="1"/>
  <c r="AE35" i="2696"/>
  <c r="AB35" i="2696"/>
  <c r="Z35" i="2696"/>
  <c r="Y35" i="2696"/>
  <c r="AH34" i="2696"/>
  <c r="AI34" i="2696" s="1"/>
  <c r="AE34" i="2696"/>
  <c r="AD34" i="2696"/>
  <c r="AG34" i="2696" s="1"/>
  <c r="AC34" i="2696"/>
  <c r="AB34" i="2696"/>
  <c r="Z34" i="2696"/>
  <c r="Y34" i="2696"/>
  <c r="AH33" i="2696"/>
  <c r="AI33" i="2696" s="1"/>
  <c r="AG33" i="2696"/>
  <c r="AE33" i="2696"/>
  <c r="AB33" i="2696"/>
  <c r="Z33" i="2696"/>
  <c r="Y33" i="2696"/>
  <c r="Y19" i="2696"/>
  <c r="Y32" i="2696"/>
  <c r="AB27" i="2696"/>
  <c r="Y27" i="2696"/>
  <c r="AB23" i="2696"/>
  <c r="Y23" i="2696"/>
  <c r="AB26" i="2696"/>
  <c r="Y26" i="2696"/>
  <c r="AB25" i="2696"/>
  <c r="Y25" i="2696"/>
  <c r="AB24" i="2696"/>
  <c r="Y24" i="2696"/>
  <c r="AB31" i="2696"/>
  <c r="Y31" i="2696"/>
  <c r="AB29" i="2696"/>
  <c r="Y29" i="2696"/>
  <c r="Y28" i="2696"/>
  <c r="AB22" i="2696"/>
  <c r="Y22" i="2696"/>
  <c r="AB20" i="2696"/>
  <c r="Y20" i="2696"/>
  <c r="AB30" i="2696"/>
  <c r="Y30" i="2696"/>
  <c r="AB21" i="2696"/>
  <c r="Y21" i="2696"/>
  <c r="AB17" i="2696"/>
  <c r="Y17" i="2696"/>
  <c r="AB16" i="2696"/>
  <c r="Y16" i="2696"/>
  <c r="Y15" i="2696"/>
  <c r="AB18" i="2696"/>
  <c r="Y18" i="2696"/>
  <c r="AH17" i="2695"/>
  <c r="AH16" i="2695"/>
  <c r="F50" i="2695"/>
  <c r="E50" i="2695"/>
  <c r="F49" i="2695"/>
  <c r="E49" i="2695"/>
  <c r="E48" i="2695"/>
  <c r="F48" i="2695" s="1"/>
  <c r="E47" i="2695"/>
  <c r="F47" i="2695" s="1"/>
  <c r="F46" i="2695"/>
  <c r="E46" i="2695"/>
  <c r="F45" i="2695"/>
  <c r="E45" i="2695"/>
  <c r="F44" i="2695"/>
  <c r="E44" i="2695"/>
  <c r="F43" i="2695"/>
  <c r="E43" i="2695"/>
  <c r="F41" i="2695"/>
  <c r="E41" i="2695"/>
  <c r="E40" i="2695"/>
  <c r="F40" i="2695" s="1"/>
  <c r="F39" i="2695"/>
  <c r="E39" i="2695"/>
  <c r="F38" i="2695"/>
  <c r="E38" i="2695"/>
  <c r="F37" i="2695"/>
  <c r="E37" i="2695"/>
  <c r="F36" i="2695"/>
  <c r="E36" i="2695"/>
  <c r="F34" i="2695"/>
  <c r="E34" i="2695"/>
  <c r="F33" i="2695"/>
  <c r="E33" i="2695"/>
  <c r="E32" i="2695"/>
  <c r="F32" i="2695" s="1"/>
  <c r="F30" i="2695"/>
  <c r="E30" i="2695"/>
  <c r="F29" i="2695"/>
  <c r="E29" i="2695"/>
  <c r="F25" i="2695"/>
  <c r="E25" i="2695"/>
  <c r="E22" i="2695"/>
  <c r="F22" i="2695" s="1"/>
  <c r="F21" i="2695"/>
  <c r="E21" i="2695"/>
  <c r="F20" i="2695"/>
  <c r="E20" i="2695"/>
  <c r="F18" i="2695"/>
  <c r="E18" i="2695"/>
  <c r="F17" i="2695"/>
  <c r="E17" i="2695"/>
  <c r="AA100" i="2695"/>
  <c r="AC100" i="2695" s="1"/>
  <c r="AD100" i="2695" s="1"/>
  <c r="AA99" i="2695"/>
  <c r="AC99" i="2695" s="1"/>
  <c r="AD99" i="2695" s="1"/>
  <c r="AA98" i="2695"/>
  <c r="AC98" i="2695" s="1"/>
  <c r="AD98" i="2695" s="1"/>
  <c r="AA97" i="2695"/>
  <c r="AA96" i="2695"/>
  <c r="AA95" i="2695"/>
  <c r="AC95" i="2695" s="1"/>
  <c r="AD95" i="2695" s="1"/>
  <c r="AA94" i="2695"/>
  <c r="AA93" i="2695"/>
  <c r="AA92" i="2695"/>
  <c r="AC92" i="2695" s="1"/>
  <c r="AD92" i="2695" s="1"/>
  <c r="AA91" i="2695"/>
  <c r="AA90" i="2695"/>
  <c r="AA89" i="2695"/>
  <c r="AA88" i="2695"/>
  <c r="AA87" i="2695"/>
  <c r="AA86" i="2695"/>
  <c r="AA85" i="2695"/>
  <c r="AA84" i="2695"/>
  <c r="AC84" i="2695" s="1"/>
  <c r="AD84" i="2695" s="1"/>
  <c r="AA83" i="2695"/>
  <c r="AC83" i="2695" s="1"/>
  <c r="AD83" i="2695" s="1"/>
  <c r="AA82" i="2695"/>
  <c r="AC82" i="2695" s="1"/>
  <c r="AD82" i="2695" s="1"/>
  <c r="AA81" i="2695"/>
  <c r="AA80" i="2695"/>
  <c r="AA79" i="2695"/>
  <c r="AC79" i="2695" s="1"/>
  <c r="AD79" i="2695" s="1"/>
  <c r="AA78" i="2695"/>
  <c r="AA77" i="2695"/>
  <c r="AA76" i="2695"/>
  <c r="AC76" i="2695" s="1"/>
  <c r="AD76" i="2695" s="1"/>
  <c r="AA75" i="2695"/>
  <c r="AA74" i="2695"/>
  <c r="AA73" i="2695"/>
  <c r="AA72" i="2695"/>
  <c r="AA71" i="2695"/>
  <c r="AA70" i="2695"/>
  <c r="AA69" i="2695"/>
  <c r="AA68" i="2695"/>
  <c r="AC68" i="2695" s="1"/>
  <c r="AD68" i="2695" s="1"/>
  <c r="AA67" i="2695"/>
  <c r="AC67" i="2695" s="1"/>
  <c r="AD67" i="2695" s="1"/>
  <c r="AA66" i="2695"/>
  <c r="AC66" i="2695" s="1"/>
  <c r="AD66" i="2695" s="1"/>
  <c r="AA65" i="2695"/>
  <c r="AA64" i="2695"/>
  <c r="AA63" i="2695"/>
  <c r="AC63" i="2695" s="1"/>
  <c r="AD63" i="2695" s="1"/>
  <c r="AA62" i="2695"/>
  <c r="AA61" i="2695"/>
  <c r="AA60" i="2695"/>
  <c r="AC60" i="2695" s="1"/>
  <c r="AD60" i="2695" s="1"/>
  <c r="AA59" i="2695"/>
  <c r="AA58" i="2695"/>
  <c r="AA57" i="2695"/>
  <c r="AA56" i="2695"/>
  <c r="AA55" i="2695"/>
  <c r="AA54" i="2695"/>
  <c r="AA53" i="2695"/>
  <c r="AA52" i="2695"/>
  <c r="AC52" i="2695" s="1"/>
  <c r="AD52" i="2695" s="1"/>
  <c r="AA51" i="2695"/>
  <c r="AC51" i="2695" s="1"/>
  <c r="AD51" i="2695" s="1"/>
  <c r="AA50" i="2695"/>
  <c r="AC50" i="2695" s="1"/>
  <c r="AD50" i="2695" s="1"/>
  <c r="AA49" i="2695"/>
  <c r="AC49" i="2695" s="1"/>
  <c r="AD49" i="2695" s="1"/>
  <c r="AA48" i="2695"/>
  <c r="AA47" i="2695"/>
  <c r="AA46" i="2695"/>
  <c r="AA45" i="2695"/>
  <c r="AA44" i="2695"/>
  <c r="AA43" i="2695"/>
  <c r="AA42" i="2695"/>
  <c r="AA41" i="2695"/>
  <c r="AA40" i="2695"/>
  <c r="AA39" i="2695"/>
  <c r="AA38" i="2695"/>
  <c r="AA37" i="2695"/>
  <c r="AA36" i="2695"/>
  <c r="AC36" i="2695" s="1"/>
  <c r="AD36" i="2695" s="1"/>
  <c r="AA35" i="2695"/>
  <c r="AC35" i="2695" s="1"/>
  <c r="AD35" i="2695" s="1"/>
  <c r="AA34" i="2695"/>
  <c r="AC34" i="2695" s="1"/>
  <c r="AD34" i="2695" s="1"/>
  <c r="AA33" i="2695"/>
  <c r="AC33" i="2695" s="1"/>
  <c r="AD33" i="2695" s="1"/>
  <c r="AI100" i="2695"/>
  <c r="AH100" i="2695"/>
  <c r="AE100" i="2695"/>
  <c r="AB100" i="2695"/>
  <c r="Z100" i="2695"/>
  <c r="Y100" i="2695"/>
  <c r="AH99" i="2695"/>
  <c r="AI99" i="2695" s="1"/>
  <c r="AE99" i="2695"/>
  <c r="AB99" i="2695"/>
  <c r="Z99" i="2695"/>
  <c r="Y99" i="2695"/>
  <c r="AI98" i="2695"/>
  <c r="AH98" i="2695"/>
  <c r="AE98" i="2695"/>
  <c r="AB98" i="2695"/>
  <c r="Z98" i="2695"/>
  <c r="Y98" i="2695"/>
  <c r="AI97" i="2695"/>
  <c r="AH97" i="2695"/>
  <c r="AE97" i="2695"/>
  <c r="AC97" i="2695"/>
  <c r="AD97" i="2695" s="1"/>
  <c r="AB97" i="2695"/>
  <c r="Z97" i="2695"/>
  <c r="Y97" i="2695"/>
  <c r="AI96" i="2695"/>
  <c r="AH96" i="2695"/>
  <c r="AE96" i="2695"/>
  <c r="AC96" i="2695"/>
  <c r="AD96" i="2695" s="1"/>
  <c r="AB96" i="2695"/>
  <c r="Z96" i="2695"/>
  <c r="Y96" i="2695"/>
  <c r="AI95" i="2695"/>
  <c r="AH95" i="2695"/>
  <c r="AE95" i="2695"/>
  <c r="AB95" i="2695"/>
  <c r="Z95" i="2695"/>
  <c r="Y95" i="2695"/>
  <c r="AH94" i="2695"/>
  <c r="AI94" i="2695" s="1"/>
  <c r="AE94" i="2695"/>
  <c r="AC94" i="2695"/>
  <c r="AD94" i="2695" s="1"/>
  <c r="AB94" i="2695"/>
  <c r="Z94" i="2695"/>
  <c r="Y94" i="2695"/>
  <c r="AH93" i="2695"/>
  <c r="AI93" i="2695" s="1"/>
  <c r="AE93" i="2695"/>
  <c r="AC93" i="2695"/>
  <c r="AD93" i="2695" s="1"/>
  <c r="AB93" i="2695"/>
  <c r="Z93" i="2695"/>
  <c r="Y93" i="2695"/>
  <c r="AI92" i="2695"/>
  <c r="AH92" i="2695"/>
  <c r="AE92" i="2695"/>
  <c r="AB92" i="2695"/>
  <c r="Z92" i="2695"/>
  <c r="Y92" i="2695"/>
  <c r="AH91" i="2695"/>
  <c r="AI91" i="2695" s="1"/>
  <c r="AE91" i="2695"/>
  <c r="AC91" i="2695"/>
  <c r="AD91" i="2695" s="1"/>
  <c r="AB91" i="2695"/>
  <c r="Z91" i="2695"/>
  <c r="Y91" i="2695"/>
  <c r="AI90" i="2695"/>
  <c r="AH90" i="2695"/>
  <c r="AE90" i="2695"/>
  <c r="AC90" i="2695"/>
  <c r="AD90" i="2695" s="1"/>
  <c r="AB90" i="2695"/>
  <c r="Z90" i="2695"/>
  <c r="Y90" i="2695"/>
  <c r="AI89" i="2695"/>
  <c r="AH89" i="2695"/>
  <c r="AE89" i="2695"/>
  <c r="AC89" i="2695"/>
  <c r="AD89" i="2695" s="1"/>
  <c r="AB89" i="2695"/>
  <c r="Z89" i="2695"/>
  <c r="Y89" i="2695"/>
  <c r="AI88" i="2695"/>
  <c r="AH88" i="2695"/>
  <c r="AE88" i="2695"/>
  <c r="AC88" i="2695"/>
  <c r="AD88" i="2695" s="1"/>
  <c r="AB88" i="2695"/>
  <c r="Z88" i="2695"/>
  <c r="Y88" i="2695"/>
  <c r="AI87" i="2695"/>
  <c r="AH87" i="2695"/>
  <c r="AE87" i="2695"/>
  <c r="AC87" i="2695"/>
  <c r="AD87" i="2695" s="1"/>
  <c r="AB87" i="2695"/>
  <c r="Z87" i="2695"/>
  <c r="Y87" i="2695"/>
  <c r="AH86" i="2695"/>
  <c r="AI86" i="2695" s="1"/>
  <c r="AE86" i="2695"/>
  <c r="AC86" i="2695"/>
  <c r="AD86" i="2695" s="1"/>
  <c r="AB86" i="2695"/>
  <c r="Z86" i="2695"/>
  <c r="Y86" i="2695"/>
  <c r="AH85" i="2695"/>
  <c r="AI85" i="2695" s="1"/>
  <c r="AE85" i="2695"/>
  <c r="AC85" i="2695"/>
  <c r="AD85" i="2695" s="1"/>
  <c r="AB85" i="2695"/>
  <c r="Z85" i="2695"/>
  <c r="Y85" i="2695"/>
  <c r="AI84" i="2695"/>
  <c r="AH84" i="2695"/>
  <c r="AE84" i="2695"/>
  <c r="AB84" i="2695"/>
  <c r="Z84" i="2695"/>
  <c r="Y84" i="2695"/>
  <c r="AH83" i="2695"/>
  <c r="AI83" i="2695" s="1"/>
  <c r="AE83" i="2695"/>
  <c r="AB83" i="2695"/>
  <c r="Z83" i="2695"/>
  <c r="Y83" i="2695"/>
  <c r="AI82" i="2695"/>
  <c r="AH82" i="2695"/>
  <c r="AE82" i="2695"/>
  <c r="AB82" i="2695"/>
  <c r="Z82" i="2695"/>
  <c r="Y82" i="2695"/>
  <c r="AI81" i="2695"/>
  <c r="AH81" i="2695"/>
  <c r="AE81" i="2695"/>
  <c r="AC81" i="2695"/>
  <c r="AD81" i="2695" s="1"/>
  <c r="AB81" i="2695"/>
  <c r="Z81" i="2695"/>
  <c r="Y81" i="2695"/>
  <c r="AI80" i="2695"/>
  <c r="AH80" i="2695"/>
  <c r="AE80" i="2695"/>
  <c r="AC80" i="2695"/>
  <c r="AD80" i="2695" s="1"/>
  <c r="AB80" i="2695"/>
  <c r="Z80" i="2695"/>
  <c r="Y80" i="2695"/>
  <c r="AI79" i="2695"/>
  <c r="AH79" i="2695"/>
  <c r="AE79" i="2695"/>
  <c r="AB79" i="2695"/>
  <c r="Z79" i="2695"/>
  <c r="Y79" i="2695"/>
  <c r="AH78" i="2695"/>
  <c r="AI78" i="2695" s="1"/>
  <c r="AE78" i="2695"/>
  <c r="AC78" i="2695"/>
  <c r="AD78" i="2695" s="1"/>
  <c r="AB78" i="2695"/>
  <c r="Z78" i="2695"/>
  <c r="Y78" i="2695"/>
  <c r="AH77" i="2695"/>
  <c r="AI77" i="2695" s="1"/>
  <c r="AE77" i="2695"/>
  <c r="AC77" i="2695"/>
  <c r="AD77" i="2695" s="1"/>
  <c r="AB77" i="2695"/>
  <c r="Z77" i="2695"/>
  <c r="Y77" i="2695"/>
  <c r="AI76" i="2695"/>
  <c r="AH76" i="2695"/>
  <c r="AE76" i="2695"/>
  <c r="AB76" i="2695"/>
  <c r="Z76" i="2695"/>
  <c r="Y76" i="2695"/>
  <c r="AH75" i="2695"/>
  <c r="AI75" i="2695" s="1"/>
  <c r="AE75" i="2695"/>
  <c r="AC75" i="2695"/>
  <c r="AD75" i="2695" s="1"/>
  <c r="AB75" i="2695"/>
  <c r="Z75" i="2695"/>
  <c r="Y75" i="2695"/>
  <c r="AI74" i="2695"/>
  <c r="AH74" i="2695"/>
  <c r="AE74" i="2695"/>
  <c r="AC74" i="2695"/>
  <c r="AD74" i="2695" s="1"/>
  <c r="AB74" i="2695"/>
  <c r="Z74" i="2695"/>
  <c r="Y74" i="2695"/>
  <c r="AI73" i="2695"/>
  <c r="AH73" i="2695"/>
  <c r="AE73" i="2695"/>
  <c r="AC73" i="2695"/>
  <c r="AD73" i="2695" s="1"/>
  <c r="AB73" i="2695"/>
  <c r="Z73" i="2695"/>
  <c r="Y73" i="2695"/>
  <c r="AI72" i="2695"/>
  <c r="AH72" i="2695"/>
  <c r="AE72" i="2695"/>
  <c r="AC72" i="2695"/>
  <c r="AD72" i="2695" s="1"/>
  <c r="AB72" i="2695"/>
  <c r="Z72" i="2695"/>
  <c r="Y72" i="2695"/>
  <c r="AI71" i="2695"/>
  <c r="AH71" i="2695"/>
  <c r="AE71" i="2695"/>
  <c r="AC71" i="2695"/>
  <c r="AD71" i="2695" s="1"/>
  <c r="AB71" i="2695"/>
  <c r="Z71" i="2695"/>
  <c r="Y71" i="2695"/>
  <c r="AH70" i="2695"/>
  <c r="AI70" i="2695" s="1"/>
  <c r="AE70" i="2695"/>
  <c r="AC70" i="2695"/>
  <c r="AD70" i="2695" s="1"/>
  <c r="AB70" i="2695"/>
  <c r="Z70" i="2695"/>
  <c r="Y70" i="2695"/>
  <c r="AH69" i="2695"/>
  <c r="AI69" i="2695" s="1"/>
  <c r="AE69" i="2695"/>
  <c r="AC69" i="2695"/>
  <c r="AD69" i="2695" s="1"/>
  <c r="AB69" i="2695"/>
  <c r="Z69" i="2695"/>
  <c r="Y69" i="2695"/>
  <c r="AI68" i="2695"/>
  <c r="AH68" i="2695"/>
  <c r="AE68" i="2695"/>
  <c r="AB68" i="2695"/>
  <c r="Z68" i="2695"/>
  <c r="Y68" i="2695"/>
  <c r="AH67" i="2695"/>
  <c r="AI67" i="2695" s="1"/>
  <c r="AE67" i="2695"/>
  <c r="AB67" i="2695"/>
  <c r="Z67" i="2695"/>
  <c r="Y67" i="2695"/>
  <c r="AI66" i="2695"/>
  <c r="AH66" i="2695"/>
  <c r="AE66" i="2695"/>
  <c r="AB66" i="2695"/>
  <c r="Z66" i="2695"/>
  <c r="Y66" i="2695"/>
  <c r="AI65" i="2695"/>
  <c r="AH65" i="2695"/>
  <c r="AE65" i="2695"/>
  <c r="AC65" i="2695"/>
  <c r="AD65" i="2695" s="1"/>
  <c r="AB65" i="2695"/>
  <c r="Z65" i="2695"/>
  <c r="Y65" i="2695"/>
  <c r="AI64" i="2695"/>
  <c r="AH64" i="2695"/>
  <c r="AE64" i="2695"/>
  <c r="AC64" i="2695"/>
  <c r="AD64" i="2695" s="1"/>
  <c r="AB64" i="2695"/>
  <c r="Z64" i="2695"/>
  <c r="Y64" i="2695"/>
  <c r="AI63" i="2695"/>
  <c r="AH63" i="2695"/>
  <c r="AE63" i="2695"/>
  <c r="AB63" i="2695"/>
  <c r="Z63" i="2695"/>
  <c r="Y63" i="2695"/>
  <c r="AH62" i="2695"/>
  <c r="AI62" i="2695" s="1"/>
  <c r="AE62" i="2695"/>
  <c r="AC62" i="2695"/>
  <c r="AD62" i="2695" s="1"/>
  <c r="AB62" i="2695"/>
  <c r="Z62" i="2695"/>
  <c r="Y62" i="2695"/>
  <c r="AH61" i="2695"/>
  <c r="AI61" i="2695" s="1"/>
  <c r="AE61" i="2695"/>
  <c r="AC61" i="2695"/>
  <c r="AD61" i="2695" s="1"/>
  <c r="AB61" i="2695"/>
  <c r="Z61" i="2695"/>
  <c r="Y61" i="2695"/>
  <c r="AI60" i="2695"/>
  <c r="AH60" i="2695"/>
  <c r="AE60" i="2695"/>
  <c r="AB60" i="2695"/>
  <c r="Z60" i="2695"/>
  <c r="Y60" i="2695"/>
  <c r="AH59" i="2695"/>
  <c r="AI59" i="2695" s="1"/>
  <c r="AE59" i="2695"/>
  <c r="AC59" i="2695"/>
  <c r="AD59" i="2695" s="1"/>
  <c r="AB59" i="2695"/>
  <c r="Z59" i="2695"/>
  <c r="Y59" i="2695"/>
  <c r="AI58" i="2695"/>
  <c r="AH58" i="2695"/>
  <c r="AE58" i="2695"/>
  <c r="AC58" i="2695"/>
  <c r="AD58" i="2695" s="1"/>
  <c r="AB58" i="2695"/>
  <c r="Z58" i="2695"/>
  <c r="Y58" i="2695"/>
  <c r="AI57" i="2695"/>
  <c r="AH57" i="2695"/>
  <c r="AE57" i="2695"/>
  <c r="AC57" i="2695"/>
  <c r="AD57" i="2695" s="1"/>
  <c r="AB57" i="2695"/>
  <c r="Z57" i="2695"/>
  <c r="Y57" i="2695"/>
  <c r="AI56" i="2695"/>
  <c r="AH56" i="2695"/>
  <c r="AE56" i="2695"/>
  <c r="AC56" i="2695"/>
  <c r="AD56" i="2695" s="1"/>
  <c r="AB56" i="2695"/>
  <c r="Z56" i="2695"/>
  <c r="Y56" i="2695"/>
  <c r="AI55" i="2695"/>
  <c r="AH55" i="2695"/>
  <c r="AE55" i="2695"/>
  <c r="AC55" i="2695"/>
  <c r="AD55" i="2695" s="1"/>
  <c r="AB55" i="2695"/>
  <c r="Z55" i="2695"/>
  <c r="Y55" i="2695"/>
  <c r="AH54" i="2695"/>
  <c r="AI54" i="2695" s="1"/>
  <c r="AE54" i="2695"/>
  <c r="AC54" i="2695"/>
  <c r="AD54" i="2695" s="1"/>
  <c r="AB54" i="2695"/>
  <c r="Z54" i="2695"/>
  <c r="Y54" i="2695"/>
  <c r="AH53" i="2695"/>
  <c r="AI53" i="2695" s="1"/>
  <c r="AE53" i="2695"/>
  <c r="AC53" i="2695"/>
  <c r="AD53" i="2695" s="1"/>
  <c r="AB53" i="2695"/>
  <c r="Z53" i="2695"/>
  <c r="Y53" i="2695"/>
  <c r="AI52" i="2695"/>
  <c r="AH52" i="2695"/>
  <c r="AE52" i="2695"/>
  <c r="AB52" i="2695"/>
  <c r="Z52" i="2695"/>
  <c r="Y52" i="2695"/>
  <c r="AH51" i="2695"/>
  <c r="AI51" i="2695" s="1"/>
  <c r="AE51" i="2695"/>
  <c r="AB51" i="2695"/>
  <c r="Z51" i="2695"/>
  <c r="Y51" i="2695"/>
  <c r="AI50" i="2695"/>
  <c r="AH50" i="2695"/>
  <c r="AE50" i="2695"/>
  <c r="AB50" i="2695"/>
  <c r="Z50" i="2695"/>
  <c r="Y50" i="2695"/>
  <c r="AI49" i="2695"/>
  <c r="AH49" i="2695"/>
  <c r="AE49" i="2695"/>
  <c r="AB49" i="2695"/>
  <c r="Z49" i="2695"/>
  <c r="Y49" i="2695"/>
  <c r="AI48" i="2695"/>
  <c r="AH48" i="2695"/>
  <c r="AE48" i="2695"/>
  <c r="AC48" i="2695"/>
  <c r="AD48" i="2695" s="1"/>
  <c r="AB48" i="2695"/>
  <c r="Z48" i="2695"/>
  <c r="Y48" i="2695"/>
  <c r="AI47" i="2695"/>
  <c r="AH47" i="2695"/>
  <c r="AE47" i="2695"/>
  <c r="AC47" i="2695"/>
  <c r="AD47" i="2695" s="1"/>
  <c r="AB47" i="2695"/>
  <c r="Z47" i="2695"/>
  <c r="Y47" i="2695"/>
  <c r="AH46" i="2695"/>
  <c r="AI46" i="2695" s="1"/>
  <c r="AE46" i="2695"/>
  <c r="AC46" i="2695"/>
  <c r="AD46" i="2695" s="1"/>
  <c r="AB46" i="2695"/>
  <c r="Z46" i="2695"/>
  <c r="Y46" i="2695"/>
  <c r="AH45" i="2695"/>
  <c r="AI45" i="2695" s="1"/>
  <c r="AE45" i="2695"/>
  <c r="AC45" i="2695"/>
  <c r="AD45" i="2695" s="1"/>
  <c r="AB45" i="2695"/>
  <c r="Z45" i="2695"/>
  <c r="Y45" i="2695"/>
  <c r="AI44" i="2695"/>
  <c r="AH44" i="2695"/>
  <c r="AG44" i="2695"/>
  <c r="AF44" i="2695"/>
  <c r="AE44" i="2695"/>
  <c r="AD44" i="2695"/>
  <c r="AC44" i="2695"/>
  <c r="AB44" i="2695"/>
  <c r="Z44" i="2695"/>
  <c r="Y44" i="2695"/>
  <c r="AH43" i="2695"/>
  <c r="AI43" i="2695" s="1"/>
  <c r="AE43" i="2695"/>
  <c r="AC43" i="2695"/>
  <c r="AD43" i="2695" s="1"/>
  <c r="AB43" i="2695"/>
  <c r="Z43" i="2695"/>
  <c r="Y43" i="2695"/>
  <c r="AI42" i="2695"/>
  <c r="AH42" i="2695"/>
  <c r="AE42" i="2695"/>
  <c r="AC42" i="2695"/>
  <c r="AD42" i="2695" s="1"/>
  <c r="AB42" i="2695"/>
  <c r="Z42" i="2695"/>
  <c r="Y42" i="2695"/>
  <c r="AI41" i="2695"/>
  <c r="AH41" i="2695"/>
  <c r="AE41" i="2695"/>
  <c r="AC41" i="2695"/>
  <c r="AD41" i="2695" s="1"/>
  <c r="AB41" i="2695"/>
  <c r="Z41" i="2695"/>
  <c r="Y41" i="2695"/>
  <c r="AI40" i="2695"/>
  <c r="AH40" i="2695"/>
  <c r="AE40" i="2695"/>
  <c r="AC40" i="2695"/>
  <c r="AD40" i="2695" s="1"/>
  <c r="AB40" i="2695"/>
  <c r="Z40" i="2695"/>
  <c r="Y40" i="2695"/>
  <c r="AI39" i="2695"/>
  <c r="AH39" i="2695"/>
  <c r="AE39" i="2695"/>
  <c r="AC39" i="2695"/>
  <c r="AD39" i="2695" s="1"/>
  <c r="AB39" i="2695"/>
  <c r="Z39" i="2695"/>
  <c r="Y39" i="2695"/>
  <c r="AH38" i="2695"/>
  <c r="AI38" i="2695" s="1"/>
  <c r="AE38" i="2695"/>
  <c r="AC38" i="2695"/>
  <c r="AD38" i="2695" s="1"/>
  <c r="AB38" i="2695"/>
  <c r="Z38" i="2695"/>
  <c r="Y38" i="2695"/>
  <c r="AH37" i="2695"/>
  <c r="AI37" i="2695" s="1"/>
  <c r="AE37" i="2695"/>
  <c r="AC37" i="2695"/>
  <c r="AD37" i="2695" s="1"/>
  <c r="AB37" i="2695"/>
  <c r="Z37" i="2695"/>
  <c r="Y37" i="2695"/>
  <c r="AI36" i="2695"/>
  <c r="AH36" i="2695"/>
  <c r="AE36" i="2695"/>
  <c r="AB36" i="2695"/>
  <c r="Z36" i="2695"/>
  <c r="Y36" i="2695"/>
  <c r="AH35" i="2695"/>
  <c r="AI35" i="2695" s="1"/>
  <c r="AE35" i="2695"/>
  <c r="AB35" i="2695"/>
  <c r="Z35" i="2695"/>
  <c r="Y35" i="2695"/>
  <c r="AI34" i="2695"/>
  <c r="AH34" i="2695"/>
  <c r="AE34" i="2695"/>
  <c r="AB34" i="2695"/>
  <c r="Z34" i="2695"/>
  <c r="Y34" i="2695"/>
  <c r="AI33" i="2695"/>
  <c r="AH33" i="2695"/>
  <c r="AE33" i="2695"/>
  <c r="AB33" i="2695"/>
  <c r="Z33" i="2695"/>
  <c r="Y33" i="2695"/>
  <c r="Y21" i="2695"/>
  <c r="Y32" i="2695"/>
  <c r="AB25" i="2695"/>
  <c r="Y25" i="2695"/>
  <c r="AB27" i="2695"/>
  <c r="Y27" i="2695"/>
  <c r="AB20" i="2695"/>
  <c r="Y20" i="2695"/>
  <c r="Y29" i="2695"/>
  <c r="AB19" i="2695"/>
  <c r="Y19" i="2695"/>
  <c r="AB26" i="2695"/>
  <c r="Y26" i="2695"/>
  <c r="AB31" i="2695"/>
  <c r="Y31" i="2695"/>
  <c r="Y28" i="2695"/>
  <c r="AB24" i="2695"/>
  <c r="Y24" i="2695"/>
  <c r="AB22" i="2695"/>
  <c r="Y22" i="2695"/>
  <c r="AB30" i="2695"/>
  <c r="Y30" i="2695"/>
  <c r="AB23" i="2695"/>
  <c r="Y23" i="2695"/>
  <c r="AB16" i="2695"/>
  <c r="Y16" i="2695"/>
  <c r="Y15" i="2695"/>
  <c r="AB18" i="2695"/>
  <c r="Y18" i="2695"/>
  <c r="AB17" i="2695"/>
  <c r="Y17" i="2695"/>
  <c r="AG90" i="2695" l="1"/>
  <c r="AF90" i="2695"/>
  <c r="AG39" i="2696"/>
  <c r="AF39" i="2696"/>
  <c r="AG38" i="2695"/>
  <c r="AF38" i="2695"/>
  <c r="AG93" i="2695"/>
  <c r="AF93" i="2695"/>
  <c r="AG35" i="2695"/>
  <c r="AF35" i="2695"/>
  <c r="AG51" i="2695"/>
  <c r="AF51" i="2695"/>
  <c r="AF67" i="2695"/>
  <c r="AG67" i="2695"/>
  <c r="AF83" i="2695"/>
  <c r="AG83" i="2695"/>
  <c r="AF99" i="2695"/>
  <c r="AG99" i="2695"/>
  <c r="AG80" i="2695"/>
  <c r="AF80" i="2695"/>
  <c r="AG87" i="2696"/>
  <c r="AF87" i="2696"/>
  <c r="AG88" i="2695"/>
  <c r="AF88" i="2695"/>
  <c r="AG52" i="2695"/>
  <c r="AF52" i="2695"/>
  <c r="AG68" i="2695"/>
  <c r="AF68" i="2695"/>
  <c r="AG84" i="2695"/>
  <c r="AF84" i="2695"/>
  <c r="AG100" i="2695"/>
  <c r="AF100" i="2695"/>
  <c r="AG40" i="2696"/>
  <c r="AF40" i="2696"/>
  <c r="AG33" i="2695"/>
  <c r="AF33" i="2695"/>
  <c r="AG78" i="2695"/>
  <c r="AF78" i="2695"/>
  <c r="AG53" i="2695"/>
  <c r="AF53" i="2695"/>
  <c r="AG86" i="2695"/>
  <c r="AF86" i="2695"/>
  <c r="AG96" i="2695"/>
  <c r="AF96" i="2695"/>
  <c r="AG37" i="2742"/>
  <c r="AF37" i="2742"/>
  <c r="AG66" i="2695"/>
  <c r="AF66" i="2695"/>
  <c r="AG41" i="2695"/>
  <c r="AF41" i="2695"/>
  <c r="AG58" i="2695"/>
  <c r="AF58" i="2695"/>
  <c r="AG71" i="2695"/>
  <c r="AF71" i="2695"/>
  <c r="AG47" i="2695"/>
  <c r="AF47" i="2695"/>
  <c r="AG82" i="2695"/>
  <c r="AF82" i="2695"/>
  <c r="AG45" i="2695"/>
  <c r="AF45" i="2695"/>
  <c r="AG81" i="2695"/>
  <c r="AF81" i="2695"/>
  <c r="AF91" i="2695"/>
  <c r="AG91" i="2695"/>
  <c r="AG67" i="2696"/>
  <c r="AF67" i="2696"/>
  <c r="AG61" i="2696"/>
  <c r="AF61" i="2696"/>
  <c r="AG77" i="2696"/>
  <c r="AF77" i="2696"/>
  <c r="AF75" i="2695"/>
  <c r="AG75" i="2695"/>
  <c r="AG73" i="2695"/>
  <c r="AF73" i="2695"/>
  <c r="AG39" i="2695"/>
  <c r="AF39" i="2695"/>
  <c r="AF56" i="2695"/>
  <c r="AG56" i="2695"/>
  <c r="AG89" i="2695"/>
  <c r="AF89" i="2695"/>
  <c r="AG94" i="2695"/>
  <c r="AF94" i="2695"/>
  <c r="AG48" i="2696"/>
  <c r="AF48" i="2696"/>
  <c r="AG47" i="2696"/>
  <c r="AF47" i="2696"/>
  <c r="AG95" i="2696"/>
  <c r="AF95" i="2696"/>
  <c r="AG55" i="2695"/>
  <c r="AF55" i="2695"/>
  <c r="AG36" i="2695"/>
  <c r="AF36" i="2695"/>
  <c r="AG61" i="2695"/>
  <c r="AF61" i="2695"/>
  <c r="AG46" i="2695"/>
  <c r="AF46" i="2695"/>
  <c r="AG69" i="2695"/>
  <c r="AF69" i="2695"/>
  <c r="AG45" i="2742"/>
  <c r="AF45" i="2742"/>
  <c r="AG34" i="2695"/>
  <c r="AF34" i="2695"/>
  <c r="AF43" i="2695"/>
  <c r="AG43" i="2695"/>
  <c r="AG54" i="2695"/>
  <c r="AF54" i="2695"/>
  <c r="AG64" i="2695"/>
  <c r="AF64" i="2695"/>
  <c r="AG74" i="2695"/>
  <c r="AF74" i="2695"/>
  <c r="AG87" i="2695"/>
  <c r="AF87" i="2695"/>
  <c r="AG72" i="2696"/>
  <c r="AF72" i="2696"/>
  <c r="AG98" i="2695"/>
  <c r="AF98" i="2695"/>
  <c r="AF48" i="2695"/>
  <c r="AG48" i="2695"/>
  <c r="AG37" i="2695"/>
  <c r="AF37" i="2695"/>
  <c r="AG97" i="2695"/>
  <c r="AF97" i="2695"/>
  <c r="AG60" i="2695"/>
  <c r="AF60" i="2695"/>
  <c r="AG76" i="2695"/>
  <c r="AF76" i="2695"/>
  <c r="AG92" i="2695"/>
  <c r="AF92" i="2695"/>
  <c r="AG91" i="2696"/>
  <c r="AF91" i="2696"/>
  <c r="AG70" i="2695"/>
  <c r="AF70" i="2695"/>
  <c r="AG50" i="2695"/>
  <c r="AF50" i="2695"/>
  <c r="AG42" i="2695"/>
  <c r="AF42" i="2695"/>
  <c r="AF59" i="2695"/>
  <c r="AG59" i="2695"/>
  <c r="AG72" i="2695"/>
  <c r="AF72" i="2695"/>
  <c r="AG56" i="2696"/>
  <c r="AF56" i="2696"/>
  <c r="AG35" i="2696"/>
  <c r="AF35" i="2696"/>
  <c r="AG51" i="2696"/>
  <c r="AF51" i="2696"/>
  <c r="AG83" i="2696"/>
  <c r="AF83" i="2696"/>
  <c r="AG99" i="2696"/>
  <c r="AF99" i="2696"/>
  <c r="AG53" i="2742"/>
  <c r="AF53" i="2742"/>
  <c r="AG65" i="2695"/>
  <c r="AF65" i="2695"/>
  <c r="AG77" i="2695"/>
  <c r="AF77" i="2695"/>
  <c r="AG29" i="2742"/>
  <c r="AF29" i="2742"/>
  <c r="AF49" i="2695"/>
  <c r="AG49" i="2695"/>
  <c r="AG61" i="2742"/>
  <c r="AF61" i="2742"/>
  <c r="AF40" i="2695"/>
  <c r="AG40" i="2695"/>
  <c r="AF57" i="2695"/>
  <c r="AG57" i="2695"/>
  <c r="AG62" i="2695"/>
  <c r="AF62" i="2695"/>
  <c r="AG85" i="2695"/>
  <c r="AF85" i="2695"/>
  <c r="AG63" i="2695"/>
  <c r="AF63" i="2695"/>
  <c r="AG79" i="2695"/>
  <c r="AF79" i="2695"/>
  <c r="AG95" i="2695"/>
  <c r="AF95" i="2695"/>
  <c r="AG37" i="2696"/>
  <c r="AF37" i="2696"/>
  <c r="AG53" i="2696"/>
  <c r="AF53" i="2696"/>
  <c r="AG85" i="2696"/>
  <c r="AF85" i="2696"/>
  <c r="AG73" i="2742"/>
  <c r="AF73" i="2742"/>
  <c r="AF50" i="2696"/>
  <c r="AG26" i="2742"/>
  <c r="AF26" i="2742"/>
  <c r="AG39" i="2742"/>
  <c r="AF39" i="2742"/>
  <c r="AG55" i="2742"/>
  <c r="AF55" i="2742"/>
  <c r="AG71" i="2742"/>
  <c r="AF71" i="2742"/>
  <c r="AG87" i="2742"/>
  <c r="AF87" i="2742"/>
  <c r="AG93" i="2696"/>
  <c r="AF93" i="2696"/>
  <c r="AG57" i="2742"/>
  <c r="AF57" i="2742"/>
  <c r="AG44" i="2696"/>
  <c r="AF44" i="2696"/>
  <c r="AF63" i="2696"/>
  <c r="AF80" i="2696"/>
  <c r="AG67" i="2742"/>
  <c r="AG36" i="2696"/>
  <c r="AF36" i="2696"/>
  <c r="AF42" i="2696"/>
  <c r="AG76" i="2696"/>
  <c r="AF76" i="2696"/>
  <c r="AG27" i="2742"/>
  <c r="AG58" i="2742"/>
  <c r="AF58" i="2742"/>
  <c r="AG41" i="2742"/>
  <c r="AF41" i="2742"/>
  <c r="AG77" i="2742"/>
  <c r="AF77" i="2742"/>
  <c r="AG79" i="2742"/>
  <c r="AF79" i="2742"/>
  <c r="AG95" i="2742"/>
  <c r="AF95" i="2742"/>
  <c r="AG84" i="2696"/>
  <c r="AF84" i="2696"/>
  <c r="AG69" i="2742"/>
  <c r="AF69" i="2742"/>
  <c r="AF34" i="2696"/>
  <c r="AF59" i="2696"/>
  <c r="AF55" i="2696"/>
  <c r="AG68" i="2696"/>
  <c r="AF68" i="2696"/>
  <c r="AG75" i="2742"/>
  <c r="AG33" i="2742"/>
  <c r="AF33" i="2742"/>
  <c r="AG49" i="2742"/>
  <c r="AF49" i="2742"/>
  <c r="AG65" i="2742"/>
  <c r="AF65" i="2742"/>
  <c r="AG81" i="2742"/>
  <c r="AF81" i="2742"/>
  <c r="AG97" i="2742"/>
  <c r="AF97" i="2742"/>
  <c r="AG25" i="2742"/>
  <c r="AF25" i="2742"/>
  <c r="AG85" i="2742"/>
  <c r="AF85" i="2742"/>
  <c r="AG34" i="2742"/>
  <c r="AF34" i="2742"/>
  <c r="AG50" i="2742"/>
  <c r="AF50" i="2742"/>
  <c r="AG66" i="2742"/>
  <c r="AF66" i="2742"/>
  <c r="AG82" i="2742"/>
  <c r="AF82" i="2742"/>
  <c r="AG98" i="2742"/>
  <c r="AF98" i="2742"/>
  <c r="AG89" i="2742"/>
  <c r="AF89" i="2742"/>
  <c r="AG74" i="2742"/>
  <c r="AF74" i="2742"/>
  <c r="AG90" i="2742"/>
  <c r="AF90" i="2742"/>
  <c r="AG42" i="2742"/>
  <c r="AF42" i="2742"/>
  <c r="AG52" i="2742"/>
  <c r="AF52" i="2742"/>
  <c r="AG68" i="2742"/>
  <c r="AF68" i="2742"/>
  <c r="AG84" i="2742"/>
  <c r="AF84" i="2742"/>
  <c r="AG100" i="2742"/>
  <c r="AF100" i="2742"/>
  <c r="AG52" i="2696"/>
  <c r="AF52" i="2696"/>
  <c r="AG69" i="2696"/>
  <c r="AF69" i="2696"/>
  <c r="AG93" i="2742"/>
  <c r="AF93" i="2742"/>
  <c r="AF45" i="2696"/>
  <c r="AG35" i="2742"/>
  <c r="AG59" i="2742"/>
  <c r="AG60" i="2696"/>
  <c r="AF60" i="2696"/>
  <c r="AF31" i="2742"/>
  <c r="AF47" i="2742"/>
  <c r="AF63" i="2742"/>
  <c r="AF92" i="2696"/>
  <c r="AF100" i="2696"/>
  <c r="AF30" i="2742"/>
  <c r="AF38" i="2742"/>
  <c r="AF46" i="2742"/>
  <c r="AF54" i="2742"/>
  <c r="AH18" i="2756" l="1"/>
  <c r="AH17" i="2756"/>
  <c r="AH16" i="2756"/>
  <c r="E50" i="2756"/>
  <c r="F50" i="2756" s="1"/>
  <c r="E49" i="2756"/>
  <c r="F49" i="2756" s="1"/>
  <c r="E48" i="2756"/>
  <c r="F48" i="2756" s="1"/>
  <c r="E47" i="2756"/>
  <c r="F47" i="2756" s="1"/>
  <c r="E46" i="2756"/>
  <c r="F46" i="2756" s="1"/>
  <c r="E45" i="2756"/>
  <c r="F45" i="2756" s="1"/>
  <c r="E44" i="2756"/>
  <c r="F44" i="2756" s="1"/>
  <c r="E43" i="2756"/>
  <c r="F43" i="2756" s="1"/>
  <c r="E42" i="2756"/>
  <c r="F42" i="2756" s="1"/>
  <c r="E41" i="2756"/>
  <c r="F41" i="2756" s="1"/>
  <c r="E40" i="2756"/>
  <c r="F40" i="2756" s="1"/>
  <c r="E39" i="2756"/>
  <c r="F39" i="2756" s="1"/>
  <c r="E38" i="2756"/>
  <c r="F38" i="2756" s="1"/>
  <c r="E37" i="2756"/>
  <c r="F37" i="2756" s="1"/>
  <c r="E36" i="2756"/>
  <c r="F36" i="2756" s="1"/>
  <c r="E35" i="2756"/>
  <c r="F35" i="2756" s="1"/>
  <c r="E34" i="2756"/>
  <c r="F34" i="2756" s="1"/>
  <c r="E33" i="2756"/>
  <c r="F33" i="2756" s="1"/>
  <c r="E32" i="2756"/>
  <c r="F32" i="2756" s="1"/>
  <c r="E31" i="2756"/>
  <c r="F31" i="2756" s="1"/>
  <c r="E30" i="2756"/>
  <c r="F30" i="2756" s="1"/>
  <c r="E29" i="2756"/>
  <c r="F29" i="2756" s="1"/>
  <c r="E28" i="2756"/>
  <c r="F28" i="2756" s="1"/>
  <c r="E27" i="2756"/>
  <c r="F27" i="2756" s="1"/>
  <c r="E26" i="2756"/>
  <c r="F26" i="2756" s="1"/>
  <c r="E25" i="2756"/>
  <c r="F25" i="2756" s="1"/>
  <c r="E24" i="2756"/>
  <c r="F24" i="2756" s="1"/>
  <c r="E23" i="2756"/>
  <c r="F23" i="2756" s="1"/>
  <c r="E22" i="2756"/>
  <c r="F22" i="2756" s="1"/>
  <c r="E21" i="2756"/>
  <c r="F21" i="2756" s="1"/>
  <c r="E20" i="2756"/>
  <c r="F20" i="2756" s="1"/>
  <c r="E19" i="2756"/>
  <c r="F19" i="2756" s="1"/>
  <c r="E18" i="2756"/>
  <c r="F18" i="2756" s="1"/>
  <c r="E17" i="2756"/>
  <c r="F17" i="2756" s="1"/>
  <c r="E16" i="2756"/>
  <c r="F16" i="2756" s="1"/>
  <c r="E15" i="2756"/>
  <c r="F15" i="2756" s="1"/>
  <c r="AA100" i="2756"/>
  <c r="AC100" i="2756" s="1"/>
  <c r="AD100" i="2756" s="1"/>
  <c r="AA99" i="2756"/>
  <c r="AC99" i="2756" s="1"/>
  <c r="AD99" i="2756" s="1"/>
  <c r="AA98" i="2756"/>
  <c r="AC98" i="2756" s="1"/>
  <c r="AD98" i="2756" s="1"/>
  <c r="AA97" i="2756"/>
  <c r="AC97" i="2756" s="1"/>
  <c r="AD97" i="2756" s="1"/>
  <c r="AA96" i="2756"/>
  <c r="AC96" i="2756" s="1"/>
  <c r="AD96" i="2756" s="1"/>
  <c r="AA95" i="2756"/>
  <c r="AC95" i="2756" s="1"/>
  <c r="AD95" i="2756" s="1"/>
  <c r="AA94" i="2756"/>
  <c r="AC94" i="2756" s="1"/>
  <c r="AD94" i="2756" s="1"/>
  <c r="AA93" i="2756"/>
  <c r="AC93" i="2756" s="1"/>
  <c r="AD93" i="2756" s="1"/>
  <c r="AF93" i="2756" s="1"/>
  <c r="AA92" i="2756"/>
  <c r="AC92" i="2756" s="1"/>
  <c r="AD92" i="2756" s="1"/>
  <c r="AA91" i="2756"/>
  <c r="AA90" i="2756"/>
  <c r="AC90" i="2756" s="1"/>
  <c r="AD90" i="2756" s="1"/>
  <c r="AG90" i="2756" s="1"/>
  <c r="AA89" i="2756"/>
  <c r="AC89" i="2756" s="1"/>
  <c r="AD89" i="2756" s="1"/>
  <c r="AG89" i="2756" s="1"/>
  <c r="AA88" i="2756"/>
  <c r="AC88" i="2756" s="1"/>
  <c r="AD88" i="2756" s="1"/>
  <c r="AA87" i="2756"/>
  <c r="AC87" i="2756" s="1"/>
  <c r="AD87" i="2756" s="1"/>
  <c r="AA86" i="2756"/>
  <c r="AC86" i="2756" s="1"/>
  <c r="AD86" i="2756" s="1"/>
  <c r="AA85" i="2756"/>
  <c r="AC85" i="2756" s="1"/>
  <c r="AD85" i="2756" s="1"/>
  <c r="AA84" i="2756"/>
  <c r="AC84" i="2756" s="1"/>
  <c r="AD84" i="2756" s="1"/>
  <c r="AA83" i="2756"/>
  <c r="AC83" i="2756" s="1"/>
  <c r="AD83" i="2756" s="1"/>
  <c r="AA82" i="2756"/>
  <c r="AC82" i="2756" s="1"/>
  <c r="AD82" i="2756" s="1"/>
  <c r="AA81" i="2756"/>
  <c r="AC81" i="2756" s="1"/>
  <c r="AD81" i="2756" s="1"/>
  <c r="AA80" i="2756"/>
  <c r="AC80" i="2756" s="1"/>
  <c r="AD80" i="2756" s="1"/>
  <c r="AA79" i="2756"/>
  <c r="AC79" i="2756" s="1"/>
  <c r="AD79" i="2756" s="1"/>
  <c r="AA78" i="2756"/>
  <c r="AC78" i="2756" s="1"/>
  <c r="AD78" i="2756" s="1"/>
  <c r="AA77" i="2756"/>
  <c r="AC77" i="2756" s="1"/>
  <c r="AD77" i="2756" s="1"/>
  <c r="AA76" i="2756"/>
  <c r="AC76" i="2756" s="1"/>
  <c r="AD76" i="2756" s="1"/>
  <c r="AA75" i="2756"/>
  <c r="AC75" i="2756" s="1"/>
  <c r="AD75" i="2756" s="1"/>
  <c r="AA74" i="2756"/>
  <c r="AC74" i="2756" s="1"/>
  <c r="AD74" i="2756" s="1"/>
  <c r="AG74" i="2756" s="1"/>
  <c r="AA73" i="2756"/>
  <c r="AC73" i="2756" s="1"/>
  <c r="AD73" i="2756" s="1"/>
  <c r="AF73" i="2756" s="1"/>
  <c r="AA72" i="2756"/>
  <c r="AC72" i="2756" s="1"/>
  <c r="AD72" i="2756" s="1"/>
  <c r="AA71" i="2756"/>
  <c r="AC71" i="2756" s="1"/>
  <c r="AD71" i="2756" s="1"/>
  <c r="AA70" i="2756"/>
  <c r="AA69" i="2756"/>
  <c r="AC69" i="2756" s="1"/>
  <c r="AD69" i="2756" s="1"/>
  <c r="AA68" i="2756"/>
  <c r="AC68" i="2756" s="1"/>
  <c r="AD68" i="2756" s="1"/>
  <c r="AA67" i="2756"/>
  <c r="AC67" i="2756" s="1"/>
  <c r="AD67" i="2756" s="1"/>
  <c r="AA66" i="2756"/>
  <c r="AA65" i="2756"/>
  <c r="AC65" i="2756" s="1"/>
  <c r="AD65" i="2756" s="1"/>
  <c r="AA64" i="2756"/>
  <c r="AC64" i="2756" s="1"/>
  <c r="AD64" i="2756" s="1"/>
  <c r="AA63" i="2756"/>
  <c r="AC63" i="2756" s="1"/>
  <c r="AD63" i="2756" s="1"/>
  <c r="AA62" i="2756"/>
  <c r="AC62" i="2756" s="1"/>
  <c r="AD62" i="2756" s="1"/>
  <c r="AA61" i="2756"/>
  <c r="AC61" i="2756" s="1"/>
  <c r="AD61" i="2756" s="1"/>
  <c r="AA60" i="2756"/>
  <c r="AC60" i="2756" s="1"/>
  <c r="AD60" i="2756" s="1"/>
  <c r="AA59" i="2756"/>
  <c r="AA58" i="2756"/>
  <c r="AC58" i="2756" s="1"/>
  <c r="AD58" i="2756" s="1"/>
  <c r="AA57" i="2756"/>
  <c r="AC57" i="2756" s="1"/>
  <c r="AD57" i="2756" s="1"/>
  <c r="AF57" i="2756" s="1"/>
  <c r="AA56" i="2756"/>
  <c r="AC56" i="2756" s="1"/>
  <c r="AD56" i="2756" s="1"/>
  <c r="AA55" i="2756"/>
  <c r="AC55" i="2756" s="1"/>
  <c r="AD55" i="2756" s="1"/>
  <c r="AA54" i="2756"/>
  <c r="AC54" i="2756" s="1"/>
  <c r="AD54" i="2756" s="1"/>
  <c r="AA53" i="2756"/>
  <c r="AC53" i="2756" s="1"/>
  <c r="AD53" i="2756" s="1"/>
  <c r="AA52" i="2756"/>
  <c r="AC52" i="2756" s="1"/>
  <c r="AD52" i="2756" s="1"/>
  <c r="AA51" i="2756"/>
  <c r="AC51" i="2756" s="1"/>
  <c r="AD51" i="2756" s="1"/>
  <c r="AA50" i="2756"/>
  <c r="AC50" i="2756" s="1"/>
  <c r="AD50" i="2756" s="1"/>
  <c r="AA49" i="2756"/>
  <c r="AA48" i="2756"/>
  <c r="AC48" i="2756" s="1"/>
  <c r="AD48" i="2756" s="1"/>
  <c r="AA47" i="2756"/>
  <c r="AC47" i="2756" s="1"/>
  <c r="AD47" i="2756" s="1"/>
  <c r="AA46" i="2756"/>
  <c r="AC46" i="2756" s="1"/>
  <c r="AD46" i="2756" s="1"/>
  <c r="AA45" i="2756"/>
  <c r="AC45" i="2756" s="1"/>
  <c r="AD45" i="2756" s="1"/>
  <c r="AA44" i="2756"/>
  <c r="AC44" i="2756" s="1"/>
  <c r="AD44" i="2756" s="1"/>
  <c r="AA43" i="2756"/>
  <c r="AA42" i="2756"/>
  <c r="AC42" i="2756" s="1"/>
  <c r="AD42" i="2756" s="1"/>
  <c r="AA41" i="2756"/>
  <c r="AC41" i="2756" s="1"/>
  <c r="AD41" i="2756" s="1"/>
  <c r="AF41" i="2756" s="1"/>
  <c r="AA40" i="2756"/>
  <c r="AC40" i="2756" s="1"/>
  <c r="AD40" i="2756" s="1"/>
  <c r="AA39" i="2756"/>
  <c r="AC39" i="2756" s="1"/>
  <c r="AD39" i="2756" s="1"/>
  <c r="AA38" i="2756"/>
  <c r="AA37" i="2756"/>
  <c r="AC37" i="2756" s="1"/>
  <c r="AD37" i="2756" s="1"/>
  <c r="AA36" i="2756"/>
  <c r="AC36" i="2756" s="1"/>
  <c r="AD36" i="2756" s="1"/>
  <c r="AA35" i="2756"/>
  <c r="AC35" i="2756" s="1"/>
  <c r="AD35" i="2756" s="1"/>
  <c r="AA34" i="2756"/>
  <c r="AA33" i="2756"/>
  <c r="AA32" i="2756"/>
  <c r="AC32" i="2756" s="1"/>
  <c r="AD32" i="2756" s="1"/>
  <c r="AA31" i="2756"/>
  <c r="AC31" i="2756" s="1"/>
  <c r="AD31" i="2756" s="1"/>
  <c r="AA30" i="2756"/>
  <c r="AC30" i="2756" s="1"/>
  <c r="AD30" i="2756" s="1"/>
  <c r="AA29" i="2756"/>
  <c r="AC29" i="2756" s="1"/>
  <c r="AD29" i="2756" s="1"/>
  <c r="AA28" i="2756"/>
  <c r="AC28" i="2756" s="1"/>
  <c r="AD28" i="2756" s="1"/>
  <c r="AA27" i="2756"/>
  <c r="AC27" i="2756" s="1"/>
  <c r="AD27" i="2756" s="1"/>
  <c r="AA26" i="2756"/>
  <c r="AC26" i="2756" s="1"/>
  <c r="AD26" i="2756" s="1"/>
  <c r="AA25" i="2756"/>
  <c r="AC25" i="2756" s="1"/>
  <c r="AD25" i="2756" s="1"/>
  <c r="AG25" i="2756" s="1"/>
  <c r="AA24" i="2756"/>
  <c r="AC24" i="2756" s="1"/>
  <c r="AD24" i="2756" s="1"/>
  <c r="AA23" i="2756"/>
  <c r="AC23" i="2756" s="1"/>
  <c r="AD23" i="2756" s="1"/>
  <c r="AA22" i="2756"/>
  <c r="AC22" i="2756" s="1"/>
  <c r="AD22" i="2756" s="1"/>
  <c r="AA21" i="2756"/>
  <c r="AC21" i="2756" s="1"/>
  <c r="AD21" i="2756" s="1"/>
  <c r="AA20" i="2756"/>
  <c r="AC20" i="2756" s="1"/>
  <c r="AD20" i="2756" s="1"/>
  <c r="AH100" i="2756"/>
  <c r="AI100" i="2756" s="1"/>
  <c r="AE100" i="2756"/>
  <c r="AB100" i="2756"/>
  <c r="Z100" i="2756"/>
  <c r="Y100" i="2756"/>
  <c r="AH99" i="2756"/>
  <c r="AI99" i="2756" s="1"/>
  <c r="AE99" i="2756"/>
  <c r="AB99" i="2756"/>
  <c r="Z99" i="2756"/>
  <c r="Y99" i="2756"/>
  <c r="AH98" i="2756"/>
  <c r="AI98" i="2756" s="1"/>
  <c r="AE98" i="2756"/>
  <c r="AB98" i="2756"/>
  <c r="Z98" i="2756"/>
  <c r="Y98" i="2756"/>
  <c r="AH97" i="2756"/>
  <c r="AI97" i="2756" s="1"/>
  <c r="AE97" i="2756"/>
  <c r="AB97" i="2756"/>
  <c r="Z97" i="2756"/>
  <c r="Y97" i="2756"/>
  <c r="AH96" i="2756"/>
  <c r="AI96" i="2756" s="1"/>
  <c r="AE96" i="2756"/>
  <c r="AB96" i="2756"/>
  <c r="Z96" i="2756"/>
  <c r="Y96" i="2756"/>
  <c r="AH95" i="2756"/>
  <c r="AI95" i="2756" s="1"/>
  <c r="AE95" i="2756"/>
  <c r="AB95" i="2756"/>
  <c r="Z95" i="2756"/>
  <c r="Y95" i="2756"/>
  <c r="AH94" i="2756"/>
  <c r="AI94" i="2756" s="1"/>
  <c r="AE94" i="2756"/>
  <c r="AB94" i="2756"/>
  <c r="Z94" i="2756"/>
  <c r="Y94" i="2756"/>
  <c r="AH93" i="2756"/>
  <c r="AI93" i="2756" s="1"/>
  <c r="AE93" i="2756"/>
  <c r="AB93" i="2756"/>
  <c r="Z93" i="2756"/>
  <c r="Y93" i="2756"/>
  <c r="AH92" i="2756"/>
  <c r="AI92" i="2756" s="1"/>
  <c r="AE92" i="2756"/>
  <c r="AB92" i="2756"/>
  <c r="Z92" i="2756"/>
  <c r="Y92" i="2756"/>
  <c r="AH91" i="2756"/>
  <c r="AI91" i="2756" s="1"/>
  <c r="AE91" i="2756"/>
  <c r="AC91" i="2756"/>
  <c r="AD91" i="2756" s="1"/>
  <c r="AB91" i="2756"/>
  <c r="Z91" i="2756"/>
  <c r="Y91" i="2756"/>
  <c r="AH90" i="2756"/>
  <c r="AI90" i="2756" s="1"/>
  <c r="AE90" i="2756"/>
  <c r="AB90" i="2756"/>
  <c r="Z90" i="2756"/>
  <c r="Y90" i="2756"/>
  <c r="AH89" i="2756"/>
  <c r="AI89" i="2756" s="1"/>
  <c r="AE89" i="2756"/>
  <c r="AB89" i="2756"/>
  <c r="Z89" i="2756"/>
  <c r="Y89" i="2756"/>
  <c r="AH88" i="2756"/>
  <c r="AI88" i="2756" s="1"/>
  <c r="AE88" i="2756"/>
  <c r="AB88" i="2756"/>
  <c r="Z88" i="2756"/>
  <c r="Y88" i="2756"/>
  <c r="AH87" i="2756"/>
  <c r="AI87" i="2756" s="1"/>
  <c r="AE87" i="2756"/>
  <c r="AB87" i="2756"/>
  <c r="Z87" i="2756"/>
  <c r="Y87" i="2756"/>
  <c r="AH86" i="2756"/>
  <c r="AI86" i="2756" s="1"/>
  <c r="AE86" i="2756"/>
  <c r="AB86" i="2756"/>
  <c r="Z86" i="2756"/>
  <c r="Y86" i="2756"/>
  <c r="AH85" i="2756"/>
  <c r="AI85" i="2756" s="1"/>
  <c r="AE85" i="2756"/>
  <c r="AB85" i="2756"/>
  <c r="Z85" i="2756"/>
  <c r="Y85" i="2756"/>
  <c r="AH84" i="2756"/>
  <c r="AI84" i="2756" s="1"/>
  <c r="AE84" i="2756"/>
  <c r="AB84" i="2756"/>
  <c r="Z84" i="2756"/>
  <c r="Y84" i="2756"/>
  <c r="AH83" i="2756"/>
  <c r="AI83" i="2756" s="1"/>
  <c r="AE83" i="2756"/>
  <c r="AB83" i="2756"/>
  <c r="Z83" i="2756"/>
  <c r="Y83" i="2756"/>
  <c r="AH82" i="2756"/>
  <c r="AI82" i="2756" s="1"/>
  <c r="AE82" i="2756"/>
  <c r="AB82" i="2756"/>
  <c r="Z82" i="2756"/>
  <c r="Y82" i="2756"/>
  <c r="AH81" i="2756"/>
  <c r="AI81" i="2756" s="1"/>
  <c r="AE81" i="2756"/>
  <c r="AB81" i="2756"/>
  <c r="Z81" i="2756"/>
  <c r="Y81" i="2756"/>
  <c r="AH80" i="2756"/>
  <c r="AI80" i="2756" s="1"/>
  <c r="AE80" i="2756"/>
  <c r="AB80" i="2756"/>
  <c r="Z80" i="2756"/>
  <c r="Y80" i="2756"/>
  <c r="AH79" i="2756"/>
  <c r="AI79" i="2756" s="1"/>
  <c r="AE79" i="2756"/>
  <c r="AB79" i="2756"/>
  <c r="Z79" i="2756"/>
  <c r="Y79" i="2756"/>
  <c r="AH78" i="2756"/>
  <c r="AI78" i="2756" s="1"/>
  <c r="AE78" i="2756"/>
  <c r="AB78" i="2756"/>
  <c r="Z78" i="2756"/>
  <c r="Y78" i="2756"/>
  <c r="AH77" i="2756"/>
  <c r="AI77" i="2756" s="1"/>
  <c r="AE77" i="2756"/>
  <c r="AB77" i="2756"/>
  <c r="Z77" i="2756"/>
  <c r="Y77" i="2756"/>
  <c r="AH76" i="2756"/>
  <c r="AI76" i="2756" s="1"/>
  <c r="AE76" i="2756"/>
  <c r="AB76" i="2756"/>
  <c r="Z76" i="2756"/>
  <c r="Y76" i="2756"/>
  <c r="AH75" i="2756"/>
  <c r="AI75" i="2756" s="1"/>
  <c r="AE75" i="2756"/>
  <c r="AB75" i="2756"/>
  <c r="Z75" i="2756"/>
  <c r="Y75" i="2756"/>
  <c r="AH74" i="2756"/>
  <c r="AI74" i="2756" s="1"/>
  <c r="AE74" i="2756"/>
  <c r="AB74" i="2756"/>
  <c r="Z74" i="2756"/>
  <c r="Y74" i="2756"/>
  <c r="AH73" i="2756"/>
  <c r="AI73" i="2756" s="1"/>
  <c r="AE73" i="2756"/>
  <c r="AB73" i="2756"/>
  <c r="Z73" i="2756"/>
  <c r="Y73" i="2756"/>
  <c r="AH72" i="2756"/>
  <c r="AI72" i="2756" s="1"/>
  <c r="AE72" i="2756"/>
  <c r="AB72" i="2756"/>
  <c r="Z72" i="2756"/>
  <c r="Y72" i="2756"/>
  <c r="AH71" i="2756"/>
  <c r="AI71" i="2756" s="1"/>
  <c r="AE71" i="2756"/>
  <c r="AB71" i="2756"/>
  <c r="Z71" i="2756"/>
  <c r="Y71" i="2756"/>
  <c r="AH70" i="2756"/>
  <c r="AI70" i="2756" s="1"/>
  <c r="AE70" i="2756"/>
  <c r="AB70" i="2756"/>
  <c r="AC70" i="2756"/>
  <c r="AD70" i="2756" s="1"/>
  <c r="Z70" i="2756"/>
  <c r="Y70" i="2756"/>
  <c r="AH69" i="2756"/>
  <c r="AI69" i="2756" s="1"/>
  <c r="AE69" i="2756"/>
  <c r="AB69" i="2756"/>
  <c r="Z69" i="2756"/>
  <c r="Y69" i="2756"/>
  <c r="AH68" i="2756"/>
  <c r="AI68" i="2756" s="1"/>
  <c r="AE68" i="2756"/>
  <c r="AB68" i="2756"/>
  <c r="Z68" i="2756"/>
  <c r="Y68" i="2756"/>
  <c r="AH67" i="2756"/>
  <c r="AI67" i="2756" s="1"/>
  <c r="AE67" i="2756"/>
  <c r="AB67" i="2756"/>
  <c r="Z67" i="2756"/>
  <c r="Y67" i="2756"/>
  <c r="AH66" i="2756"/>
  <c r="AI66" i="2756" s="1"/>
  <c r="AE66" i="2756"/>
  <c r="AB66" i="2756"/>
  <c r="AC66" i="2756"/>
  <c r="AD66" i="2756" s="1"/>
  <c r="Z66" i="2756"/>
  <c r="Y66" i="2756"/>
  <c r="AH65" i="2756"/>
  <c r="AI65" i="2756" s="1"/>
  <c r="AE65" i="2756"/>
  <c r="AB65" i="2756"/>
  <c r="Z65" i="2756"/>
  <c r="Y65" i="2756"/>
  <c r="AH64" i="2756"/>
  <c r="AI64" i="2756" s="1"/>
  <c r="AE64" i="2756"/>
  <c r="AB64" i="2756"/>
  <c r="Z64" i="2756"/>
  <c r="Y64" i="2756"/>
  <c r="AH63" i="2756"/>
  <c r="AI63" i="2756" s="1"/>
  <c r="AE63" i="2756"/>
  <c r="AB63" i="2756"/>
  <c r="Z63" i="2756"/>
  <c r="Y63" i="2756"/>
  <c r="AH62" i="2756"/>
  <c r="AI62" i="2756" s="1"/>
  <c r="AE62" i="2756"/>
  <c r="AB62" i="2756"/>
  <c r="Z62" i="2756"/>
  <c r="Y62" i="2756"/>
  <c r="AH61" i="2756"/>
  <c r="AI61" i="2756" s="1"/>
  <c r="AE61" i="2756"/>
  <c r="AB61" i="2756"/>
  <c r="Z61" i="2756"/>
  <c r="Y61" i="2756"/>
  <c r="AH60" i="2756"/>
  <c r="AI60" i="2756" s="1"/>
  <c r="AE60" i="2756"/>
  <c r="AB60" i="2756"/>
  <c r="Z60" i="2756"/>
  <c r="Y60" i="2756"/>
  <c r="AH59" i="2756"/>
  <c r="AI59" i="2756" s="1"/>
  <c r="AE59" i="2756"/>
  <c r="AC59" i="2756"/>
  <c r="AD59" i="2756" s="1"/>
  <c r="AB59" i="2756"/>
  <c r="Z59" i="2756"/>
  <c r="Y59" i="2756"/>
  <c r="AH58" i="2756"/>
  <c r="AI58" i="2756" s="1"/>
  <c r="AE58" i="2756"/>
  <c r="AB58" i="2756"/>
  <c r="Z58" i="2756"/>
  <c r="Y58" i="2756"/>
  <c r="AH57" i="2756"/>
  <c r="AI57" i="2756" s="1"/>
  <c r="AE57" i="2756"/>
  <c r="AB57" i="2756"/>
  <c r="Z57" i="2756"/>
  <c r="Y57" i="2756"/>
  <c r="AH56" i="2756"/>
  <c r="AI56" i="2756" s="1"/>
  <c r="AE56" i="2756"/>
  <c r="AB56" i="2756"/>
  <c r="Z56" i="2756"/>
  <c r="Y56" i="2756"/>
  <c r="AH55" i="2756"/>
  <c r="AI55" i="2756" s="1"/>
  <c r="AE55" i="2756"/>
  <c r="AB55" i="2756"/>
  <c r="Z55" i="2756"/>
  <c r="Y55" i="2756"/>
  <c r="AH54" i="2756"/>
  <c r="AI54" i="2756" s="1"/>
  <c r="AE54" i="2756"/>
  <c r="AB54" i="2756"/>
  <c r="Z54" i="2756"/>
  <c r="Y54" i="2756"/>
  <c r="AH53" i="2756"/>
  <c r="AI53" i="2756" s="1"/>
  <c r="AE53" i="2756"/>
  <c r="AB53" i="2756"/>
  <c r="Z53" i="2756"/>
  <c r="Y53" i="2756"/>
  <c r="AH52" i="2756"/>
  <c r="AI52" i="2756" s="1"/>
  <c r="AE52" i="2756"/>
  <c r="AB52" i="2756"/>
  <c r="Z52" i="2756"/>
  <c r="Y52" i="2756"/>
  <c r="AH51" i="2756"/>
  <c r="AI51" i="2756" s="1"/>
  <c r="AE51" i="2756"/>
  <c r="AB51" i="2756"/>
  <c r="Z51" i="2756"/>
  <c r="Y51" i="2756"/>
  <c r="AH50" i="2756"/>
  <c r="AI50" i="2756" s="1"/>
  <c r="AE50" i="2756"/>
  <c r="AB50" i="2756"/>
  <c r="Z50" i="2756"/>
  <c r="Y50" i="2756"/>
  <c r="AH49" i="2756"/>
  <c r="AI49" i="2756" s="1"/>
  <c r="AE49" i="2756"/>
  <c r="AB49" i="2756"/>
  <c r="AC49" i="2756"/>
  <c r="AD49" i="2756" s="1"/>
  <c r="Z49" i="2756"/>
  <c r="Y49" i="2756"/>
  <c r="AH48" i="2756"/>
  <c r="AI48" i="2756" s="1"/>
  <c r="AE48" i="2756"/>
  <c r="AB48" i="2756"/>
  <c r="Z48" i="2756"/>
  <c r="Y48" i="2756"/>
  <c r="AH47" i="2756"/>
  <c r="AI47" i="2756" s="1"/>
  <c r="AE47" i="2756"/>
  <c r="AB47" i="2756"/>
  <c r="Z47" i="2756"/>
  <c r="Y47" i="2756"/>
  <c r="AH46" i="2756"/>
  <c r="AI46" i="2756" s="1"/>
  <c r="AE46" i="2756"/>
  <c r="AB46" i="2756"/>
  <c r="Z46" i="2756"/>
  <c r="Y46" i="2756"/>
  <c r="AH45" i="2756"/>
  <c r="AI45" i="2756" s="1"/>
  <c r="AE45" i="2756"/>
  <c r="AB45" i="2756"/>
  <c r="Z45" i="2756"/>
  <c r="Y45" i="2756"/>
  <c r="AH44" i="2756"/>
  <c r="AI44" i="2756" s="1"/>
  <c r="AE44" i="2756"/>
  <c r="AB44" i="2756"/>
  <c r="Z44" i="2756"/>
  <c r="Y44" i="2756"/>
  <c r="AH43" i="2756"/>
  <c r="AI43" i="2756" s="1"/>
  <c r="AE43" i="2756"/>
  <c r="AC43" i="2756"/>
  <c r="AD43" i="2756" s="1"/>
  <c r="AB43" i="2756"/>
  <c r="Z43" i="2756"/>
  <c r="Y43" i="2756"/>
  <c r="AH42" i="2756"/>
  <c r="AI42" i="2756" s="1"/>
  <c r="AE42" i="2756"/>
  <c r="AB42" i="2756"/>
  <c r="Z42" i="2756"/>
  <c r="Y42" i="2756"/>
  <c r="AH41" i="2756"/>
  <c r="AI41" i="2756" s="1"/>
  <c r="AE41" i="2756"/>
  <c r="AB41" i="2756"/>
  <c r="Z41" i="2756"/>
  <c r="Y41" i="2756"/>
  <c r="AH40" i="2756"/>
  <c r="AI40" i="2756" s="1"/>
  <c r="AE40" i="2756"/>
  <c r="AB40" i="2756"/>
  <c r="Z40" i="2756"/>
  <c r="Y40" i="2756"/>
  <c r="AH39" i="2756"/>
  <c r="AI39" i="2756" s="1"/>
  <c r="AE39" i="2756"/>
  <c r="AB39" i="2756"/>
  <c r="Z39" i="2756"/>
  <c r="Y39" i="2756"/>
  <c r="AH38" i="2756"/>
  <c r="AI38" i="2756" s="1"/>
  <c r="AE38" i="2756"/>
  <c r="AB38" i="2756"/>
  <c r="AC38" i="2756"/>
  <c r="AD38" i="2756" s="1"/>
  <c r="Z38" i="2756"/>
  <c r="Y38" i="2756"/>
  <c r="AH37" i="2756"/>
  <c r="AI37" i="2756" s="1"/>
  <c r="AE37" i="2756"/>
  <c r="AB37" i="2756"/>
  <c r="Z37" i="2756"/>
  <c r="Y37" i="2756"/>
  <c r="AH36" i="2756"/>
  <c r="AI36" i="2756" s="1"/>
  <c r="AE36" i="2756"/>
  <c r="AB36" i="2756"/>
  <c r="Z36" i="2756"/>
  <c r="Y36" i="2756"/>
  <c r="AH35" i="2756"/>
  <c r="AI35" i="2756" s="1"/>
  <c r="AE35" i="2756"/>
  <c r="AB35" i="2756"/>
  <c r="Z35" i="2756"/>
  <c r="Y35" i="2756"/>
  <c r="AH34" i="2756"/>
  <c r="AI34" i="2756" s="1"/>
  <c r="AE34" i="2756"/>
  <c r="AB34" i="2756"/>
  <c r="AC34" i="2756"/>
  <c r="AD34" i="2756" s="1"/>
  <c r="Z34" i="2756"/>
  <c r="Y34" i="2756"/>
  <c r="AH33" i="2756"/>
  <c r="AI33" i="2756" s="1"/>
  <c r="AE33" i="2756"/>
  <c r="AB33" i="2756"/>
  <c r="AC33" i="2756"/>
  <c r="AD33" i="2756" s="1"/>
  <c r="Z33" i="2756"/>
  <c r="Y33" i="2756"/>
  <c r="AH32" i="2756"/>
  <c r="AI32" i="2756" s="1"/>
  <c r="AE32" i="2756"/>
  <c r="AB32" i="2756"/>
  <c r="Z32" i="2756"/>
  <c r="Y32" i="2756"/>
  <c r="AH31" i="2756"/>
  <c r="AI31" i="2756" s="1"/>
  <c r="AE31" i="2756"/>
  <c r="AB31" i="2756"/>
  <c r="Z31" i="2756"/>
  <c r="Y31" i="2756"/>
  <c r="AH30" i="2756"/>
  <c r="AI30" i="2756" s="1"/>
  <c r="AE30" i="2756"/>
  <c r="AB30" i="2756"/>
  <c r="Z30" i="2756"/>
  <c r="Y30" i="2756"/>
  <c r="AH29" i="2756"/>
  <c r="AI29" i="2756" s="1"/>
  <c r="AE29" i="2756"/>
  <c r="AB29" i="2756"/>
  <c r="Z29" i="2756"/>
  <c r="Y29" i="2756"/>
  <c r="AH28" i="2756"/>
  <c r="AI28" i="2756" s="1"/>
  <c r="AE28" i="2756"/>
  <c r="AB28" i="2756"/>
  <c r="Z28" i="2756"/>
  <c r="Y28" i="2756"/>
  <c r="AH27" i="2756"/>
  <c r="AI27" i="2756" s="1"/>
  <c r="AE27" i="2756"/>
  <c r="AB27" i="2756"/>
  <c r="Z27" i="2756"/>
  <c r="Y27" i="2756"/>
  <c r="AH26" i="2756"/>
  <c r="AI26" i="2756" s="1"/>
  <c r="AE26" i="2756"/>
  <c r="AB26" i="2756"/>
  <c r="Z26" i="2756"/>
  <c r="Y26" i="2756"/>
  <c r="AH25" i="2756"/>
  <c r="AI25" i="2756" s="1"/>
  <c r="AE25" i="2756"/>
  <c r="AB25" i="2756"/>
  <c r="Z25" i="2756"/>
  <c r="Y25" i="2756"/>
  <c r="AH24" i="2756"/>
  <c r="AI24" i="2756" s="1"/>
  <c r="AE24" i="2756"/>
  <c r="AB24" i="2756"/>
  <c r="Z24" i="2756"/>
  <c r="Y24" i="2756"/>
  <c r="AH23" i="2756"/>
  <c r="AI23" i="2756" s="1"/>
  <c r="AE23" i="2756"/>
  <c r="AB23" i="2756"/>
  <c r="Z23" i="2756"/>
  <c r="Y23" i="2756"/>
  <c r="AH22" i="2756"/>
  <c r="AI22" i="2756" s="1"/>
  <c r="AE22" i="2756"/>
  <c r="AB22" i="2756"/>
  <c r="Z22" i="2756"/>
  <c r="Y22" i="2756"/>
  <c r="AH21" i="2756"/>
  <c r="AI21" i="2756" s="1"/>
  <c r="AE21" i="2756"/>
  <c r="AB21" i="2756"/>
  <c r="Z21" i="2756"/>
  <c r="Y21" i="2756"/>
  <c r="AH20" i="2756"/>
  <c r="AI20" i="2756" s="1"/>
  <c r="AE20" i="2756"/>
  <c r="AB20" i="2756"/>
  <c r="Z20" i="2756"/>
  <c r="Y20" i="2756"/>
  <c r="Y19" i="2756"/>
  <c r="Y18" i="2756"/>
  <c r="Y17" i="2756"/>
  <c r="Y16" i="2756"/>
  <c r="Y15" i="2756"/>
  <c r="D13" i="2756"/>
  <c r="M10" i="2756"/>
  <c r="L10" i="2756"/>
  <c r="M9" i="2756"/>
  <c r="L9" i="2756"/>
  <c r="M8" i="2756"/>
  <c r="L8" i="2756"/>
  <c r="M7" i="2756"/>
  <c r="L7" i="2756"/>
  <c r="M5" i="2756"/>
  <c r="L5" i="2756"/>
  <c r="M3" i="2756"/>
  <c r="L3" i="2756"/>
  <c r="D6" i="2756" l="1"/>
  <c r="Z18" i="2756" s="1"/>
  <c r="AA18" i="2756" s="1"/>
  <c r="AF68" i="2756"/>
  <c r="AG68" i="2756"/>
  <c r="AF36" i="2756"/>
  <c r="AG36" i="2756"/>
  <c r="AF20" i="2756"/>
  <c r="AG20" i="2756"/>
  <c r="AF61" i="2756"/>
  <c r="AG61" i="2756"/>
  <c r="AG79" i="2756"/>
  <c r="AF79" i="2756"/>
  <c r="AG84" i="2756"/>
  <c r="AF84" i="2756"/>
  <c r="AF34" i="2756"/>
  <c r="AG34" i="2756"/>
  <c r="AF45" i="2756"/>
  <c r="AG45" i="2756"/>
  <c r="AG21" i="2756"/>
  <c r="AF21" i="2756"/>
  <c r="AG23" i="2756"/>
  <c r="AF23" i="2756"/>
  <c r="AG32" i="2756"/>
  <c r="AF32" i="2756"/>
  <c r="AG55" i="2756"/>
  <c r="AF55" i="2756"/>
  <c r="AF64" i="2756"/>
  <c r="AG64" i="2756"/>
  <c r="AG91" i="2756"/>
  <c r="AF91" i="2756"/>
  <c r="AG98" i="2756"/>
  <c r="AF98" i="2756"/>
  <c r="AF35" i="2756"/>
  <c r="AG35" i="2756"/>
  <c r="AG37" i="2756"/>
  <c r="AF37" i="2756"/>
  <c r="AG46" i="2756"/>
  <c r="AF46" i="2756"/>
  <c r="AF67" i="2756"/>
  <c r="AG67" i="2756"/>
  <c r="AG80" i="2756"/>
  <c r="AF80" i="2756"/>
  <c r="AG85" i="2756"/>
  <c r="AF85" i="2756"/>
  <c r="AF51" i="2756"/>
  <c r="AG51" i="2756"/>
  <c r="AG78" i="2756"/>
  <c r="AF78" i="2756"/>
  <c r="AG96" i="2756"/>
  <c r="AF96" i="2756"/>
  <c r="AG30" i="2756"/>
  <c r="AF30" i="2756"/>
  <c r="AG71" i="2756"/>
  <c r="AF71" i="2756"/>
  <c r="AG56" i="2756"/>
  <c r="AF56" i="2756"/>
  <c r="AG60" i="2756"/>
  <c r="AF60" i="2756"/>
  <c r="AG65" i="2756"/>
  <c r="AF65" i="2756"/>
  <c r="AG99" i="2756"/>
  <c r="AF99" i="2756"/>
  <c r="AF48" i="2756"/>
  <c r="AG48" i="2756"/>
  <c r="AG33" i="2756"/>
  <c r="AF33" i="2756"/>
  <c r="AG22" i="2756"/>
  <c r="AF22" i="2756"/>
  <c r="AG26" i="2756"/>
  <c r="AF26" i="2756"/>
  <c r="AG72" i="2756"/>
  <c r="AF72" i="2756"/>
  <c r="AG62" i="2756"/>
  <c r="AF62" i="2756"/>
  <c r="AG75" i="2756"/>
  <c r="AF75" i="2756"/>
  <c r="AG39" i="2756"/>
  <c r="AF39" i="2756"/>
  <c r="AG53" i="2756"/>
  <c r="AF53" i="2756"/>
  <c r="AG58" i="2756"/>
  <c r="AF58" i="2756"/>
  <c r="AG88" i="2756"/>
  <c r="AF88" i="2756"/>
  <c r="AG40" i="2756"/>
  <c r="AF40" i="2756"/>
  <c r="AG44" i="2756"/>
  <c r="AF44" i="2756"/>
  <c r="AG49" i="2756"/>
  <c r="AF49" i="2756"/>
  <c r="AG54" i="2756"/>
  <c r="AF54" i="2756"/>
  <c r="AG63" i="2756"/>
  <c r="AF63" i="2756"/>
  <c r="AG86" i="2756"/>
  <c r="AF86" i="2756"/>
  <c r="AG92" i="2756"/>
  <c r="AF92" i="2756"/>
  <c r="AF29" i="2756"/>
  <c r="AG29" i="2756"/>
  <c r="AG43" i="2756"/>
  <c r="AF43" i="2756"/>
  <c r="AF83" i="2756"/>
  <c r="AG83" i="2756"/>
  <c r="AG28" i="2756"/>
  <c r="AF28" i="2756"/>
  <c r="AG42" i="2756"/>
  <c r="AF42" i="2756"/>
  <c r="AG70" i="2756"/>
  <c r="AF70" i="2756"/>
  <c r="AG76" i="2756"/>
  <c r="AF76" i="2756"/>
  <c r="AG81" i="2756"/>
  <c r="AF81" i="2756"/>
  <c r="AG69" i="2756"/>
  <c r="AF69" i="2756"/>
  <c r="AG94" i="2756"/>
  <c r="AF94" i="2756"/>
  <c r="AG24" i="2756"/>
  <c r="AF24" i="2756"/>
  <c r="AG31" i="2756"/>
  <c r="AF31" i="2756"/>
  <c r="AG38" i="2756"/>
  <c r="AF38" i="2756"/>
  <c r="AG47" i="2756"/>
  <c r="AF47" i="2756"/>
  <c r="AG52" i="2756"/>
  <c r="AF52" i="2756"/>
  <c r="AG97" i="2756"/>
  <c r="AF97" i="2756"/>
  <c r="AG66" i="2756"/>
  <c r="AF66" i="2756"/>
  <c r="AG95" i="2756"/>
  <c r="AF95" i="2756"/>
  <c r="AG50" i="2756"/>
  <c r="AF50" i="2756"/>
  <c r="AG59" i="2756"/>
  <c r="AF59" i="2756"/>
  <c r="AF77" i="2756"/>
  <c r="AG77" i="2756"/>
  <c r="AG87" i="2756"/>
  <c r="AF87" i="2756"/>
  <c r="AG100" i="2756"/>
  <c r="AF100" i="2756"/>
  <c r="AG27" i="2756"/>
  <c r="AF27" i="2756"/>
  <c r="AG82" i="2756"/>
  <c r="AF82" i="2756"/>
  <c r="AG93" i="2756"/>
  <c r="AF25" i="2756"/>
  <c r="AF89" i="2756"/>
  <c r="AG41" i="2756"/>
  <c r="AG57" i="2756"/>
  <c r="AG73" i="2756"/>
  <c r="AF74" i="2756"/>
  <c r="AF90" i="2756"/>
  <c r="E13" i="2756"/>
  <c r="AI17" i="2756" l="1"/>
  <c r="AI16" i="2756"/>
  <c r="AI18" i="2756"/>
  <c r="Z15" i="2756"/>
  <c r="AB18" i="2756"/>
  <c r="Z17" i="2756"/>
  <c r="AA17" i="2756" s="1"/>
  <c r="Z16" i="2756"/>
  <c r="AA16" i="2756" s="1"/>
  <c r="Z19" i="2756"/>
  <c r="AA15" i="2756" l="1"/>
  <c r="L11" i="2756"/>
  <c r="L4" i="2756"/>
  <c r="AB17" i="2756"/>
  <c r="L6" i="2756"/>
  <c r="AA19" i="2756"/>
  <c r="AB16" i="2756"/>
  <c r="L1" i="2756" l="1"/>
  <c r="AB19" i="2756"/>
  <c r="AC19" i="2756"/>
  <c r="AD19" i="2756" s="1"/>
  <c r="AB15" i="2756"/>
  <c r="AE19" i="2756" l="1"/>
  <c r="AH19" i="2756" s="1"/>
  <c r="AI19" i="2756" s="1"/>
  <c r="M6" i="2756" s="1"/>
  <c r="AG19" i="2756" l="1"/>
  <c r="AF19" i="2756"/>
  <c r="AF15" i="2756" s="1"/>
  <c r="AH15" i="2756" s="1"/>
  <c r="AI15" i="2756" s="1"/>
  <c r="M11" i="2756" s="1"/>
  <c r="M1" i="2756" s="1"/>
  <c r="M4" i="2756" l="1"/>
  <c r="D13" i="2695" l="1"/>
  <c r="M10" i="2695"/>
  <c r="L10" i="2695"/>
  <c r="D6" i="2695"/>
  <c r="Z23" i="2695" l="1"/>
  <c r="AA23" i="2695" s="1"/>
  <c r="AC23" i="2695" s="1"/>
  <c r="AD23" i="2695" s="1"/>
  <c r="Z27" i="2695"/>
  <c r="AA27" i="2695" s="1"/>
  <c r="AC27" i="2695" s="1"/>
  <c r="AD27" i="2695" s="1"/>
  <c r="Z29" i="2695"/>
  <c r="AA29" i="2695" s="1"/>
  <c r="Z22" i="2695"/>
  <c r="AA22" i="2695" s="1"/>
  <c r="AC22" i="2695" s="1"/>
  <c r="AD22" i="2695" s="1"/>
  <c r="AI17" i="2695"/>
  <c r="Z25" i="2695"/>
  <c r="AA25" i="2695" s="1"/>
  <c r="AC25" i="2695" s="1"/>
  <c r="AD25" i="2695" s="1"/>
  <c r="Z24" i="2695"/>
  <c r="AA24" i="2695" s="1"/>
  <c r="AC24" i="2695" s="1"/>
  <c r="AD24" i="2695" s="1"/>
  <c r="AI16" i="2695"/>
  <c r="Z16" i="2695"/>
  <c r="AA16" i="2695" s="1"/>
  <c r="Z20" i="2695"/>
  <c r="AA20" i="2695" s="1"/>
  <c r="AC20" i="2695" s="1"/>
  <c r="AD20" i="2695" s="1"/>
  <c r="Z30" i="2695"/>
  <c r="AA30" i="2695" s="1"/>
  <c r="AC30" i="2695" s="1"/>
  <c r="AD30" i="2695" s="1"/>
  <c r="Z21" i="2695"/>
  <c r="AA21" i="2695" s="1"/>
  <c r="Z31" i="2695"/>
  <c r="AA31" i="2695" s="1"/>
  <c r="AC31" i="2695" s="1"/>
  <c r="AD31" i="2695" s="1"/>
  <c r="Z15" i="2695"/>
  <c r="AA15" i="2695" s="1"/>
  <c r="AB15" i="2695" s="1"/>
  <c r="Z18" i="2695"/>
  <c r="AA18" i="2695" s="1"/>
  <c r="Z17" i="2695"/>
  <c r="AA17" i="2695" s="1"/>
  <c r="Z28" i="2695"/>
  <c r="AA28" i="2695" s="1"/>
  <c r="Z32" i="2695"/>
  <c r="AA32" i="2695" s="1"/>
  <c r="Z26" i="2695"/>
  <c r="AA26" i="2695" s="1"/>
  <c r="AC26" i="2695" s="1"/>
  <c r="AD26" i="2695" s="1"/>
  <c r="Z19" i="2695"/>
  <c r="AA19" i="2695" s="1"/>
  <c r="AC19" i="2695" s="1"/>
  <c r="AD19" i="2695" s="1"/>
  <c r="F50" i="2724"/>
  <c r="E50" i="2724"/>
  <c r="E49" i="2724"/>
  <c r="F49" i="2724" s="1"/>
  <c r="E48" i="2724"/>
  <c r="F48" i="2724" s="1"/>
  <c r="E47" i="2724"/>
  <c r="F47" i="2724" s="1"/>
  <c r="E46" i="2724"/>
  <c r="F46" i="2724" s="1"/>
  <c r="E45" i="2724"/>
  <c r="F45" i="2724" s="1"/>
  <c r="E44" i="2724"/>
  <c r="F44" i="2724" s="1"/>
  <c r="E43" i="2724"/>
  <c r="F43" i="2724" s="1"/>
  <c r="F42" i="2724"/>
  <c r="E42" i="2724"/>
  <c r="E40" i="2724"/>
  <c r="F40" i="2724" s="1"/>
  <c r="E39" i="2724"/>
  <c r="F39" i="2724" s="1"/>
  <c r="E38" i="2724"/>
  <c r="F38" i="2724" s="1"/>
  <c r="E37" i="2724"/>
  <c r="F37" i="2724" s="1"/>
  <c r="E36" i="2724"/>
  <c r="F36" i="2724" s="1"/>
  <c r="E35" i="2724"/>
  <c r="F35" i="2724" s="1"/>
  <c r="F34" i="2724"/>
  <c r="E34" i="2724"/>
  <c r="E33" i="2724"/>
  <c r="F33" i="2724" s="1"/>
  <c r="E32" i="2724"/>
  <c r="F32" i="2724" s="1"/>
  <c r="E31" i="2724"/>
  <c r="F31" i="2724" s="1"/>
  <c r="E30" i="2724"/>
  <c r="F30" i="2724" s="1"/>
  <c r="E29" i="2724"/>
  <c r="F29" i="2724" s="1"/>
  <c r="E28" i="2724"/>
  <c r="F28" i="2724" s="1"/>
  <c r="E24" i="2724"/>
  <c r="F24" i="2724" s="1"/>
  <c r="E23" i="2724"/>
  <c r="F23" i="2724" s="1"/>
  <c r="E22" i="2724"/>
  <c r="F22" i="2724" s="1"/>
  <c r="E21" i="2724"/>
  <c r="F21" i="2724" s="1"/>
  <c r="E20" i="2724"/>
  <c r="F20" i="2724" s="1"/>
  <c r="F18" i="2724"/>
  <c r="E18" i="2724"/>
  <c r="AA100" i="2724"/>
  <c r="AA99" i="2724"/>
  <c r="AC99" i="2724" s="1"/>
  <c r="AD99" i="2724" s="1"/>
  <c r="AG99" i="2724" s="1"/>
  <c r="AA98" i="2724"/>
  <c r="AA97" i="2724"/>
  <c r="AC97" i="2724" s="1"/>
  <c r="AD97" i="2724" s="1"/>
  <c r="AA96" i="2724"/>
  <c r="AA95" i="2724"/>
  <c r="AC95" i="2724" s="1"/>
  <c r="AD95" i="2724" s="1"/>
  <c r="AA94" i="2724"/>
  <c r="AA93" i="2724"/>
  <c r="AC93" i="2724" s="1"/>
  <c r="AD93" i="2724" s="1"/>
  <c r="AA92" i="2724"/>
  <c r="AC92" i="2724" s="1"/>
  <c r="AD92" i="2724" s="1"/>
  <c r="AA91" i="2724"/>
  <c r="AC91" i="2724" s="1"/>
  <c r="AD91" i="2724" s="1"/>
  <c r="AG91" i="2724" s="1"/>
  <c r="AA90" i="2724"/>
  <c r="AA89" i="2724"/>
  <c r="AC89" i="2724" s="1"/>
  <c r="AD89" i="2724" s="1"/>
  <c r="AA88" i="2724"/>
  <c r="AA87" i="2724"/>
  <c r="AC87" i="2724" s="1"/>
  <c r="AD87" i="2724" s="1"/>
  <c r="AA86" i="2724"/>
  <c r="AA85" i="2724"/>
  <c r="AC85" i="2724" s="1"/>
  <c r="AD85" i="2724" s="1"/>
  <c r="AA84" i="2724"/>
  <c r="AA83" i="2724"/>
  <c r="AC83" i="2724" s="1"/>
  <c r="AD83" i="2724" s="1"/>
  <c r="AG83" i="2724" s="1"/>
  <c r="AA82" i="2724"/>
  <c r="AA81" i="2724"/>
  <c r="AC81" i="2724" s="1"/>
  <c r="AD81" i="2724" s="1"/>
  <c r="AA80" i="2724"/>
  <c r="AA79" i="2724"/>
  <c r="AC79" i="2724" s="1"/>
  <c r="AD79" i="2724" s="1"/>
  <c r="AA78" i="2724"/>
  <c r="AA77" i="2724"/>
  <c r="AC77" i="2724" s="1"/>
  <c r="AD77" i="2724" s="1"/>
  <c r="AA76" i="2724"/>
  <c r="AC76" i="2724" s="1"/>
  <c r="AD76" i="2724" s="1"/>
  <c r="AA75" i="2724"/>
  <c r="AC75" i="2724" s="1"/>
  <c r="AD75" i="2724" s="1"/>
  <c r="AG75" i="2724" s="1"/>
  <c r="AA74" i="2724"/>
  <c r="AA73" i="2724"/>
  <c r="AC73" i="2724" s="1"/>
  <c r="AD73" i="2724" s="1"/>
  <c r="AA72" i="2724"/>
  <c r="AA71" i="2724"/>
  <c r="AC71" i="2724" s="1"/>
  <c r="AD71" i="2724" s="1"/>
  <c r="AA70" i="2724"/>
  <c r="AA69" i="2724"/>
  <c r="AC69" i="2724" s="1"/>
  <c r="AD69" i="2724" s="1"/>
  <c r="AA68" i="2724"/>
  <c r="AA67" i="2724"/>
  <c r="AC67" i="2724" s="1"/>
  <c r="AD67" i="2724" s="1"/>
  <c r="AG67" i="2724" s="1"/>
  <c r="AA66" i="2724"/>
  <c r="AA65" i="2724"/>
  <c r="AC65" i="2724" s="1"/>
  <c r="AD65" i="2724" s="1"/>
  <c r="AA64" i="2724"/>
  <c r="AA63" i="2724"/>
  <c r="AC63" i="2724" s="1"/>
  <c r="AD63" i="2724" s="1"/>
  <c r="AA62" i="2724"/>
  <c r="AA61" i="2724"/>
  <c r="AC61" i="2724" s="1"/>
  <c r="AD61" i="2724" s="1"/>
  <c r="AA60" i="2724"/>
  <c r="AC60" i="2724" s="1"/>
  <c r="AD60" i="2724" s="1"/>
  <c r="AA59" i="2724"/>
  <c r="AC59" i="2724" s="1"/>
  <c r="AD59" i="2724" s="1"/>
  <c r="AG59" i="2724" s="1"/>
  <c r="AA58" i="2724"/>
  <c r="AA57" i="2724"/>
  <c r="AC57" i="2724" s="1"/>
  <c r="AD57" i="2724" s="1"/>
  <c r="AA56" i="2724"/>
  <c r="AA55" i="2724"/>
  <c r="AC55" i="2724" s="1"/>
  <c r="AD55" i="2724" s="1"/>
  <c r="AA54" i="2724"/>
  <c r="AA53" i="2724"/>
  <c r="AC53" i="2724" s="1"/>
  <c r="AD53" i="2724" s="1"/>
  <c r="AA52" i="2724"/>
  <c r="AA51" i="2724"/>
  <c r="AC51" i="2724" s="1"/>
  <c r="AD51" i="2724" s="1"/>
  <c r="AG51" i="2724" s="1"/>
  <c r="AA50" i="2724"/>
  <c r="AA49" i="2724"/>
  <c r="AC49" i="2724" s="1"/>
  <c r="AD49" i="2724" s="1"/>
  <c r="AA48" i="2724"/>
  <c r="AA47" i="2724"/>
  <c r="AC47" i="2724" s="1"/>
  <c r="AD47" i="2724" s="1"/>
  <c r="AA46" i="2724"/>
  <c r="AA45" i="2724"/>
  <c r="AC45" i="2724" s="1"/>
  <c r="AD45" i="2724" s="1"/>
  <c r="AA44" i="2724"/>
  <c r="AC44" i="2724" s="1"/>
  <c r="AD44" i="2724" s="1"/>
  <c r="AA43" i="2724"/>
  <c r="AC43" i="2724" s="1"/>
  <c r="AD43" i="2724" s="1"/>
  <c r="AA42" i="2724"/>
  <c r="AA41" i="2724"/>
  <c r="AC41" i="2724" s="1"/>
  <c r="AD41" i="2724" s="1"/>
  <c r="AA40" i="2724"/>
  <c r="AA39" i="2724"/>
  <c r="AC39" i="2724" s="1"/>
  <c r="AD39" i="2724" s="1"/>
  <c r="AA38" i="2724"/>
  <c r="AA37" i="2724"/>
  <c r="AC37" i="2724" s="1"/>
  <c r="AD37" i="2724" s="1"/>
  <c r="AA36" i="2724"/>
  <c r="AA35" i="2724"/>
  <c r="AC35" i="2724" s="1"/>
  <c r="AA34" i="2724"/>
  <c r="AA33" i="2724"/>
  <c r="AC33" i="2724" s="1"/>
  <c r="AD33" i="2724" s="1"/>
  <c r="AA32" i="2724"/>
  <c r="AA31" i="2724"/>
  <c r="AC31" i="2724" s="1"/>
  <c r="AD31" i="2724" s="1"/>
  <c r="AA30" i="2724"/>
  <c r="AA29" i="2724"/>
  <c r="AC29" i="2724" s="1"/>
  <c r="AD29" i="2724" s="1"/>
  <c r="AA28" i="2724"/>
  <c r="AC28" i="2724" s="1"/>
  <c r="AD28" i="2724" s="1"/>
  <c r="AA27" i="2724"/>
  <c r="AC27" i="2724" s="1"/>
  <c r="AD27" i="2724" s="1"/>
  <c r="AA26" i="2724"/>
  <c r="AA25" i="2724"/>
  <c r="AC25" i="2724" s="1"/>
  <c r="AD25" i="2724" s="1"/>
  <c r="AH100" i="2724"/>
  <c r="AI100" i="2724" s="1"/>
  <c r="AG100" i="2724"/>
  <c r="AE100" i="2724"/>
  <c r="AD100" i="2724"/>
  <c r="AF100" i="2724" s="1"/>
  <c r="AC100" i="2724"/>
  <c r="AB100" i="2724"/>
  <c r="Z100" i="2724"/>
  <c r="Y100" i="2724"/>
  <c r="AH99" i="2724"/>
  <c r="AI99" i="2724" s="1"/>
  <c r="AE99" i="2724"/>
  <c r="AB99" i="2724"/>
  <c r="Z99" i="2724"/>
  <c r="Y99" i="2724"/>
  <c r="AH98" i="2724"/>
  <c r="AI98" i="2724" s="1"/>
  <c r="AF98" i="2724"/>
  <c r="AE98" i="2724"/>
  <c r="AD98" i="2724"/>
  <c r="AG98" i="2724" s="1"/>
  <c r="AC98" i="2724"/>
  <c r="AB98" i="2724"/>
  <c r="Z98" i="2724"/>
  <c r="Y98" i="2724"/>
  <c r="AH97" i="2724"/>
  <c r="AI97" i="2724" s="1"/>
  <c r="AE97" i="2724"/>
  <c r="AB97" i="2724"/>
  <c r="Z97" i="2724"/>
  <c r="Y97" i="2724"/>
  <c r="AH96" i="2724"/>
  <c r="AI96" i="2724" s="1"/>
  <c r="AE96" i="2724"/>
  <c r="AD96" i="2724"/>
  <c r="AC96" i="2724"/>
  <c r="AB96" i="2724"/>
  <c r="Z96" i="2724"/>
  <c r="Y96" i="2724"/>
  <c r="AI95" i="2724"/>
  <c r="AH95" i="2724"/>
  <c r="AE95" i="2724"/>
  <c r="AB95" i="2724"/>
  <c r="Z95" i="2724"/>
  <c r="Y95" i="2724"/>
  <c r="AH94" i="2724"/>
  <c r="AI94" i="2724" s="1"/>
  <c r="AE94" i="2724"/>
  <c r="AC94" i="2724"/>
  <c r="AD94" i="2724" s="1"/>
  <c r="AB94" i="2724"/>
  <c r="Z94" i="2724"/>
  <c r="Y94" i="2724"/>
  <c r="AH93" i="2724"/>
  <c r="AI93" i="2724" s="1"/>
  <c r="AE93" i="2724"/>
  <c r="AB93" i="2724"/>
  <c r="Z93" i="2724"/>
  <c r="Y93" i="2724"/>
  <c r="AH92" i="2724"/>
  <c r="AI92" i="2724" s="1"/>
  <c r="AE92" i="2724"/>
  <c r="AB92" i="2724"/>
  <c r="Z92" i="2724"/>
  <c r="Y92" i="2724"/>
  <c r="AH91" i="2724"/>
  <c r="AI91" i="2724" s="1"/>
  <c r="AE91" i="2724"/>
  <c r="AB91" i="2724"/>
  <c r="Z91" i="2724"/>
  <c r="Y91" i="2724"/>
  <c r="AH90" i="2724"/>
  <c r="AI90" i="2724" s="1"/>
  <c r="AF90" i="2724"/>
  <c r="AE90" i="2724"/>
  <c r="AD90" i="2724"/>
  <c r="AG90" i="2724" s="1"/>
  <c r="AC90" i="2724"/>
  <c r="AB90" i="2724"/>
  <c r="Z90" i="2724"/>
  <c r="Y90" i="2724"/>
  <c r="AH89" i="2724"/>
  <c r="AI89" i="2724" s="1"/>
  <c r="AE89" i="2724"/>
  <c r="AB89" i="2724"/>
  <c r="Z89" i="2724"/>
  <c r="Y89" i="2724"/>
  <c r="AH88" i="2724"/>
  <c r="AI88" i="2724" s="1"/>
  <c r="AE88" i="2724"/>
  <c r="AD88" i="2724"/>
  <c r="AC88" i="2724"/>
  <c r="AB88" i="2724"/>
  <c r="Z88" i="2724"/>
  <c r="Y88" i="2724"/>
  <c r="AI87" i="2724"/>
  <c r="AH87" i="2724"/>
  <c r="AE87" i="2724"/>
  <c r="AB87" i="2724"/>
  <c r="Z87" i="2724"/>
  <c r="Y87" i="2724"/>
  <c r="AH86" i="2724"/>
  <c r="AI86" i="2724" s="1"/>
  <c r="AE86" i="2724"/>
  <c r="AC86" i="2724"/>
  <c r="AD86" i="2724" s="1"/>
  <c r="AB86" i="2724"/>
  <c r="Z86" i="2724"/>
  <c r="Y86" i="2724"/>
  <c r="AH85" i="2724"/>
  <c r="AI85" i="2724" s="1"/>
  <c r="AE85" i="2724"/>
  <c r="AB85" i="2724"/>
  <c r="Z85" i="2724"/>
  <c r="Y85" i="2724"/>
  <c r="AH84" i="2724"/>
  <c r="AI84" i="2724" s="1"/>
  <c r="AG84" i="2724"/>
  <c r="AE84" i="2724"/>
  <c r="AD84" i="2724"/>
  <c r="AF84" i="2724" s="1"/>
  <c r="AC84" i="2724"/>
  <c r="AB84" i="2724"/>
  <c r="Z84" i="2724"/>
  <c r="Y84" i="2724"/>
  <c r="AH83" i="2724"/>
  <c r="AI83" i="2724" s="1"/>
  <c r="AF83" i="2724"/>
  <c r="AE83" i="2724"/>
  <c r="AB83" i="2724"/>
  <c r="Z83" i="2724"/>
  <c r="Y83" i="2724"/>
  <c r="AH82" i="2724"/>
  <c r="AI82" i="2724" s="1"/>
  <c r="AF82" i="2724"/>
  <c r="AE82" i="2724"/>
  <c r="AD82" i="2724"/>
  <c r="AG82" i="2724" s="1"/>
  <c r="AC82" i="2724"/>
  <c r="AB82" i="2724"/>
  <c r="Z82" i="2724"/>
  <c r="Y82" i="2724"/>
  <c r="AH81" i="2724"/>
  <c r="AI81" i="2724" s="1"/>
  <c r="AE81" i="2724"/>
  <c r="AB81" i="2724"/>
  <c r="Z81" i="2724"/>
  <c r="Y81" i="2724"/>
  <c r="AH80" i="2724"/>
  <c r="AI80" i="2724" s="1"/>
  <c r="AE80" i="2724"/>
  <c r="AD80" i="2724"/>
  <c r="AC80" i="2724"/>
  <c r="AB80" i="2724"/>
  <c r="Z80" i="2724"/>
  <c r="Y80" i="2724"/>
  <c r="AI79" i="2724"/>
  <c r="AH79" i="2724"/>
  <c r="AE79" i="2724"/>
  <c r="AB79" i="2724"/>
  <c r="Z79" i="2724"/>
  <c r="Y79" i="2724"/>
  <c r="AH78" i="2724"/>
  <c r="AI78" i="2724" s="1"/>
  <c r="AE78" i="2724"/>
  <c r="AC78" i="2724"/>
  <c r="AD78" i="2724" s="1"/>
  <c r="AB78" i="2724"/>
  <c r="Z78" i="2724"/>
  <c r="Y78" i="2724"/>
  <c r="AH77" i="2724"/>
  <c r="AI77" i="2724" s="1"/>
  <c r="AE77" i="2724"/>
  <c r="AB77" i="2724"/>
  <c r="Z77" i="2724"/>
  <c r="Y77" i="2724"/>
  <c r="AH76" i="2724"/>
  <c r="AI76" i="2724" s="1"/>
  <c r="AE76" i="2724"/>
  <c r="AB76" i="2724"/>
  <c r="Z76" i="2724"/>
  <c r="Y76" i="2724"/>
  <c r="AH75" i="2724"/>
  <c r="AI75" i="2724" s="1"/>
  <c r="AF75" i="2724"/>
  <c r="AE75" i="2724"/>
  <c r="AB75" i="2724"/>
  <c r="Z75" i="2724"/>
  <c r="Y75" i="2724"/>
  <c r="AH74" i="2724"/>
  <c r="AI74" i="2724" s="1"/>
  <c r="AF74" i="2724"/>
  <c r="AE74" i="2724"/>
  <c r="AD74" i="2724"/>
  <c r="AG74" i="2724" s="1"/>
  <c r="AC74" i="2724"/>
  <c r="AB74" i="2724"/>
  <c r="Z74" i="2724"/>
  <c r="Y74" i="2724"/>
  <c r="AH73" i="2724"/>
  <c r="AI73" i="2724" s="1"/>
  <c r="AE73" i="2724"/>
  <c r="AB73" i="2724"/>
  <c r="Z73" i="2724"/>
  <c r="Y73" i="2724"/>
  <c r="AH72" i="2724"/>
  <c r="AI72" i="2724" s="1"/>
  <c r="AE72" i="2724"/>
  <c r="AD72" i="2724"/>
  <c r="AC72" i="2724"/>
  <c r="AB72" i="2724"/>
  <c r="Z72" i="2724"/>
  <c r="Y72" i="2724"/>
  <c r="AI71" i="2724"/>
  <c r="AH71" i="2724"/>
  <c r="AE71" i="2724"/>
  <c r="AB71" i="2724"/>
  <c r="Z71" i="2724"/>
  <c r="Y71" i="2724"/>
  <c r="AH70" i="2724"/>
  <c r="AI70" i="2724" s="1"/>
  <c r="AE70" i="2724"/>
  <c r="AC70" i="2724"/>
  <c r="AD70" i="2724" s="1"/>
  <c r="AB70" i="2724"/>
  <c r="Z70" i="2724"/>
  <c r="Y70" i="2724"/>
  <c r="AH69" i="2724"/>
  <c r="AI69" i="2724" s="1"/>
  <c r="AE69" i="2724"/>
  <c r="AB69" i="2724"/>
  <c r="Z69" i="2724"/>
  <c r="Y69" i="2724"/>
  <c r="AH68" i="2724"/>
  <c r="AI68" i="2724" s="1"/>
  <c r="AG68" i="2724"/>
  <c r="AE68" i="2724"/>
  <c r="AD68" i="2724"/>
  <c r="AF68" i="2724" s="1"/>
  <c r="AC68" i="2724"/>
  <c r="AB68" i="2724"/>
  <c r="Z68" i="2724"/>
  <c r="Y68" i="2724"/>
  <c r="AH67" i="2724"/>
  <c r="AI67" i="2724" s="1"/>
  <c r="AE67" i="2724"/>
  <c r="AB67" i="2724"/>
  <c r="Z67" i="2724"/>
  <c r="Y67" i="2724"/>
  <c r="AH66" i="2724"/>
  <c r="AI66" i="2724" s="1"/>
  <c r="AF66" i="2724"/>
  <c r="AE66" i="2724"/>
  <c r="AD66" i="2724"/>
  <c r="AG66" i="2724" s="1"/>
  <c r="AC66" i="2724"/>
  <c r="AB66" i="2724"/>
  <c r="Z66" i="2724"/>
  <c r="Y66" i="2724"/>
  <c r="AH65" i="2724"/>
  <c r="AI65" i="2724" s="1"/>
  <c r="AE65" i="2724"/>
  <c r="AB65" i="2724"/>
  <c r="Z65" i="2724"/>
  <c r="Y65" i="2724"/>
  <c r="AH64" i="2724"/>
  <c r="AI64" i="2724" s="1"/>
  <c r="AE64" i="2724"/>
  <c r="AD64" i="2724"/>
  <c r="AC64" i="2724"/>
  <c r="AB64" i="2724"/>
  <c r="Z64" i="2724"/>
  <c r="Y64" i="2724"/>
  <c r="AI63" i="2724"/>
  <c r="AH63" i="2724"/>
  <c r="AE63" i="2724"/>
  <c r="AB63" i="2724"/>
  <c r="Z63" i="2724"/>
  <c r="Y63" i="2724"/>
  <c r="AH62" i="2724"/>
  <c r="AI62" i="2724" s="1"/>
  <c r="AE62" i="2724"/>
  <c r="AC62" i="2724"/>
  <c r="AD62" i="2724" s="1"/>
  <c r="AB62" i="2724"/>
  <c r="Z62" i="2724"/>
  <c r="Y62" i="2724"/>
  <c r="AH61" i="2724"/>
  <c r="AI61" i="2724" s="1"/>
  <c r="AE61" i="2724"/>
  <c r="AB61" i="2724"/>
  <c r="Z61" i="2724"/>
  <c r="Y61" i="2724"/>
  <c r="AH60" i="2724"/>
  <c r="AI60" i="2724" s="1"/>
  <c r="AE60" i="2724"/>
  <c r="AB60" i="2724"/>
  <c r="Z60" i="2724"/>
  <c r="Y60" i="2724"/>
  <c r="AH59" i="2724"/>
  <c r="AI59" i="2724" s="1"/>
  <c r="AE59" i="2724"/>
  <c r="AB59" i="2724"/>
  <c r="Z59" i="2724"/>
  <c r="Y59" i="2724"/>
  <c r="AH58" i="2724"/>
  <c r="AI58" i="2724" s="1"/>
  <c r="AF58" i="2724"/>
  <c r="AE58" i="2724"/>
  <c r="AD58" i="2724"/>
  <c r="AG58" i="2724" s="1"/>
  <c r="AC58" i="2724"/>
  <c r="AB58" i="2724"/>
  <c r="Z58" i="2724"/>
  <c r="Y58" i="2724"/>
  <c r="AH57" i="2724"/>
  <c r="AI57" i="2724" s="1"/>
  <c r="AE57" i="2724"/>
  <c r="AB57" i="2724"/>
  <c r="Z57" i="2724"/>
  <c r="Y57" i="2724"/>
  <c r="AH56" i="2724"/>
  <c r="AI56" i="2724" s="1"/>
  <c r="AE56" i="2724"/>
  <c r="AD56" i="2724"/>
  <c r="AC56" i="2724"/>
  <c r="AB56" i="2724"/>
  <c r="Z56" i="2724"/>
  <c r="Y56" i="2724"/>
  <c r="AI55" i="2724"/>
  <c r="AH55" i="2724"/>
  <c r="AE55" i="2724"/>
  <c r="AB55" i="2724"/>
  <c r="Z55" i="2724"/>
  <c r="Y55" i="2724"/>
  <c r="AH54" i="2724"/>
  <c r="AI54" i="2724" s="1"/>
  <c r="AE54" i="2724"/>
  <c r="AC54" i="2724"/>
  <c r="AD54" i="2724" s="1"/>
  <c r="AB54" i="2724"/>
  <c r="Z54" i="2724"/>
  <c r="Y54" i="2724"/>
  <c r="AH53" i="2724"/>
  <c r="AI53" i="2724" s="1"/>
  <c r="AE53" i="2724"/>
  <c r="AB53" i="2724"/>
  <c r="Z53" i="2724"/>
  <c r="Y53" i="2724"/>
  <c r="AH52" i="2724"/>
  <c r="AI52" i="2724" s="1"/>
  <c r="AG52" i="2724"/>
  <c r="AE52" i="2724"/>
  <c r="AD52" i="2724"/>
  <c r="AF52" i="2724" s="1"/>
  <c r="AC52" i="2724"/>
  <c r="AB52" i="2724"/>
  <c r="Z52" i="2724"/>
  <c r="Y52" i="2724"/>
  <c r="AH51" i="2724"/>
  <c r="AI51" i="2724" s="1"/>
  <c r="AE51" i="2724"/>
  <c r="AB51" i="2724"/>
  <c r="Z51" i="2724"/>
  <c r="Y51" i="2724"/>
  <c r="AH50" i="2724"/>
  <c r="AI50" i="2724" s="1"/>
  <c r="AF50" i="2724"/>
  <c r="AE50" i="2724"/>
  <c r="AD50" i="2724"/>
  <c r="AG50" i="2724" s="1"/>
  <c r="AC50" i="2724"/>
  <c r="AB50" i="2724"/>
  <c r="Z50" i="2724"/>
  <c r="Y50" i="2724"/>
  <c r="AH49" i="2724"/>
  <c r="AI49" i="2724" s="1"/>
  <c r="AE49" i="2724"/>
  <c r="AB49" i="2724"/>
  <c r="Z49" i="2724"/>
  <c r="Y49" i="2724"/>
  <c r="AH48" i="2724"/>
  <c r="AI48" i="2724" s="1"/>
  <c r="AE48" i="2724"/>
  <c r="AD48" i="2724"/>
  <c r="AC48" i="2724"/>
  <c r="AB48" i="2724"/>
  <c r="Z48" i="2724"/>
  <c r="Y48" i="2724"/>
  <c r="AI47" i="2724"/>
  <c r="AH47" i="2724"/>
  <c r="AE47" i="2724"/>
  <c r="AB47" i="2724"/>
  <c r="Z47" i="2724"/>
  <c r="Y47" i="2724"/>
  <c r="AH46" i="2724"/>
  <c r="AI46" i="2724" s="1"/>
  <c r="AF46" i="2724"/>
  <c r="AE46" i="2724"/>
  <c r="AC46" i="2724"/>
  <c r="AD46" i="2724" s="1"/>
  <c r="AG46" i="2724" s="1"/>
  <c r="AB46" i="2724"/>
  <c r="Z46" i="2724"/>
  <c r="Y46" i="2724"/>
  <c r="AH45" i="2724"/>
  <c r="AI45" i="2724" s="1"/>
  <c r="AE45" i="2724"/>
  <c r="AB45" i="2724"/>
  <c r="Z45" i="2724"/>
  <c r="Y45" i="2724"/>
  <c r="AH44" i="2724"/>
  <c r="AI44" i="2724" s="1"/>
  <c r="AE44" i="2724"/>
  <c r="AB44" i="2724"/>
  <c r="Z44" i="2724"/>
  <c r="Y44" i="2724"/>
  <c r="AH43" i="2724"/>
  <c r="AI43" i="2724" s="1"/>
  <c r="AE43" i="2724"/>
  <c r="AB43" i="2724"/>
  <c r="Z43" i="2724"/>
  <c r="Y43" i="2724"/>
  <c r="AH42" i="2724"/>
  <c r="AI42" i="2724" s="1"/>
  <c r="AF42" i="2724"/>
  <c r="AE42" i="2724"/>
  <c r="AD42" i="2724"/>
  <c r="AG42" i="2724" s="1"/>
  <c r="AC42" i="2724"/>
  <c r="AB42" i="2724"/>
  <c r="Z42" i="2724"/>
  <c r="Y42" i="2724"/>
  <c r="AH41" i="2724"/>
  <c r="AI41" i="2724" s="1"/>
  <c r="AE41" i="2724"/>
  <c r="AB41" i="2724"/>
  <c r="Z41" i="2724"/>
  <c r="Y41" i="2724"/>
  <c r="AH40" i="2724"/>
  <c r="AI40" i="2724" s="1"/>
  <c r="AE40" i="2724"/>
  <c r="AD40" i="2724"/>
  <c r="AC40" i="2724"/>
  <c r="AB40" i="2724"/>
  <c r="Z40" i="2724"/>
  <c r="Y40" i="2724"/>
  <c r="AI39" i="2724"/>
  <c r="AH39" i="2724"/>
  <c r="AE39" i="2724"/>
  <c r="AB39" i="2724"/>
  <c r="Z39" i="2724"/>
  <c r="Y39" i="2724"/>
  <c r="AH38" i="2724"/>
  <c r="AI38" i="2724" s="1"/>
  <c r="AE38" i="2724"/>
  <c r="AC38" i="2724"/>
  <c r="AD38" i="2724" s="1"/>
  <c r="AG38" i="2724" s="1"/>
  <c r="AB38" i="2724"/>
  <c r="Z38" i="2724"/>
  <c r="Y38" i="2724"/>
  <c r="AH37" i="2724"/>
  <c r="AI37" i="2724" s="1"/>
  <c r="AE37" i="2724"/>
  <c r="AB37" i="2724"/>
  <c r="Z37" i="2724"/>
  <c r="Y37" i="2724"/>
  <c r="AH36" i="2724"/>
  <c r="AI36" i="2724" s="1"/>
  <c r="AG36" i="2724"/>
  <c r="AE36" i="2724"/>
  <c r="AD36" i="2724"/>
  <c r="AF36" i="2724" s="1"/>
  <c r="AC36" i="2724"/>
  <c r="AB36" i="2724"/>
  <c r="Z36" i="2724"/>
  <c r="Y36" i="2724"/>
  <c r="AH35" i="2724"/>
  <c r="AI35" i="2724" s="1"/>
  <c r="AE35" i="2724"/>
  <c r="AD35" i="2724"/>
  <c r="AG35" i="2724" s="1"/>
  <c r="AB35" i="2724"/>
  <c r="Z35" i="2724"/>
  <c r="Y35" i="2724"/>
  <c r="AH34" i="2724"/>
  <c r="AI34" i="2724" s="1"/>
  <c r="AF34" i="2724"/>
  <c r="AE34" i="2724"/>
  <c r="AD34" i="2724"/>
  <c r="AG34" i="2724" s="1"/>
  <c r="AC34" i="2724"/>
  <c r="AB34" i="2724"/>
  <c r="Z34" i="2724"/>
  <c r="Y34" i="2724"/>
  <c r="AH33" i="2724"/>
  <c r="AI33" i="2724" s="1"/>
  <c r="AE33" i="2724"/>
  <c r="AB33" i="2724"/>
  <c r="Z33" i="2724"/>
  <c r="Y33" i="2724"/>
  <c r="AH32" i="2724"/>
  <c r="AI32" i="2724" s="1"/>
  <c r="AE32" i="2724"/>
  <c r="AD32" i="2724"/>
  <c r="AC32" i="2724"/>
  <c r="AB32" i="2724"/>
  <c r="Z32" i="2724"/>
  <c r="Y32" i="2724"/>
  <c r="AI31" i="2724"/>
  <c r="AH31" i="2724"/>
  <c r="AE31" i="2724"/>
  <c r="AB31" i="2724"/>
  <c r="Z31" i="2724"/>
  <c r="Y31" i="2724"/>
  <c r="AH30" i="2724"/>
  <c r="AI30" i="2724" s="1"/>
  <c r="AF30" i="2724"/>
  <c r="AE30" i="2724"/>
  <c r="AC30" i="2724"/>
  <c r="AD30" i="2724" s="1"/>
  <c r="AG30" i="2724" s="1"/>
  <c r="AB30" i="2724"/>
  <c r="Z30" i="2724"/>
  <c r="Y30" i="2724"/>
  <c r="AH29" i="2724"/>
  <c r="AI29" i="2724" s="1"/>
  <c r="AE29" i="2724"/>
  <c r="AB29" i="2724"/>
  <c r="Z29" i="2724"/>
  <c r="Y29" i="2724"/>
  <c r="AH28" i="2724"/>
  <c r="AI28" i="2724" s="1"/>
  <c r="AE28" i="2724"/>
  <c r="AB28" i="2724"/>
  <c r="Z28" i="2724"/>
  <c r="Y28" i="2724"/>
  <c r="AH27" i="2724"/>
  <c r="AI27" i="2724" s="1"/>
  <c r="AE27" i="2724"/>
  <c r="AB27" i="2724"/>
  <c r="Z27" i="2724"/>
  <c r="Y27" i="2724"/>
  <c r="AH26" i="2724"/>
  <c r="AI26" i="2724" s="1"/>
  <c r="AF26" i="2724"/>
  <c r="AE26" i="2724"/>
  <c r="AD26" i="2724"/>
  <c r="AG26" i="2724" s="1"/>
  <c r="AC26" i="2724"/>
  <c r="AB26" i="2724"/>
  <c r="Z26" i="2724"/>
  <c r="Y26" i="2724"/>
  <c r="AH25" i="2724"/>
  <c r="AI25" i="2724" s="1"/>
  <c r="AE25" i="2724"/>
  <c r="AB25" i="2724"/>
  <c r="Z25" i="2724"/>
  <c r="Y25" i="2724"/>
  <c r="Y16" i="2724"/>
  <c r="Y22" i="2724"/>
  <c r="Y19" i="2724"/>
  <c r="Y23" i="2724"/>
  <c r="Y21" i="2724"/>
  <c r="Y24" i="2724"/>
  <c r="Y20" i="2724"/>
  <c r="Y17" i="2724"/>
  <c r="Y18" i="2724"/>
  <c r="Y15" i="2724"/>
  <c r="E50" i="2739"/>
  <c r="F50" i="2739" s="1"/>
  <c r="E49" i="2739"/>
  <c r="F49" i="2739" s="1"/>
  <c r="E48" i="2739"/>
  <c r="F48" i="2739" s="1"/>
  <c r="E47" i="2739"/>
  <c r="F47" i="2739" s="1"/>
  <c r="E46" i="2739"/>
  <c r="F46" i="2739" s="1"/>
  <c r="F45" i="2739"/>
  <c r="E45" i="2739"/>
  <c r="E44" i="2739"/>
  <c r="F44" i="2739" s="1"/>
  <c r="E43" i="2739"/>
  <c r="F43" i="2739" s="1"/>
  <c r="E42" i="2739"/>
  <c r="F42" i="2739" s="1"/>
  <c r="E40" i="2739"/>
  <c r="F40" i="2739" s="1"/>
  <c r="E39" i="2739"/>
  <c r="F39" i="2739" s="1"/>
  <c r="E38" i="2739"/>
  <c r="F38" i="2739" s="1"/>
  <c r="F37" i="2739"/>
  <c r="E37" i="2739"/>
  <c r="E36" i="2739"/>
  <c r="F36" i="2739" s="1"/>
  <c r="E35" i="2739"/>
  <c r="F35" i="2739" s="1"/>
  <c r="E34" i="2739"/>
  <c r="F34" i="2739" s="1"/>
  <c r="E33" i="2739"/>
  <c r="F33" i="2739" s="1"/>
  <c r="E32" i="2739"/>
  <c r="F32" i="2739" s="1"/>
  <c r="E31" i="2739"/>
  <c r="F31" i="2739" s="1"/>
  <c r="E30" i="2739"/>
  <c r="F30" i="2739" s="1"/>
  <c r="F29" i="2739"/>
  <c r="E29" i="2739"/>
  <c r="E28" i="2739"/>
  <c r="F28" i="2739" s="1"/>
  <c r="E24" i="2739"/>
  <c r="F24" i="2739" s="1"/>
  <c r="E23" i="2739"/>
  <c r="F23" i="2739" s="1"/>
  <c r="E22" i="2739"/>
  <c r="F22" i="2739" s="1"/>
  <c r="F21" i="2739"/>
  <c r="E21" i="2739"/>
  <c r="E20" i="2739"/>
  <c r="F20" i="2739" s="1"/>
  <c r="E18" i="2739"/>
  <c r="F18" i="2739" s="1"/>
  <c r="E15" i="2739"/>
  <c r="F15" i="2739" s="1"/>
  <c r="AA100" i="2739"/>
  <c r="AA99" i="2739"/>
  <c r="AC99" i="2739" s="1"/>
  <c r="AD99" i="2739" s="1"/>
  <c r="AF99" i="2739" s="1"/>
  <c r="AA98" i="2739"/>
  <c r="AC98" i="2739" s="1"/>
  <c r="AA97" i="2739"/>
  <c r="AC97" i="2739" s="1"/>
  <c r="AD97" i="2739" s="1"/>
  <c r="AG97" i="2739" s="1"/>
  <c r="AA96" i="2739"/>
  <c r="AA95" i="2739"/>
  <c r="AC95" i="2739" s="1"/>
  <c r="AA94" i="2739"/>
  <c r="AC94" i="2739" s="1"/>
  <c r="AA93" i="2739"/>
  <c r="AA92" i="2739"/>
  <c r="AA91" i="2739"/>
  <c r="AC91" i="2739" s="1"/>
  <c r="AD91" i="2739" s="1"/>
  <c r="AF91" i="2739" s="1"/>
  <c r="AA90" i="2739"/>
  <c r="AA89" i="2739"/>
  <c r="AC89" i="2739" s="1"/>
  <c r="AD89" i="2739" s="1"/>
  <c r="AG89" i="2739" s="1"/>
  <c r="AA88" i="2739"/>
  <c r="AA87" i="2739"/>
  <c r="AC87" i="2739" s="1"/>
  <c r="AA86" i="2739"/>
  <c r="AC86" i="2739" s="1"/>
  <c r="AD86" i="2739" s="1"/>
  <c r="AA85" i="2739"/>
  <c r="AA84" i="2739"/>
  <c r="AA83" i="2739"/>
  <c r="AC83" i="2739" s="1"/>
  <c r="AD83" i="2739" s="1"/>
  <c r="AA82" i="2739"/>
  <c r="AC82" i="2739" s="1"/>
  <c r="AA81" i="2739"/>
  <c r="AC81" i="2739" s="1"/>
  <c r="AD81" i="2739" s="1"/>
  <c r="AG81" i="2739" s="1"/>
  <c r="AA80" i="2739"/>
  <c r="AA79" i="2739"/>
  <c r="AA78" i="2739"/>
  <c r="AC78" i="2739" s="1"/>
  <c r="AA77" i="2739"/>
  <c r="AA76" i="2739"/>
  <c r="AA75" i="2739"/>
  <c r="AC75" i="2739" s="1"/>
  <c r="AD75" i="2739" s="1"/>
  <c r="AA74" i="2739"/>
  <c r="AA73" i="2739"/>
  <c r="AC73" i="2739" s="1"/>
  <c r="AD73" i="2739" s="1"/>
  <c r="AG73" i="2739" s="1"/>
  <c r="AA72" i="2739"/>
  <c r="AA71" i="2739"/>
  <c r="AC71" i="2739" s="1"/>
  <c r="AA70" i="2739"/>
  <c r="AC70" i="2739" s="1"/>
  <c r="AD70" i="2739" s="1"/>
  <c r="AA69" i="2739"/>
  <c r="AA68" i="2739"/>
  <c r="AA67" i="2739"/>
  <c r="AC67" i="2739" s="1"/>
  <c r="AD67" i="2739" s="1"/>
  <c r="AA66" i="2739"/>
  <c r="AC66" i="2739" s="1"/>
  <c r="AA65" i="2739"/>
  <c r="AC65" i="2739" s="1"/>
  <c r="AD65" i="2739" s="1"/>
  <c r="AG65" i="2739" s="1"/>
  <c r="AA64" i="2739"/>
  <c r="AA63" i="2739"/>
  <c r="AA62" i="2739"/>
  <c r="AC62" i="2739" s="1"/>
  <c r="AA61" i="2739"/>
  <c r="AA60" i="2739"/>
  <c r="AA59" i="2739"/>
  <c r="AC59" i="2739" s="1"/>
  <c r="AD59" i="2739" s="1"/>
  <c r="AF59" i="2739" s="1"/>
  <c r="AA58" i="2739"/>
  <c r="AA57" i="2739"/>
  <c r="AC57" i="2739" s="1"/>
  <c r="AD57" i="2739" s="1"/>
  <c r="AA56" i="2739"/>
  <c r="AA55" i="2739"/>
  <c r="AC55" i="2739" s="1"/>
  <c r="AD55" i="2739" s="1"/>
  <c r="AA54" i="2739"/>
  <c r="AC54" i="2739" s="1"/>
  <c r="AD54" i="2739" s="1"/>
  <c r="AA53" i="2739"/>
  <c r="AA52" i="2739"/>
  <c r="AA51" i="2739"/>
  <c r="AC51" i="2739" s="1"/>
  <c r="AA50" i="2739"/>
  <c r="AC50" i="2739" s="1"/>
  <c r="AA49" i="2739"/>
  <c r="AC49" i="2739" s="1"/>
  <c r="AD49" i="2739" s="1"/>
  <c r="AA48" i="2739"/>
  <c r="AA47" i="2739"/>
  <c r="AA46" i="2739"/>
  <c r="AC46" i="2739" s="1"/>
  <c r="AA45" i="2739"/>
  <c r="AA44" i="2739"/>
  <c r="AA43" i="2739"/>
  <c r="AC43" i="2739" s="1"/>
  <c r="AA42" i="2739"/>
  <c r="AA41" i="2739"/>
  <c r="AC41" i="2739" s="1"/>
  <c r="AA40" i="2739"/>
  <c r="AA39" i="2739"/>
  <c r="AA38" i="2739"/>
  <c r="AC38" i="2739" s="1"/>
  <c r="AA37" i="2739"/>
  <c r="AA36" i="2739"/>
  <c r="AA35" i="2739"/>
  <c r="AC35" i="2739" s="1"/>
  <c r="AA34" i="2739"/>
  <c r="AC34" i="2739" s="1"/>
  <c r="AA33" i="2739"/>
  <c r="AC33" i="2739" s="1"/>
  <c r="AD33" i="2739" s="1"/>
  <c r="AA32" i="2739"/>
  <c r="AA31" i="2739"/>
  <c r="AA30" i="2739"/>
  <c r="AC30" i="2739" s="1"/>
  <c r="AA29" i="2739"/>
  <c r="AA28" i="2739"/>
  <c r="AA27" i="2739"/>
  <c r="AC27" i="2739" s="1"/>
  <c r="AA26" i="2739"/>
  <c r="AA25" i="2739"/>
  <c r="AC25" i="2739" s="1"/>
  <c r="AD25" i="2739" s="1"/>
  <c r="AA24" i="2739"/>
  <c r="AA23" i="2739"/>
  <c r="AH100" i="2739"/>
  <c r="AI100" i="2739" s="1"/>
  <c r="AE100" i="2739"/>
  <c r="AD100" i="2739"/>
  <c r="AC100" i="2739"/>
  <c r="AB100" i="2739"/>
  <c r="Z100" i="2739"/>
  <c r="Y100" i="2739"/>
  <c r="AH99" i="2739"/>
  <c r="AI99" i="2739" s="1"/>
  <c r="AG99" i="2739"/>
  <c r="AE99" i="2739"/>
  <c r="AB99" i="2739"/>
  <c r="Z99" i="2739"/>
  <c r="Y99" i="2739"/>
  <c r="AH98" i="2739"/>
  <c r="AI98" i="2739" s="1"/>
  <c r="AE98" i="2739"/>
  <c r="AD98" i="2739"/>
  <c r="AG98" i="2739" s="1"/>
  <c r="AB98" i="2739"/>
  <c r="Z98" i="2739"/>
  <c r="Y98" i="2739"/>
  <c r="AH97" i="2739"/>
  <c r="AI97" i="2739" s="1"/>
  <c r="AE97" i="2739"/>
  <c r="AB97" i="2739"/>
  <c r="Z97" i="2739"/>
  <c r="Y97" i="2739"/>
  <c r="AH96" i="2739"/>
  <c r="AI96" i="2739" s="1"/>
  <c r="AE96" i="2739"/>
  <c r="AD96" i="2739"/>
  <c r="AG96" i="2739" s="1"/>
  <c r="AC96" i="2739"/>
  <c r="AB96" i="2739"/>
  <c r="Z96" i="2739"/>
  <c r="Y96" i="2739"/>
  <c r="AH95" i="2739"/>
  <c r="AI95" i="2739" s="1"/>
  <c r="AE95" i="2739"/>
  <c r="AD95" i="2739"/>
  <c r="AG95" i="2739" s="1"/>
  <c r="AB95" i="2739"/>
  <c r="Z95" i="2739"/>
  <c r="Y95" i="2739"/>
  <c r="AI94" i="2739"/>
  <c r="AH94" i="2739"/>
  <c r="AE94" i="2739"/>
  <c r="AD94" i="2739"/>
  <c r="AB94" i="2739"/>
  <c r="Z94" i="2739"/>
  <c r="Y94" i="2739"/>
  <c r="AH93" i="2739"/>
  <c r="AI93" i="2739" s="1"/>
  <c r="AF93" i="2739"/>
  <c r="AE93" i="2739"/>
  <c r="AC93" i="2739"/>
  <c r="AD93" i="2739" s="1"/>
  <c r="AG93" i="2739" s="1"/>
  <c r="AB93" i="2739"/>
  <c r="Z93" i="2739"/>
  <c r="Y93" i="2739"/>
  <c r="AH92" i="2739"/>
  <c r="AI92" i="2739" s="1"/>
  <c r="AE92" i="2739"/>
  <c r="AD92" i="2739"/>
  <c r="AC92" i="2739"/>
  <c r="AB92" i="2739"/>
  <c r="Z92" i="2739"/>
  <c r="Y92" i="2739"/>
  <c r="AH91" i="2739"/>
  <c r="AI91" i="2739" s="1"/>
  <c r="AG91" i="2739"/>
  <c r="AE91" i="2739"/>
  <c r="AB91" i="2739"/>
  <c r="Z91" i="2739"/>
  <c r="Y91" i="2739"/>
  <c r="AH90" i="2739"/>
  <c r="AI90" i="2739" s="1"/>
  <c r="AF90" i="2739"/>
  <c r="AE90" i="2739"/>
  <c r="AD90" i="2739"/>
  <c r="AG90" i="2739" s="1"/>
  <c r="AC90" i="2739"/>
  <c r="AB90" i="2739"/>
  <c r="Z90" i="2739"/>
  <c r="Y90" i="2739"/>
  <c r="AH89" i="2739"/>
  <c r="AI89" i="2739" s="1"/>
  <c r="AF89" i="2739"/>
  <c r="AE89" i="2739"/>
  <c r="AB89" i="2739"/>
  <c r="Z89" i="2739"/>
  <c r="Y89" i="2739"/>
  <c r="AH88" i="2739"/>
  <c r="AI88" i="2739" s="1"/>
  <c r="AE88" i="2739"/>
  <c r="AD88" i="2739"/>
  <c r="AG88" i="2739" s="1"/>
  <c r="AC88" i="2739"/>
  <c r="AB88" i="2739"/>
  <c r="Z88" i="2739"/>
  <c r="Y88" i="2739"/>
  <c r="AH87" i="2739"/>
  <c r="AI87" i="2739" s="1"/>
  <c r="AE87" i="2739"/>
  <c r="AD87" i="2739"/>
  <c r="AG87" i="2739" s="1"/>
  <c r="AB87" i="2739"/>
  <c r="Z87" i="2739"/>
  <c r="Y87" i="2739"/>
  <c r="AI86" i="2739"/>
  <c r="AH86" i="2739"/>
  <c r="AE86" i="2739"/>
  <c r="AB86" i="2739"/>
  <c r="Z86" i="2739"/>
  <c r="Y86" i="2739"/>
  <c r="AH85" i="2739"/>
  <c r="AI85" i="2739" s="1"/>
  <c r="AE85" i="2739"/>
  <c r="AC85" i="2739"/>
  <c r="AD85" i="2739" s="1"/>
  <c r="AG85" i="2739" s="1"/>
  <c r="AB85" i="2739"/>
  <c r="Z85" i="2739"/>
  <c r="Y85" i="2739"/>
  <c r="AH84" i="2739"/>
  <c r="AI84" i="2739" s="1"/>
  <c r="AE84" i="2739"/>
  <c r="AD84" i="2739"/>
  <c r="AC84" i="2739"/>
  <c r="AB84" i="2739"/>
  <c r="Z84" i="2739"/>
  <c r="Y84" i="2739"/>
  <c r="AH83" i="2739"/>
  <c r="AI83" i="2739" s="1"/>
  <c r="AG83" i="2739"/>
  <c r="AF83" i="2739"/>
  <c r="AE83" i="2739"/>
  <c r="AB83" i="2739"/>
  <c r="Z83" i="2739"/>
  <c r="Y83" i="2739"/>
  <c r="AH82" i="2739"/>
  <c r="AI82" i="2739" s="1"/>
  <c r="AF82" i="2739"/>
  <c r="AE82" i="2739"/>
  <c r="AD82" i="2739"/>
  <c r="AG82" i="2739" s="1"/>
  <c r="AB82" i="2739"/>
  <c r="Z82" i="2739"/>
  <c r="Y82" i="2739"/>
  <c r="AH81" i="2739"/>
  <c r="AI81" i="2739" s="1"/>
  <c r="AF81" i="2739"/>
  <c r="AE81" i="2739"/>
  <c r="AB81" i="2739"/>
  <c r="Z81" i="2739"/>
  <c r="Y81" i="2739"/>
  <c r="AH80" i="2739"/>
  <c r="AI80" i="2739" s="1"/>
  <c r="AE80" i="2739"/>
  <c r="AD80" i="2739"/>
  <c r="AC80" i="2739"/>
  <c r="AB80" i="2739"/>
  <c r="Z80" i="2739"/>
  <c r="Y80" i="2739"/>
  <c r="AH79" i="2739"/>
  <c r="AI79" i="2739" s="1"/>
  <c r="AF79" i="2739"/>
  <c r="AE79" i="2739"/>
  <c r="AD79" i="2739"/>
  <c r="AG79" i="2739" s="1"/>
  <c r="AC79" i="2739"/>
  <c r="AB79" i="2739"/>
  <c r="Z79" i="2739"/>
  <c r="Y79" i="2739"/>
  <c r="AH78" i="2739"/>
  <c r="AI78" i="2739" s="1"/>
  <c r="AE78" i="2739"/>
  <c r="AD78" i="2739"/>
  <c r="AB78" i="2739"/>
  <c r="Z78" i="2739"/>
  <c r="Y78" i="2739"/>
  <c r="AH77" i="2739"/>
  <c r="AI77" i="2739" s="1"/>
  <c r="AE77" i="2739"/>
  <c r="AC77" i="2739"/>
  <c r="AD77" i="2739" s="1"/>
  <c r="AG77" i="2739" s="1"/>
  <c r="AB77" i="2739"/>
  <c r="Z77" i="2739"/>
  <c r="Y77" i="2739"/>
  <c r="AH76" i="2739"/>
  <c r="AI76" i="2739" s="1"/>
  <c r="AE76" i="2739"/>
  <c r="AD76" i="2739"/>
  <c r="AC76" i="2739"/>
  <c r="AB76" i="2739"/>
  <c r="Z76" i="2739"/>
  <c r="Y76" i="2739"/>
  <c r="AH75" i="2739"/>
  <c r="AI75" i="2739" s="1"/>
  <c r="AG75" i="2739"/>
  <c r="AF75" i="2739"/>
  <c r="AE75" i="2739"/>
  <c r="AB75" i="2739"/>
  <c r="Z75" i="2739"/>
  <c r="Y75" i="2739"/>
  <c r="AH74" i="2739"/>
  <c r="AI74" i="2739" s="1"/>
  <c r="AF74" i="2739"/>
  <c r="AE74" i="2739"/>
  <c r="AD74" i="2739"/>
  <c r="AG74" i="2739" s="1"/>
  <c r="AC74" i="2739"/>
  <c r="AB74" i="2739"/>
  <c r="Z74" i="2739"/>
  <c r="Y74" i="2739"/>
  <c r="AH73" i="2739"/>
  <c r="AI73" i="2739" s="1"/>
  <c r="AF73" i="2739"/>
  <c r="AE73" i="2739"/>
  <c r="AB73" i="2739"/>
  <c r="Z73" i="2739"/>
  <c r="Y73" i="2739"/>
  <c r="AH72" i="2739"/>
  <c r="AI72" i="2739" s="1"/>
  <c r="AE72" i="2739"/>
  <c r="AD72" i="2739"/>
  <c r="AC72" i="2739"/>
  <c r="AB72" i="2739"/>
  <c r="Z72" i="2739"/>
  <c r="Y72" i="2739"/>
  <c r="AH71" i="2739"/>
  <c r="AI71" i="2739" s="1"/>
  <c r="AE71" i="2739"/>
  <c r="AD71" i="2739"/>
  <c r="AG71" i="2739" s="1"/>
  <c r="AB71" i="2739"/>
  <c r="Z71" i="2739"/>
  <c r="Y71" i="2739"/>
  <c r="AH70" i="2739"/>
  <c r="AI70" i="2739" s="1"/>
  <c r="AE70" i="2739"/>
  <c r="AB70" i="2739"/>
  <c r="Z70" i="2739"/>
  <c r="Y70" i="2739"/>
  <c r="AH69" i="2739"/>
  <c r="AI69" i="2739" s="1"/>
  <c r="AE69" i="2739"/>
  <c r="AC69" i="2739"/>
  <c r="AD69" i="2739" s="1"/>
  <c r="AG69" i="2739" s="1"/>
  <c r="AB69" i="2739"/>
  <c r="Z69" i="2739"/>
  <c r="Y69" i="2739"/>
  <c r="AH68" i="2739"/>
  <c r="AI68" i="2739" s="1"/>
  <c r="AE68" i="2739"/>
  <c r="AD68" i="2739"/>
  <c r="AC68" i="2739"/>
  <c r="AB68" i="2739"/>
  <c r="Z68" i="2739"/>
  <c r="Y68" i="2739"/>
  <c r="AH67" i="2739"/>
  <c r="AI67" i="2739" s="1"/>
  <c r="AG67" i="2739"/>
  <c r="AF67" i="2739"/>
  <c r="AE67" i="2739"/>
  <c r="AB67" i="2739"/>
  <c r="Z67" i="2739"/>
  <c r="Y67" i="2739"/>
  <c r="AH66" i="2739"/>
  <c r="AI66" i="2739" s="1"/>
  <c r="AF66" i="2739"/>
  <c r="AE66" i="2739"/>
  <c r="AD66" i="2739"/>
  <c r="AG66" i="2739" s="1"/>
  <c r="AB66" i="2739"/>
  <c r="Z66" i="2739"/>
  <c r="Y66" i="2739"/>
  <c r="AH65" i="2739"/>
  <c r="AI65" i="2739" s="1"/>
  <c r="AF65" i="2739"/>
  <c r="AE65" i="2739"/>
  <c r="AB65" i="2739"/>
  <c r="Z65" i="2739"/>
  <c r="Y65" i="2739"/>
  <c r="AH64" i="2739"/>
  <c r="AI64" i="2739" s="1"/>
  <c r="AE64" i="2739"/>
  <c r="AD64" i="2739"/>
  <c r="AC64" i="2739"/>
  <c r="AB64" i="2739"/>
  <c r="Z64" i="2739"/>
  <c r="Y64" i="2739"/>
  <c r="AH63" i="2739"/>
  <c r="AI63" i="2739" s="1"/>
  <c r="AF63" i="2739"/>
  <c r="AE63" i="2739"/>
  <c r="AD63" i="2739"/>
  <c r="AG63" i="2739" s="1"/>
  <c r="AC63" i="2739"/>
  <c r="AB63" i="2739"/>
  <c r="Z63" i="2739"/>
  <c r="Y63" i="2739"/>
  <c r="AH62" i="2739"/>
  <c r="AI62" i="2739" s="1"/>
  <c r="AE62" i="2739"/>
  <c r="AD62" i="2739"/>
  <c r="AB62" i="2739"/>
  <c r="Z62" i="2739"/>
  <c r="Y62" i="2739"/>
  <c r="AH61" i="2739"/>
  <c r="AI61" i="2739" s="1"/>
  <c r="AE61" i="2739"/>
  <c r="AC61" i="2739"/>
  <c r="AD61" i="2739" s="1"/>
  <c r="AG61" i="2739" s="1"/>
  <c r="AB61" i="2739"/>
  <c r="Z61" i="2739"/>
  <c r="Y61" i="2739"/>
  <c r="AH60" i="2739"/>
  <c r="AI60" i="2739" s="1"/>
  <c r="AE60" i="2739"/>
  <c r="AD60" i="2739"/>
  <c r="AG60" i="2739" s="1"/>
  <c r="AC60" i="2739"/>
  <c r="AB60" i="2739"/>
  <c r="Z60" i="2739"/>
  <c r="Y60" i="2739"/>
  <c r="AH59" i="2739"/>
  <c r="AI59" i="2739" s="1"/>
  <c r="AG59" i="2739"/>
  <c r="AE59" i="2739"/>
  <c r="AB59" i="2739"/>
  <c r="Z59" i="2739"/>
  <c r="Y59" i="2739"/>
  <c r="AH58" i="2739"/>
  <c r="AI58" i="2739" s="1"/>
  <c r="AF58" i="2739"/>
  <c r="AE58" i="2739"/>
  <c r="AD58" i="2739"/>
  <c r="AG58" i="2739" s="1"/>
  <c r="AC58" i="2739"/>
  <c r="AB58" i="2739"/>
  <c r="Z58" i="2739"/>
  <c r="Y58" i="2739"/>
  <c r="AH57" i="2739"/>
  <c r="AI57" i="2739" s="1"/>
  <c r="AE57" i="2739"/>
  <c r="AB57" i="2739"/>
  <c r="Z57" i="2739"/>
  <c r="Y57" i="2739"/>
  <c r="AH56" i="2739"/>
  <c r="AI56" i="2739" s="1"/>
  <c r="AE56" i="2739"/>
  <c r="AD56" i="2739"/>
  <c r="AC56" i="2739"/>
  <c r="AB56" i="2739"/>
  <c r="Z56" i="2739"/>
  <c r="Y56" i="2739"/>
  <c r="AH55" i="2739"/>
  <c r="AI55" i="2739" s="1"/>
  <c r="AE55" i="2739"/>
  <c r="AB55" i="2739"/>
  <c r="Z55" i="2739"/>
  <c r="Y55" i="2739"/>
  <c r="AH54" i="2739"/>
  <c r="AI54" i="2739" s="1"/>
  <c r="AE54" i="2739"/>
  <c r="AB54" i="2739"/>
  <c r="Z54" i="2739"/>
  <c r="Y54" i="2739"/>
  <c r="AH53" i="2739"/>
  <c r="AI53" i="2739" s="1"/>
  <c r="AG53" i="2739"/>
  <c r="AF53" i="2739"/>
  <c r="AE53" i="2739"/>
  <c r="AC53" i="2739"/>
  <c r="AD53" i="2739" s="1"/>
  <c r="AB53" i="2739"/>
  <c r="Z53" i="2739"/>
  <c r="Y53" i="2739"/>
  <c r="AH52" i="2739"/>
  <c r="AI52" i="2739" s="1"/>
  <c r="AF52" i="2739"/>
  <c r="AE52" i="2739"/>
  <c r="AD52" i="2739"/>
  <c r="AG52" i="2739" s="1"/>
  <c r="AC52" i="2739"/>
  <c r="AB52" i="2739"/>
  <c r="Z52" i="2739"/>
  <c r="Y52" i="2739"/>
  <c r="AH51" i="2739"/>
  <c r="AI51" i="2739" s="1"/>
  <c r="AG51" i="2739"/>
  <c r="AF51" i="2739"/>
  <c r="AE51" i="2739"/>
  <c r="AD51" i="2739"/>
  <c r="AB51" i="2739"/>
  <c r="Z51" i="2739"/>
  <c r="Y51" i="2739"/>
  <c r="AH50" i="2739"/>
  <c r="AI50" i="2739" s="1"/>
  <c r="AF50" i="2739"/>
  <c r="AE50" i="2739"/>
  <c r="AD50" i="2739"/>
  <c r="AG50" i="2739" s="1"/>
  <c r="AB50" i="2739"/>
  <c r="Z50" i="2739"/>
  <c r="Y50" i="2739"/>
  <c r="AH49" i="2739"/>
  <c r="AI49" i="2739" s="1"/>
  <c r="AE49" i="2739"/>
  <c r="AB49" i="2739"/>
  <c r="Z49" i="2739"/>
  <c r="Y49" i="2739"/>
  <c r="AI48" i="2739"/>
  <c r="AH48" i="2739"/>
  <c r="AE48" i="2739"/>
  <c r="AD48" i="2739"/>
  <c r="AC48" i="2739"/>
  <c r="AB48" i="2739"/>
  <c r="Z48" i="2739"/>
  <c r="Y48" i="2739"/>
  <c r="AH47" i="2739"/>
  <c r="AI47" i="2739" s="1"/>
  <c r="AE47" i="2739"/>
  <c r="AD47" i="2739"/>
  <c r="AG47" i="2739" s="1"/>
  <c r="AC47" i="2739"/>
  <c r="AB47" i="2739"/>
  <c r="Z47" i="2739"/>
  <c r="Y47" i="2739"/>
  <c r="AI46" i="2739"/>
  <c r="AH46" i="2739"/>
  <c r="AF46" i="2739"/>
  <c r="AE46" i="2739"/>
  <c r="AD46" i="2739"/>
  <c r="AG46" i="2739" s="1"/>
  <c r="AB46" i="2739"/>
  <c r="Z46" i="2739"/>
  <c r="Y46" i="2739"/>
  <c r="AH45" i="2739"/>
  <c r="AI45" i="2739" s="1"/>
  <c r="AG45" i="2739"/>
  <c r="AF45" i="2739"/>
  <c r="AE45" i="2739"/>
  <c r="AC45" i="2739"/>
  <c r="AD45" i="2739" s="1"/>
  <c r="AB45" i="2739"/>
  <c r="Z45" i="2739"/>
  <c r="Y45" i="2739"/>
  <c r="AH44" i="2739"/>
  <c r="AI44" i="2739" s="1"/>
  <c r="AE44" i="2739"/>
  <c r="AD44" i="2739"/>
  <c r="AG44" i="2739" s="1"/>
  <c r="AC44" i="2739"/>
  <c r="AB44" i="2739"/>
  <c r="Z44" i="2739"/>
  <c r="Y44" i="2739"/>
  <c r="AH43" i="2739"/>
  <c r="AI43" i="2739" s="1"/>
  <c r="AG43" i="2739"/>
  <c r="AF43" i="2739"/>
  <c r="AE43" i="2739"/>
  <c r="AD43" i="2739"/>
  <c r="AB43" i="2739"/>
  <c r="Z43" i="2739"/>
  <c r="Y43" i="2739"/>
  <c r="AH42" i="2739"/>
  <c r="AI42" i="2739" s="1"/>
  <c r="AE42" i="2739"/>
  <c r="AD42" i="2739"/>
  <c r="AG42" i="2739" s="1"/>
  <c r="AC42" i="2739"/>
  <c r="AB42" i="2739"/>
  <c r="Z42" i="2739"/>
  <c r="Y42" i="2739"/>
  <c r="AH41" i="2739"/>
  <c r="AI41" i="2739" s="1"/>
  <c r="AE41" i="2739"/>
  <c r="AD41" i="2739"/>
  <c r="AG41" i="2739" s="1"/>
  <c r="AB41" i="2739"/>
  <c r="Z41" i="2739"/>
  <c r="Y41" i="2739"/>
  <c r="AI40" i="2739"/>
  <c r="AH40" i="2739"/>
  <c r="AE40" i="2739"/>
  <c r="AD40" i="2739"/>
  <c r="AC40" i="2739"/>
  <c r="AB40" i="2739"/>
  <c r="Z40" i="2739"/>
  <c r="Y40" i="2739"/>
  <c r="AH39" i="2739"/>
  <c r="AI39" i="2739" s="1"/>
  <c r="AE39" i="2739"/>
  <c r="AC39" i="2739"/>
  <c r="AD39" i="2739" s="1"/>
  <c r="AB39" i="2739"/>
  <c r="Z39" i="2739"/>
  <c r="Y39" i="2739"/>
  <c r="AI38" i="2739"/>
  <c r="AH38" i="2739"/>
  <c r="AE38" i="2739"/>
  <c r="AD38" i="2739"/>
  <c r="AG38" i="2739" s="1"/>
  <c r="AB38" i="2739"/>
  <c r="Z38" i="2739"/>
  <c r="Y38" i="2739"/>
  <c r="AH37" i="2739"/>
  <c r="AI37" i="2739" s="1"/>
  <c r="AE37" i="2739"/>
  <c r="AC37" i="2739"/>
  <c r="AD37" i="2739" s="1"/>
  <c r="AG37" i="2739" s="1"/>
  <c r="AB37" i="2739"/>
  <c r="Z37" i="2739"/>
  <c r="Y37" i="2739"/>
  <c r="AH36" i="2739"/>
  <c r="AI36" i="2739" s="1"/>
  <c r="AE36" i="2739"/>
  <c r="AD36" i="2739"/>
  <c r="AG36" i="2739" s="1"/>
  <c r="AC36" i="2739"/>
  <c r="AB36" i="2739"/>
  <c r="Z36" i="2739"/>
  <c r="Y36" i="2739"/>
  <c r="AH35" i="2739"/>
  <c r="AI35" i="2739" s="1"/>
  <c r="AE35" i="2739"/>
  <c r="AD35" i="2739"/>
  <c r="AG35" i="2739" s="1"/>
  <c r="AB35" i="2739"/>
  <c r="Z35" i="2739"/>
  <c r="Y35" i="2739"/>
  <c r="AH34" i="2739"/>
  <c r="AI34" i="2739" s="1"/>
  <c r="AE34" i="2739"/>
  <c r="AD34" i="2739"/>
  <c r="AG34" i="2739" s="1"/>
  <c r="AB34" i="2739"/>
  <c r="Z34" i="2739"/>
  <c r="Y34" i="2739"/>
  <c r="AH33" i="2739"/>
  <c r="AI33" i="2739" s="1"/>
  <c r="AE33" i="2739"/>
  <c r="AB33" i="2739"/>
  <c r="Z33" i="2739"/>
  <c r="Y33" i="2739"/>
  <c r="AI32" i="2739"/>
  <c r="AH32" i="2739"/>
  <c r="AE32" i="2739"/>
  <c r="AD32" i="2739"/>
  <c r="AC32" i="2739"/>
  <c r="AB32" i="2739"/>
  <c r="Z32" i="2739"/>
  <c r="Y32" i="2739"/>
  <c r="AH31" i="2739"/>
  <c r="AI31" i="2739" s="1"/>
  <c r="AE31" i="2739"/>
  <c r="AC31" i="2739"/>
  <c r="AD31" i="2739" s="1"/>
  <c r="AB31" i="2739"/>
  <c r="Z31" i="2739"/>
  <c r="Y31" i="2739"/>
  <c r="AI30" i="2739"/>
  <c r="AH30" i="2739"/>
  <c r="AF30" i="2739"/>
  <c r="AE30" i="2739"/>
  <c r="AD30" i="2739"/>
  <c r="AG30" i="2739" s="1"/>
  <c r="AB30" i="2739"/>
  <c r="Z30" i="2739"/>
  <c r="Y30" i="2739"/>
  <c r="AH29" i="2739"/>
  <c r="AI29" i="2739" s="1"/>
  <c r="AE29" i="2739"/>
  <c r="AC29" i="2739"/>
  <c r="AD29" i="2739" s="1"/>
  <c r="AB29" i="2739"/>
  <c r="Z29" i="2739"/>
  <c r="Y29" i="2739"/>
  <c r="AH28" i="2739"/>
  <c r="AI28" i="2739" s="1"/>
  <c r="AF28" i="2739"/>
  <c r="AE28" i="2739"/>
  <c r="AD28" i="2739"/>
  <c r="AG28" i="2739" s="1"/>
  <c r="AC28" i="2739"/>
  <c r="AB28" i="2739"/>
  <c r="Z28" i="2739"/>
  <c r="Y28" i="2739"/>
  <c r="AH27" i="2739"/>
  <c r="AI27" i="2739" s="1"/>
  <c r="AE27" i="2739"/>
  <c r="AD27" i="2739"/>
  <c r="AG27" i="2739" s="1"/>
  <c r="AB27" i="2739"/>
  <c r="Z27" i="2739"/>
  <c r="Y27" i="2739"/>
  <c r="AH26" i="2739"/>
  <c r="AI26" i="2739" s="1"/>
  <c r="AF26" i="2739"/>
  <c r="AE26" i="2739"/>
  <c r="AD26" i="2739"/>
  <c r="AG26" i="2739" s="1"/>
  <c r="AC26" i="2739"/>
  <c r="AB26" i="2739"/>
  <c r="Z26" i="2739"/>
  <c r="Y26" i="2739"/>
  <c r="AH25" i="2739"/>
  <c r="AI25" i="2739" s="1"/>
  <c r="AE25" i="2739"/>
  <c r="AB25" i="2739"/>
  <c r="Z25" i="2739"/>
  <c r="Y25" i="2739"/>
  <c r="AI24" i="2739"/>
  <c r="AH24" i="2739"/>
  <c r="AF24" i="2739"/>
  <c r="AE24" i="2739"/>
  <c r="AD24" i="2739"/>
  <c r="AG24" i="2739" s="1"/>
  <c r="AC24" i="2739"/>
  <c r="AB24" i="2739"/>
  <c r="Z24" i="2739"/>
  <c r="Y24" i="2739"/>
  <c r="AH23" i="2739"/>
  <c r="AI23" i="2739" s="1"/>
  <c r="AE23" i="2739"/>
  <c r="AC23" i="2739"/>
  <c r="AD23" i="2739" s="1"/>
  <c r="AB23" i="2739"/>
  <c r="Z23" i="2739"/>
  <c r="Y23" i="2739"/>
  <c r="Y17" i="2739"/>
  <c r="Y20" i="2739"/>
  <c r="Y18" i="2739"/>
  <c r="Y21" i="2739"/>
  <c r="Y19" i="2739"/>
  <c r="Y22" i="2739"/>
  <c r="Y16" i="2739"/>
  <c r="Y15" i="2739"/>
  <c r="AC21" i="2695" l="1"/>
  <c r="AD21" i="2695" s="1"/>
  <c r="AB21" i="2695"/>
  <c r="AE31" i="2695"/>
  <c r="AH31" i="2695" s="1"/>
  <c r="AI31" i="2695" s="1"/>
  <c r="AF31" i="2695"/>
  <c r="AE30" i="2695"/>
  <c r="AH30" i="2695" s="1"/>
  <c r="AI30" i="2695" s="1"/>
  <c r="E31" i="2695" s="1"/>
  <c r="F31" i="2695" s="1"/>
  <c r="AE20" i="2695"/>
  <c r="AH20" i="2695" s="1"/>
  <c r="AI20" i="2695" s="1"/>
  <c r="E16" i="2695" s="1"/>
  <c r="F16" i="2695" s="1"/>
  <c r="AF24" i="2695"/>
  <c r="AE24" i="2695"/>
  <c r="AH24" i="2695" s="1"/>
  <c r="AI24" i="2695" s="1"/>
  <c r="AE25" i="2695"/>
  <c r="AH25" i="2695" s="1"/>
  <c r="AI25" i="2695" s="1"/>
  <c r="E23" i="2695" s="1"/>
  <c r="F23" i="2695" s="1"/>
  <c r="AG25" i="2695"/>
  <c r="AF19" i="2695"/>
  <c r="AE19" i="2695"/>
  <c r="AH19" i="2695" s="1"/>
  <c r="AI19" i="2695" s="1"/>
  <c r="E15" i="2695" s="1"/>
  <c r="F15" i="2695" s="1"/>
  <c r="AE22" i="2695"/>
  <c r="AH22" i="2695" s="1"/>
  <c r="AI22" i="2695" s="1"/>
  <c r="E35" i="2695" s="1"/>
  <c r="F35" i="2695" s="1"/>
  <c r="AF22" i="2695"/>
  <c r="AG26" i="2695"/>
  <c r="AF26" i="2695"/>
  <c r="AE26" i="2695"/>
  <c r="AH26" i="2695" s="1"/>
  <c r="AI26" i="2695" s="1"/>
  <c r="AB29" i="2695"/>
  <c r="AC29" i="2695"/>
  <c r="AD29" i="2695" s="1"/>
  <c r="AC32" i="2695"/>
  <c r="AD32" i="2695" s="1"/>
  <c r="AB32" i="2695"/>
  <c r="AG27" i="2695"/>
  <c r="AF27" i="2695"/>
  <c r="AE27" i="2695"/>
  <c r="AH27" i="2695" s="1"/>
  <c r="AI27" i="2695" s="1"/>
  <c r="AC28" i="2695"/>
  <c r="AD28" i="2695" s="1"/>
  <c r="AB28" i="2695"/>
  <c r="AE23" i="2695"/>
  <c r="AH23" i="2695" s="1"/>
  <c r="AI23" i="2695" s="1"/>
  <c r="E24" i="2695" s="1"/>
  <c r="F24" i="2695" s="1"/>
  <c r="AF23" i="2695"/>
  <c r="L6" i="2695"/>
  <c r="L5" i="2695"/>
  <c r="L7" i="2695"/>
  <c r="L9" i="2695"/>
  <c r="L3" i="2695"/>
  <c r="L11" i="2695"/>
  <c r="L8" i="2695"/>
  <c r="L4" i="2695"/>
  <c r="AG23" i="2739"/>
  <c r="AF23" i="2739"/>
  <c r="AG39" i="2724"/>
  <c r="AF39" i="2724"/>
  <c r="AG33" i="2739"/>
  <c r="AF33" i="2739"/>
  <c r="AG49" i="2739"/>
  <c r="AF49" i="2739"/>
  <c r="AG43" i="2724"/>
  <c r="AF43" i="2724"/>
  <c r="AG54" i="2739"/>
  <c r="AF54" i="2739"/>
  <c r="AG70" i="2739"/>
  <c r="AF70" i="2739"/>
  <c r="AG86" i="2739"/>
  <c r="AF86" i="2739"/>
  <c r="AG27" i="2724"/>
  <c r="AF27" i="2724"/>
  <c r="AG55" i="2739"/>
  <c r="AF55" i="2739"/>
  <c r="AG31" i="2739"/>
  <c r="AF31" i="2739"/>
  <c r="AG47" i="2724"/>
  <c r="AF47" i="2724"/>
  <c r="AG25" i="2739"/>
  <c r="AF25" i="2739"/>
  <c r="AG57" i="2739"/>
  <c r="AF57" i="2739"/>
  <c r="AF29" i="2739"/>
  <c r="AG29" i="2739"/>
  <c r="AG31" i="2724"/>
  <c r="AF31" i="2724"/>
  <c r="AG39" i="2739"/>
  <c r="AF39" i="2739"/>
  <c r="AG40" i="2739"/>
  <c r="AF40" i="2739"/>
  <c r="AG72" i="2739"/>
  <c r="AF72" i="2739"/>
  <c r="AF38" i="2739"/>
  <c r="AF42" i="2739"/>
  <c r="AF44" i="2739"/>
  <c r="AF95" i="2739"/>
  <c r="AG100" i="2739"/>
  <c r="AF100" i="2739"/>
  <c r="AF51" i="2724"/>
  <c r="AG37" i="2724"/>
  <c r="AF37" i="2724"/>
  <c r="AG53" i="2724"/>
  <c r="AF53" i="2724"/>
  <c r="AG69" i="2724"/>
  <c r="AF69" i="2724"/>
  <c r="AG85" i="2724"/>
  <c r="AF85" i="2724"/>
  <c r="AG32" i="2739"/>
  <c r="AF32" i="2739"/>
  <c r="AF34" i="2739"/>
  <c r="AF36" i="2739"/>
  <c r="AG55" i="2724"/>
  <c r="AF55" i="2724"/>
  <c r="AG48" i="2739"/>
  <c r="AF48" i="2739"/>
  <c r="AG54" i="2724"/>
  <c r="AF54" i="2724"/>
  <c r="AG62" i="2724"/>
  <c r="AF62" i="2724"/>
  <c r="AG72" i="2724"/>
  <c r="AF72" i="2724"/>
  <c r="AG80" i="2724"/>
  <c r="AF80" i="2724"/>
  <c r="AG71" i="2724"/>
  <c r="AF71" i="2724"/>
  <c r="AG87" i="2724"/>
  <c r="AF87" i="2724"/>
  <c r="AF61" i="2739"/>
  <c r="AG68" i="2739"/>
  <c r="AF68" i="2739"/>
  <c r="AF77" i="2739"/>
  <c r="AG84" i="2739"/>
  <c r="AF84" i="2739"/>
  <c r="AG32" i="2724"/>
  <c r="AF32" i="2724"/>
  <c r="AF59" i="2724"/>
  <c r="AF67" i="2724"/>
  <c r="AF98" i="2739"/>
  <c r="AG25" i="2724"/>
  <c r="AF25" i="2724"/>
  <c r="AG41" i="2724"/>
  <c r="AF41" i="2724"/>
  <c r="AG57" i="2724"/>
  <c r="AF57" i="2724"/>
  <c r="AG73" i="2724"/>
  <c r="AF73" i="2724"/>
  <c r="AG89" i="2724"/>
  <c r="AF89" i="2724"/>
  <c r="AG70" i="2724"/>
  <c r="AF70" i="2724"/>
  <c r="AG78" i="2724"/>
  <c r="AF78" i="2724"/>
  <c r="AG88" i="2724"/>
  <c r="AF88" i="2724"/>
  <c r="AG96" i="2724"/>
  <c r="AF96" i="2724"/>
  <c r="AG28" i="2724"/>
  <c r="AF28" i="2724"/>
  <c r="AG44" i="2724"/>
  <c r="AF44" i="2724"/>
  <c r="AG60" i="2724"/>
  <c r="AF60" i="2724"/>
  <c r="AG76" i="2724"/>
  <c r="AF76" i="2724"/>
  <c r="AG92" i="2724"/>
  <c r="AF92" i="2724"/>
  <c r="AG94" i="2739"/>
  <c r="AF94" i="2739"/>
  <c r="AF35" i="2739"/>
  <c r="AF37" i="2739"/>
  <c r="AF41" i="2739"/>
  <c r="AF47" i="2739"/>
  <c r="AG62" i="2739"/>
  <c r="AF62" i="2739"/>
  <c r="AG64" i="2739"/>
  <c r="AF64" i="2739"/>
  <c r="AG78" i="2739"/>
  <c r="AF78" i="2739"/>
  <c r="AG80" i="2739"/>
  <c r="AF80" i="2739"/>
  <c r="AF35" i="2724"/>
  <c r="AG86" i="2724"/>
  <c r="AF86" i="2724"/>
  <c r="AG94" i="2724"/>
  <c r="AF94" i="2724"/>
  <c r="AG29" i="2724"/>
  <c r="AF29" i="2724"/>
  <c r="AG45" i="2724"/>
  <c r="AF45" i="2724"/>
  <c r="AG61" i="2724"/>
  <c r="AF61" i="2724"/>
  <c r="AG77" i="2724"/>
  <c r="AF77" i="2724"/>
  <c r="AG93" i="2724"/>
  <c r="AF93" i="2724"/>
  <c r="AF27" i="2739"/>
  <c r="AF71" i="2739"/>
  <c r="AF87" i="2739"/>
  <c r="AG40" i="2724"/>
  <c r="AF40" i="2724"/>
  <c r="AF91" i="2724"/>
  <c r="AF99" i="2724"/>
  <c r="AG63" i="2724"/>
  <c r="AF63" i="2724"/>
  <c r="AG79" i="2724"/>
  <c r="AF79" i="2724"/>
  <c r="AG95" i="2724"/>
  <c r="AF95" i="2724"/>
  <c r="AF69" i="2739"/>
  <c r="AG76" i="2739"/>
  <c r="AF76" i="2739"/>
  <c r="AF85" i="2739"/>
  <c r="AG92" i="2739"/>
  <c r="AF92" i="2739"/>
  <c r="AF38" i="2724"/>
  <c r="AG48" i="2724"/>
  <c r="AF48" i="2724"/>
  <c r="AG33" i="2724"/>
  <c r="AF33" i="2724"/>
  <c r="AG49" i="2724"/>
  <c r="AF49" i="2724"/>
  <c r="AG65" i="2724"/>
  <c r="AF65" i="2724"/>
  <c r="AG81" i="2724"/>
  <c r="AF81" i="2724"/>
  <c r="AG97" i="2724"/>
  <c r="AF97" i="2724"/>
  <c r="AG56" i="2739"/>
  <c r="AF56" i="2739"/>
  <c r="AF60" i="2739"/>
  <c r="AF97" i="2739"/>
  <c r="AG56" i="2724"/>
  <c r="AF56" i="2724"/>
  <c r="AG64" i="2724"/>
  <c r="AF64" i="2724"/>
  <c r="AF96" i="2739"/>
  <c r="AF88" i="2739"/>
  <c r="AE29" i="2695" l="1"/>
  <c r="AH29" i="2695" s="1"/>
  <c r="AI29" i="2695" s="1"/>
  <c r="E42" i="2695" s="1"/>
  <c r="F42" i="2695" s="1"/>
  <c r="AF29" i="2695"/>
  <c r="AG24" i="2695"/>
  <c r="AF20" i="2695"/>
  <c r="AG20" i="2695"/>
  <c r="AF30" i="2695"/>
  <c r="AG23" i="2695"/>
  <c r="AG22" i="2695"/>
  <c r="AG30" i="2695"/>
  <c r="AE32" i="2695"/>
  <c r="AH32" i="2695" s="1"/>
  <c r="AI32" i="2695" s="1"/>
  <c r="E28" i="2695" s="1"/>
  <c r="F28" i="2695" s="1"/>
  <c r="AG31" i="2695"/>
  <c r="AH18" i="2695"/>
  <c r="AI18" i="2695" s="1"/>
  <c r="AG28" i="2695"/>
  <c r="AE28" i="2695"/>
  <c r="AH28" i="2695" s="1"/>
  <c r="AI28" i="2695" s="1"/>
  <c r="E26" i="2695" s="1"/>
  <c r="F26" i="2695" s="1"/>
  <c r="AG19" i="2695"/>
  <c r="AF25" i="2695"/>
  <c r="AE21" i="2695"/>
  <c r="AH21" i="2695" s="1"/>
  <c r="AI21" i="2695" s="1"/>
  <c r="E27" i="2695" s="1"/>
  <c r="F27" i="2695" s="1"/>
  <c r="M3" i="2695"/>
  <c r="L1" i="2695"/>
  <c r="AF32" i="2695" l="1"/>
  <c r="AF15" i="2695"/>
  <c r="AH15" i="2695" s="1"/>
  <c r="AI15" i="2695" s="1"/>
  <c r="E19" i="2695" s="1"/>
  <c r="F19" i="2695" s="1"/>
  <c r="AG32" i="2695"/>
  <c r="AF21" i="2695"/>
  <c r="AG21" i="2695"/>
  <c r="AF28" i="2695"/>
  <c r="AG29" i="2695"/>
  <c r="M8" i="2695"/>
  <c r="M5" i="2695"/>
  <c r="M6" i="2695"/>
  <c r="M7" i="2695" l="1"/>
  <c r="M9" i="2695"/>
  <c r="M4" i="2695" l="1"/>
  <c r="M11" i="2695"/>
  <c r="M1" i="2695" s="1"/>
  <c r="E13" i="2695" l="1"/>
  <c r="F50" i="2750"/>
  <c r="E50" i="2750"/>
  <c r="E49" i="2750"/>
  <c r="F49" i="2750" s="1"/>
  <c r="E48" i="2750"/>
  <c r="F48" i="2750" s="1"/>
  <c r="E47" i="2750"/>
  <c r="F47" i="2750" s="1"/>
  <c r="F46" i="2750"/>
  <c r="E46" i="2750"/>
  <c r="E45" i="2750"/>
  <c r="F45" i="2750" s="1"/>
  <c r="E44" i="2750"/>
  <c r="F44" i="2750" s="1"/>
  <c r="F43" i="2750"/>
  <c r="E43" i="2750"/>
  <c r="F42" i="2750"/>
  <c r="E42" i="2750"/>
  <c r="E41" i="2750"/>
  <c r="F41" i="2750" s="1"/>
  <c r="E40" i="2750"/>
  <c r="F40" i="2750" s="1"/>
  <c r="E39" i="2750"/>
  <c r="F39" i="2750" s="1"/>
  <c r="F38" i="2750"/>
  <c r="E38" i="2750"/>
  <c r="E37" i="2750"/>
  <c r="F37" i="2750" s="1"/>
  <c r="E36" i="2750"/>
  <c r="F36" i="2750" s="1"/>
  <c r="F35" i="2750"/>
  <c r="E35" i="2750"/>
  <c r="F34" i="2750"/>
  <c r="E34" i="2750"/>
  <c r="E33" i="2750"/>
  <c r="F33" i="2750" s="1"/>
  <c r="E32" i="2750"/>
  <c r="F32" i="2750" s="1"/>
  <c r="E31" i="2750"/>
  <c r="F31" i="2750" s="1"/>
  <c r="E30" i="2750"/>
  <c r="F30" i="2750" s="1"/>
  <c r="E29" i="2750"/>
  <c r="F29" i="2750" s="1"/>
  <c r="E28" i="2750"/>
  <c r="F28" i="2750" s="1"/>
  <c r="F27" i="2750"/>
  <c r="E27" i="2750"/>
  <c r="E26" i="2750"/>
  <c r="F26" i="2750" s="1"/>
  <c r="E25" i="2750"/>
  <c r="F25" i="2750" s="1"/>
  <c r="E24" i="2750"/>
  <c r="F24" i="2750" s="1"/>
  <c r="E23" i="2750"/>
  <c r="F23" i="2750" s="1"/>
  <c r="E22" i="2750"/>
  <c r="F22" i="2750" s="1"/>
  <c r="E21" i="2750"/>
  <c r="F21" i="2750" s="1"/>
  <c r="E18" i="2750"/>
  <c r="F18" i="2750" s="1"/>
  <c r="E17" i="2750"/>
  <c r="F17" i="2750" s="1"/>
  <c r="E16" i="2750"/>
  <c r="F16" i="2750" s="1"/>
  <c r="E15" i="2750"/>
  <c r="F15" i="2750" s="1"/>
  <c r="AA100" i="2750"/>
  <c r="AC100" i="2750" s="1"/>
  <c r="AD100" i="2750" s="1"/>
  <c r="AA99" i="2750"/>
  <c r="AA98" i="2750"/>
  <c r="AA97" i="2750"/>
  <c r="AA96" i="2750"/>
  <c r="AA95" i="2750"/>
  <c r="AC95" i="2750" s="1"/>
  <c r="AD95" i="2750" s="1"/>
  <c r="AA94" i="2750"/>
  <c r="AC94" i="2750" s="1"/>
  <c r="AD94" i="2750" s="1"/>
  <c r="AA93" i="2750"/>
  <c r="AC93" i="2750" s="1"/>
  <c r="AD93" i="2750" s="1"/>
  <c r="AA92" i="2750"/>
  <c r="AC92" i="2750" s="1"/>
  <c r="AD92" i="2750" s="1"/>
  <c r="AA91" i="2750"/>
  <c r="AA90" i="2750"/>
  <c r="AA89" i="2750"/>
  <c r="AC89" i="2750" s="1"/>
  <c r="AD89" i="2750" s="1"/>
  <c r="AA88" i="2750"/>
  <c r="AA87" i="2750"/>
  <c r="AC87" i="2750" s="1"/>
  <c r="AD87" i="2750" s="1"/>
  <c r="AA86" i="2750"/>
  <c r="AA85" i="2750"/>
  <c r="AC85" i="2750" s="1"/>
  <c r="AD85" i="2750" s="1"/>
  <c r="AA84" i="2750"/>
  <c r="AC84" i="2750" s="1"/>
  <c r="AD84" i="2750" s="1"/>
  <c r="AA83" i="2750"/>
  <c r="AA82" i="2750"/>
  <c r="AA81" i="2750"/>
  <c r="AA80" i="2750"/>
  <c r="AA79" i="2750"/>
  <c r="AC79" i="2750" s="1"/>
  <c r="AD79" i="2750" s="1"/>
  <c r="AA78" i="2750"/>
  <c r="AC78" i="2750" s="1"/>
  <c r="AD78" i="2750" s="1"/>
  <c r="AA77" i="2750"/>
  <c r="AC77" i="2750" s="1"/>
  <c r="AD77" i="2750" s="1"/>
  <c r="AA76" i="2750"/>
  <c r="AA75" i="2750"/>
  <c r="AA74" i="2750"/>
  <c r="AA73" i="2750"/>
  <c r="AC73" i="2750" s="1"/>
  <c r="AD73" i="2750" s="1"/>
  <c r="AA72" i="2750"/>
  <c r="AA71" i="2750"/>
  <c r="AC71" i="2750" s="1"/>
  <c r="AD71" i="2750" s="1"/>
  <c r="AA70" i="2750"/>
  <c r="AA69" i="2750"/>
  <c r="AC69" i="2750" s="1"/>
  <c r="AD69" i="2750" s="1"/>
  <c r="AA68" i="2750"/>
  <c r="AA67" i="2750"/>
  <c r="AA66" i="2750"/>
  <c r="AA65" i="2750"/>
  <c r="AA64" i="2750"/>
  <c r="AA63" i="2750"/>
  <c r="AC63" i="2750" s="1"/>
  <c r="AD63" i="2750" s="1"/>
  <c r="AA62" i="2750"/>
  <c r="AC62" i="2750" s="1"/>
  <c r="AD62" i="2750" s="1"/>
  <c r="AA61" i="2750"/>
  <c r="AC61" i="2750" s="1"/>
  <c r="AD61" i="2750" s="1"/>
  <c r="AA60" i="2750"/>
  <c r="AA59" i="2750"/>
  <c r="AA58" i="2750"/>
  <c r="AA57" i="2750"/>
  <c r="AC57" i="2750" s="1"/>
  <c r="AD57" i="2750" s="1"/>
  <c r="AA56" i="2750"/>
  <c r="AA55" i="2750"/>
  <c r="AC55" i="2750" s="1"/>
  <c r="AD55" i="2750" s="1"/>
  <c r="AA54" i="2750"/>
  <c r="AA53" i="2750"/>
  <c r="AC53" i="2750" s="1"/>
  <c r="AD53" i="2750" s="1"/>
  <c r="AA52" i="2750"/>
  <c r="AA51" i="2750"/>
  <c r="AA50" i="2750"/>
  <c r="AA49" i="2750"/>
  <c r="AA48" i="2750"/>
  <c r="AA47" i="2750"/>
  <c r="AC47" i="2750" s="1"/>
  <c r="AD47" i="2750" s="1"/>
  <c r="AA46" i="2750"/>
  <c r="AC46" i="2750" s="1"/>
  <c r="AD46" i="2750" s="1"/>
  <c r="AA45" i="2750"/>
  <c r="AC45" i="2750" s="1"/>
  <c r="AD45" i="2750" s="1"/>
  <c r="AA44" i="2750"/>
  <c r="AA43" i="2750"/>
  <c r="AA42" i="2750"/>
  <c r="AA41" i="2750"/>
  <c r="AC41" i="2750" s="1"/>
  <c r="AD41" i="2750" s="1"/>
  <c r="AA40" i="2750"/>
  <c r="AA39" i="2750"/>
  <c r="AC39" i="2750" s="1"/>
  <c r="AD39" i="2750" s="1"/>
  <c r="AA38" i="2750"/>
  <c r="AA37" i="2750"/>
  <c r="AC37" i="2750" s="1"/>
  <c r="AD37" i="2750" s="1"/>
  <c r="AA36" i="2750"/>
  <c r="AA35" i="2750"/>
  <c r="AA34" i="2750"/>
  <c r="AA33" i="2750"/>
  <c r="AA32" i="2750"/>
  <c r="AA31" i="2750"/>
  <c r="AA30" i="2750"/>
  <c r="AA29" i="2750"/>
  <c r="AC29" i="2750" s="1"/>
  <c r="AD29" i="2750" s="1"/>
  <c r="AA28" i="2750"/>
  <c r="AA27" i="2750"/>
  <c r="AA26" i="2750"/>
  <c r="AA25" i="2750"/>
  <c r="AC25" i="2750" s="1"/>
  <c r="AD25" i="2750" s="1"/>
  <c r="AA24" i="2750"/>
  <c r="AA23" i="2750"/>
  <c r="AA22" i="2750"/>
  <c r="AA21" i="2750"/>
  <c r="AC21" i="2750" s="1"/>
  <c r="AD21" i="2750" s="1"/>
  <c r="AA20" i="2750"/>
  <c r="AA19" i="2750"/>
  <c r="AA18" i="2750"/>
  <c r="AA17" i="2750"/>
  <c r="AI100" i="2750"/>
  <c r="AH100" i="2750"/>
  <c r="AE100" i="2750"/>
  <c r="AB100" i="2750"/>
  <c r="Z100" i="2750"/>
  <c r="Y100" i="2750"/>
  <c r="AH99" i="2750"/>
  <c r="AI99" i="2750" s="1"/>
  <c r="AE99" i="2750"/>
  <c r="AD99" i="2750"/>
  <c r="AG99" i="2750" s="1"/>
  <c r="AC99" i="2750"/>
  <c r="AB99" i="2750"/>
  <c r="Z99" i="2750"/>
  <c r="Y99" i="2750"/>
  <c r="AH98" i="2750"/>
  <c r="AI98" i="2750" s="1"/>
  <c r="AF98" i="2750"/>
  <c r="AE98" i="2750"/>
  <c r="AD98" i="2750"/>
  <c r="AG98" i="2750" s="1"/>
  <c r="AC98" i="2750"/>
  <c r="AB98" i="2750"/>
  <c r="Z98" i="2750"/>
  <c r="Y98" i="2750"/>
  <c r="AH97" i="2750"/>
  <c r="AI97" i="2750" s="1"/>
  <c r="AG97" i="2750"/>
  <c r="AF97" i="2750"/>
  <c r="AE97" i="2750"/>
  <c r="AD97" i="2750"/>
  <c r="AC97" i="2750"/>
  <c r="AB97" i="2750"/>
  <c r="Z97" i="2750"/>
  <c r="Y97" i="2750"/>
  <c r="AH96" i="2750"/>
  <c r="AI96" i="2750" s="1"/>
  <c r="AE96" i="2750"/>
  <c r="AC96" i="2750"/>
  <c r="AD96" i="2750" s="1"/>
  <c r="AB96" i="2750"/>
  <c r="Z96" i="2750"/>
  <c r="Y96" i="2750"/>
  <c r="AH95" i="2750"/>
  <c r="AI95" i="2750" s="1"/>
  <c r="AE95" i="2750"/>
  <c r="AB95" i="2750"/>
  <c r="Z95" i="2750"/>
  <c r="Y95" i="2750"/>
  <c r="AH94" i="2750"/>
  <c r="AI94" i="2750" s="1"/>
  <c r="AE94" i="2750"/>
  <c r="AB94" i="2750"/>
  <c r="Z94" i="2750"/>
  <c r="Y94" i="2750"/>
  <c r="AH93" i="2750"/>
  <c r="AI93" i="2750" s="1"/>
  <c r="AE93" i="2750"/>
  <c r="AB93" i="2750"/>
  <c r="Z93" i="2750"/>
  <c r="Y93" i="2750"/>
  <c r="AI92" i="2750"/>
  <c r="AH92" i="2750"/>
  <c r="AE92" i="2750"/>
  <c r="AB92" i="2750"/>
  <c r="Z92" i="2750"/>
  <c r="Y92" i="2750"/>
  <c r="AH91" i="2750"/>
  <c r="AI91" i="2750" s="1"/>
  <c r="AE91" i="2750"/>
  <c r="AD91" i="2750"/>
  <c r="AG91" i="2750" s="1"/>
  <c r="AC91" i="2750"/>
  <c r="AB91" i="2750"/>
  <c r="Z91" i="2750"/>
  <c r="Y91" i="2750"/>
  <c r="AH90" i="2750"/>
  <c r="AI90" i="2750" s="1"/>
  <c r="AF90" i="2750"/>
  <c r="AE90" i="2750"/>
  <c r="AD90" i="2750"/>
  <c r="AG90" i="2750" s="1"/>
  <c r="AC90" i="2750"/>
  <c r="AB90" i="2750"/>
  <c r="Z90" i="2750"/>
  <c r="Y90" i="2750"/>
  <c r="AH89" i="2750"/>
  <c r="AI89" i="2750" s="1"/>
  <c r="AE89" i="2750"/>
  <c r="AB89" i="2750"/>
  <c r="Z89" i="2750"/>
  <c r="Y89" i="2750"/>
  <c r="AH88" i="2750"/>
  <c r="AI88" i="2750" s="1"/>
  <c r="AE88" i="2750"/>
  <c r="AC88" i="2750"/>
  <c r="AD88" i="2750" s="1"/>
  <c r="AB88" i="2750"/>
  <c r="Z88" i="2750"/>
  <c r="Y88" i="2750"/>
  <c r="AH87" i="2750"/>
  <c r="AI87" i="2750" s="1"/>
  <c r="AE87" i="2750"/>
  <c r="AB87" i="2750"/>
  <c r="Z87" i="2750"/>
  <c r="Y87" i="2750"/>
  <c r="AH86" i="2750"/>
  <c r="AI86" i="2750" s="1"/>
  <c r="AF86" i="2750"/>
  <c r="AE86" i="2750"/>
  <c r="AD86" i="2750"/>
  <c r="AG86" i="2750" s="1"/>
  <c r="AC86" i="2750"/>
  <c r="AB86" i="2750"/>
  <c r="Z86" i="2750"/>
  <c r="Y86" i="2750"/>
  <c r="AH85" i="2750"/>
  <c r="AI85" i="2750" s="1"/>
  <c r="AE85" i="2750"/>
  <c r="AB85" i="2750"/>
  <c r="Z85" i="2750"/>
  <c r="Y85" i="2750"/>
  <c r="AI84" i="2750"/>
  <c r="AH84" i="2750"/>
  <c r="AE84" i="2750"/>
  <c r="AB84" i="2750"/>
  <c r="Z84" i="2750"/>
  <c r="Y84" i="2750"/>
  <c r="AH83" i="2750"/>
  <c r="AI83" i="2750" s="1"/>
  <c r="AE83" i="2750"/>
  <c r="AD83" i="2750"/>
  <c r="AG83" i="2750" s="1"/>
  <c r="AC83" i="2750"/>
  <c r="AB83" i="2750"/>
  <c r="Z83" i="2750"/>
  <c r="Y83" i="2750"/>
  <c r="AH82" i="2750"/>
  <c r="AI82" i="2750" s="1"/>
  <c r="AF82" i="2750"/>
  <c r="AE82" i="2750"/>
  <c r="AD82" i="2750"/>
  <c r="AG82" i="2750" s="1"/>
  <c r="AC82" i="2750"/>
  <c r="AB82" i="2750"/>
  <c r="Z82" i="2750"/>
  <c r="Y82" i="2750"/>
  <c r="AH81" i="2750"/>
  <c r="AI81" i="2750" s="1"/>
  <c r="AG81" i="2750"/>
  <c r="AF81" i="2750"/>
  <c r="AE81" i="2750"/>
  <c r="AD81" i="2750"/>
  <c r="AC81" i="2750"/>
  <c r="AB81" i="2750"/>
  <c r="Z81" i="2750"/>
  <c r="Y81" i="2750"/>
  <c r="AH80" i="2750"/>
  <c r="AI80" i="2750" s="1"/>
  <c r="AE80" i="2750"/>
  <c r="AC80" i="2750"/>
  <c r="AD80" i="2750" s="1"/>
  <c r="AB80" i="2750"/>
  <c r="Z80" i="2750"/>
  <c r="Y80" i="2750"/>
  <c r="AH79" i="2750"/>
  <c r="AI79" i="2750" s="1"/>
  <c r="AE79" i="2750"/>
  <c r="AB79" i="2750"/>
  <c r="Z79" i="2750"/>
  <c r="Y79" i="2750"/>
  <c r="AH78" i="2750"/>
  <c r="AI78" i="2750" s="1"/>
  <c r="AE78" i="2750"/>
  <c r="AB78" i="2750"/>
  <c r="Z78" i="2750"/>
  <c r="Y78" i="2750"/>
  <c r="AH77" i="2750"/>
  <c r="AI77" i="2750" s="1"/>
  <c r="AE77" i="2750"/>
  <c r="AB77" i="2750"/>
  <c r="Z77" i="2750"/>
  <c r="Y77" i="2750"/>
  <c r="AI76" i="2750"/>
  <c r="AH76" i="2750"/>
  <c r="AE76" i="2750"/>
  <c r="AD76" i="2750"/>
  <c r="AG76" i="2750" s="1"/>
  <c r="AC76" i="2750"/>
  <c r="AB76" i="2750"/>
  <c r="Z76" i="2750"/>
  <c r="Y76" i="2750"/>
  <c r="AH75" i="2750"/>
  <c r="AI75" i="2750" s="1"/>
  <c r="AE75" i="2750"/>
  <c r="AD75" i="2750"/>
  <c r="AG75" i="2750" s="1"/>
  <c r="AC75" i="2750"/>
  <c r="AB75" i="2750"/>
  <c r="Z75" i="2750"/>
  <c r="Y75" i="2750"/>
  <c r="AH74" i="2750"/>
  <c r="AI74" i="2750" s="1"/>
  <c r="AF74" i="2750"/>
  <c r="AE74" i="2750"/>
  <c r="AD74" i="2750"/>
  <c r="AG74" i="2750" s="1"/>
  <c r="AC74" i="2750"/>
  <c r="AB74" i="2750"/>
  <c r="Z74" i="2750"/>
  <c r="Y74" i="2750"/>
  <c r="AH73" i="2750"/>
  <c r="AI73" i="2750" s="1"/>
  <c r="AE73" i="2750"/>
  <c r="AB73" i="2750"/>
  <c r="Z73" i="2750"/>
  <c r="Y73" i="2750"/>
  <c r="AH72" i="2750"/>
  <c r="AI72" i="2750" s="1"/>
  <c r="AE72" i="2750"/>
  <c r="AC72" i="2750"/>
  <c r="AD72" i="2750" s="1"/>
  <c r="AB72" i="2750"/>
  <c r="Z72" i="2750"/>
  <c r="Y72" i="2750"/>
  <c r="AH71" i="2750"/>
  <c r="AI71" i="2750" s="1"/>
  <c r="AE71" i="2750"/>
  <c r="AB71" i="2750"/>
  <c r="Z71" i="2750"/>
  <c r="Y71" i="2750"/>
  <c r="AH70" i="2750"/>
  <c r="AI70" i="2750" s="1"/>
  <c r="AF70" i="2750"/>
  <c r="AE70" i="2750"/>
  <c r="AD70" i="2750"/>
  <c r="AG70" i="2750" s="1"/>
  <c r="AC70" i="2750"/>
  <c r="AB70" i="2750"/>
  <c r="Z70" i="2750"/>
  <c r="Y70" i="2750"/>
  <c r="AH69" i="2750"/>
  <c r="AI69" i="2750" s="1"/>
  <c r="AE69" i="2750"/>
  <c r="AB69" i="2750"/>
  <c r="Z69" i="2750"/>
  <c r="Y69" i="2750"/>
  <c r="AI68" i="2750"/>
  <c r="AH68" i="2750"/>
  <c r="AE68" i="2750"/>
  <c r="AD68" i="2750"/>
  <c r="AG68" i="2750" s="1"/>
  <c r="AC68" i="2750"/>
  <c r="AB68" i="2750"/>
  <c r="Z68" i="2750"/>
  <c r="Y68" i="2750"/>
  <c r="AH67" i="2750"/>
  <c r="AI67" i="2750" s="1"/>
  <c r="AE67" i="2750"/>
  <c r="AD67" i="2750"/>
  <c r="AG67" i="2750" s="1"/>
  <c r="AC67" i="2750"/>
  <c r="AB67" i="2750"/>
  <c r="Z67" i="2750"/>
  <c r="Y67" i="2750"/>
  <c r="AH66" i="2750"/>
  <c r="AI66" i="2750" s="1"/>
  <c r="AF66" i="2750"/>
  <c r="AE66" i="2750"/>
  <c r="AD66" i="2750"/>
  <c r="AG66" i="2750" s="1"/>
  <c r="AC66" i="2750"/>
  <c r="AB66" i="2750"/>
  <c r="Z66" i="2750"/>
  <c r="Y66" i="2750"/>
  <c r="AH65" i="2750"/>
  <c r="AI65" i="2750" s="1"/>
  <c r="AG65" i="2750"/>
  <c r="AF65" i="2750"/>
  <c r="AE65" i="2750"/>
  <c r="AD65" i="2750"/>
  <c r="AC65" i="2750"/>
  <c r="AB65" i="2750"/>
  <c r="Z65" i="2750"/>
  <c r="Y65" i="2750"/>
  <c r="AH64" i="2750"/>
  <c r="AI64" i="2750" s="1"/>
  <c r="AE64" i="2750"/>
  <c r="AC64" i="2750"/>
  <c r="AD64" i="2750" s="1"/>
  <c r="AB64" i="2750"/>
  <c r="Z64" i="2750"/>
  <c r="Y64" i="2750"/>
  <c r="AH63" i="2750"/>
  <c r="AI63" i="2750" s="1"/>
  <c r="AE63" i="2750"/>
  <c r="AB63" i="2750"/>
  <c r="Z63" i="2750"/>
  <c r="Y63" i="2750"/>
  <c r="AH62" i="2750"/>
  <c r="AI62" i="2750" s="1"/>
  <c r="AE62" i="2750"/>
  <c r="AB62" i="2750"/>
  <c r="Z62" i="2750"/>
  <c r="Y62" i="2750"/>
  <c r="AH61" i="2750"/>
  <c r="AI61" i="2750" s="1"/>
  <c r="AE61" i="2750"/>
  <c r="AB61" i="2750"/>
  <c r="Z61" i="2750"/>
  <c r="Y61" i="2750"/>
  <c r="AI60" i="2750"/>
  <c r="AH60" i="2750"/>
  <c r="AE60" i="2750"/>
  <c r="AD60" i="2750"/>
  <c r="AG60" i="2750" s="1"/>
  <c r="AC60" i="2750"/>
  <c r="AB60" i="2750"/>
  <c r="Z60" i="2750"/>
  <c r="Y60" i="2750"/>
  <c r="AH59" i="2750"/>
  <c r="AI59" i="2750" s="1"/>
  <c r="AE59" i="2750"/>
  <c r="AD59" i="2750"/>
  <c r="AG59" i="2750" s="1"/>
  <c r="AC59" i="2750"/>
  <c r="AB59" i="2750"/>
  <c r="Z59" i="2750"/>
  <c r="Y59" i="2750"/>
  <c r="AH58" i="2750"/>
  <c r="AI58" i="2750" s="1"/>
  <c r="AF58" i="2750"/>
  <c r="AE58" i="2750"/>
  <c r="AD58" i="2750"/>
  <c r="AG58" i="2750" s="1"/>
  <c r="AC58" i="2750"/>
  <c r="AB58" i="2750"/>
  <c r="Z58" i="2750"/>
  <c r="Y58" i="2750"/>
  <c r="AH57" i="2750"/>
  <c r="AI57" i="2750" s="1"/>
  <c r="AE57" i="2750"/>
  <c r="AB57" i="2750"/>
  <c r="Z57" i="2750"/>
  <c r="Y57" i="2750"/>
  <c r="AH56" i="2750"/>
  <c r="AI56" i="2750" s="1"/>
  <c r="AE56" i="2750"/>
  <c r="AC56" i="2750"/>
  <c r="AD56" i="2750" s="1"/>
  <c r="AB56" i="2750"/>
  <c r="Z56" i="2750"/>
  <c r="Y56" i="2750"/>
  <c r="AH55" i="2750"/>
  <c r="AI55" i="2750" s="1"/>
  <c r="AE55" i="2750"/>
  <c r="AB55" i="2750"/>
  <c r="Z55" i="2750"/>
  <c r="Y55" i="2750"/>
  <c r="AH54" i="2750"/>
  <c r="AI54" i="2750" s="1"/>
  <c r="AF54" i="2750"/>
  <c r="AE54" i="2750"/>
  <c r="AD54" i="2750"/>
  <c r="AG54" i="2750" s="1"/>
  <c r="AC54" i="2750"/>
  <c r="AB54" i="2750"/>
  <c r="Z54" i="2750"/>
  <c r="Y54" i="2750"/>
  <c r="AH53" i="2750"/>
  <c r="AI53" i="2750" s="1"/>
  <c r="AE53" i="2750"/>
  <c r="AB53" i="2750"/>
  <c r="Z53" i="2750"/>
  <c r="Y53" i="2750"/>
  <c r="AI52" i="2750"/>
  <c r="AH52" i="2750"/>
  <c r="AE52" i="2750"/>
  <c r="AD52" i="2750"/>
  <c r="AG52" i="2750" s="1"/>
  <c r="AC52" i="2750"/>
  <c r="AB52" i="2750"/>
  <c r="Z52" i="2750"/>
  <c r="Y52" i="2750"/>
  <c r="AH51" i="2750"/>
  <c r="AI51" i="2750" s="1"/>
  <c r="AE51" i="2750"/>
  <c r="AD51" i="2750"/>
  <c r="AG51" i="2750" s="1"/>
  <c r="AC51" i="2750"/>
  <c r="AB51" i="2750"/>
  <c r="Z51" i="2750"/>
  <c r="Y51" i="2750"/>
  <c r="AH50" i="2750"/>
  <c r="AI50" i="2750" s="1"/>
  <c r="AF50" i="2750"/>
  <c r="AE50" i="2750"/>
  <c r="AD50" i="2750"/>
  <c r="AG50" i="2750" s="1"/>
  <c r="AC50" i="2750"/>
  <c r="AB50" i="2750"/>
  <c r="Z50" i="2750"/>
  <c r="Y50" i="2750"/>
  <c r="AH49" i="2750"/>
  <c r="AI49" i="2750" s="1"/>
  <c r="AG49" i="2750"/>
  <c r="AF49" i="2750"/>
  <c r="AE49" i="2750"/>
  <c r="AD49" i="2750"/>
  <c r="AC49" i="2750"/>
  <c r="AB49" i="2750"/>
  <c r="Z49" i="2750"/>
  <c r="Y49" i="2750"/>
  <c r="AH48" i="2750"/>
  <c r="AI48" i="2750" s="1"/>
  <c r="AE48" i="2750"/>
  <c r="AC48" i="2750"/>
  <c r="AD48" i="2750" s="1"/>
  <c r="AB48" i="2750"/>
  <c r="Z48" i="2750"/>
  <c r="Y48" i="2750"/>
  <c r="AH47" i="2750"/>
  <c r="AI47" i="2750" s="1"/>
  <c r="AE47" i="2750"/>
  <c r="AB47" i="2750"/>
  <c r="Z47" i="2750"/>
  <c r="Y47" i="2750"/>
  <c r="AH46" i="2750"/>
  <c r="AI46" i="2750" s="1"/>
  <c r="AE46" i="2750"/>
  <c r="AB46" i="2750"/>
  <c r="Z46" i="2750"/>
  <c r="Y46" i="2750"/>
  <c r="AH45" i="2750"/>
  <c r="AI45" i="2750" s="1"/>
  <c r="AE45" i="2750"/>
  <c r="AB45" i="2750"/>
  <c r="Z45" i="2750"/>
  <c r="Y45" i="2750"/>
  <c r="AI44" i="2750"/>
  <c r="AH44" i="2750"/>
  <c r="AE44" i="2750"/>
  <c r="AD44" i="2750"/>
  <c r="AG44" i="2750" s="1"/>
  <c r="AC44" i="2750"/>
  <c r="AB44" i="2750"/>
  <c r="Z44" i="2750"/>
  <c r="Y44" i="2750"/>
  <c r="AH43" i="2750"/>
  <c r="AI43" i="2750" s="1"/>
  <c r="AE43" i="2750"/>
  <c r="AD43" i="2750"/>
  <c r="AG43" i="2750" s="1"/>
  <c r="AC43" i="2750"/>
  <c r="AB43" i="2750"/>
  <c r="Z43" i="2750"/>
  <c r="Y43" i="2750"/>
  <c r="AH42" i="2750"/>
  <c r="AI42" i="2750" s="1"/>
  <c r="AF42" i="2750"/>
  <c r="AE42" i="2750"/>
  <c r="AD42" i="2750"/>
  <c r="AG42" i="2750" s="1"/>
  <c r="AC42" i="2750"/>
  <c r="AB42" i="2750"/>
  <c r="Z42" i="2750"/>
  <c r="Y42" i="2750"/>
  <c r="AH41" i="2750"/>
  <c r="AI41" i="2750" s="1"/>
  <c r="AE41" i="2750"/>
  <c r="AB41" i="2750"/>
  <c r="Z41" i="2750"/>
  <c r="Y41" i="2750"/>
  <c r="AH40" i="2750"/>
  <c r="AI40" i="2750" s="1"/>
  <c r="AE40" i="2750"/>
  <c r="AC40" i="2750"/>
  <c r="AD40" i="2750" s="1"/>
  <c r="AB40" i="2750"/>
  <c r="Z40" i="2750"/>
  <c r="Y40" i="2750"/>
  <c r="AH39" i="2750"/>
  <c r="AI39" i="2750" s="1"/>
  <c r="AE39" i="2750"/>
  <c r="AB39" i="2750"/>
  <c r="Z39" i="2750"/>
  <c r="Y39" i="2750"/>
  <c r="AH38" i="2750"/>
  <c r="AI38" i="2750" s="1"/>
  <c r="AF38" i="2750"/>
  <c r="AE38" i="2750"/>
  <c r="AD38" i="2750"/>
  <c r="AG38" i="2750" s="1"/>
  <c r="AC38" i="2750"/>
  <c r="AB38" i="2750"/>
  <c r="Z38" i="2750"/>
  <c r="Y38" i="2750"/>
  <c r="AH37" i="2750"/>
  <c r="AI37" i="2750" s="1"/>
  <c r="AE37" i="2750"/>
  <c r="AB37" i="2750"/>
  <c r="Z37" i="2750"/>
  <c r="Y37" i="2750"/>
  <c r="AI36" i="2750"/>
  <c r="AH36" i="2750"/>
  <c r="AE36" i="2750"/>
  <c r="AD36" i="2750"/>
  <c r="AG36" i="2750" s="1"/>
  <c r="AC36" i="2750"/>
  <c r="AB36" i="2750"/>
  <c r="Z36" i="2750"/>
  <c r="Y36" i="2750"/>
  <c r="AH35" i="2750"/>
  <c r="AI35" i="2750" s="1"/>
  <c r="AE35" i="2750"/>
  <c r="AD35" i="2750"/>
  <c r="AG35" i="2750" s="1"/>
  <c r="AC35" i="2750"/>
  <c r="AB35" i="2750"/>
  <c r="Z35" i="2750"/>
  <c r="Y35" i="2750"/>
  <c r="AH34" i="2750"/>
  <c r="AI34" i="2750" s="1"/>
  <c r="AF34" i="2750"/>
  <c r="AE34" i="2750"/>
  <c r="AD34" i="2750"/>
  <c r="AG34" i="2750" s="1"/>
  <c r="AC34" i="2750"/>
  <c r="AB34" i="2750"/>
  <c r="Z34" i="2750"/>
  <c r="Y34" i="2750"/>
  <c r="AH33" i="2750"/>
  <c r="AI33" i="2750" s="1"/>
  <c r="AG33" i="2750"/>
  <c r="AF33" i="2750"/>
  <c r="AE33" i="2750"/>
  <c r="AD33" i="2750"/>
  <c r="AC33" i="2750"/>
  <c r="AB33" i="2750"/>
  <c r="Z33" i="2750"/>
  <c r="Y33" i="2750"/>
  <c r="AH32" i="2750"/>
  <c r="AI32" i="2750" s="1"/>
  <c r="AE32" i="2750"/>
  <c r="AC32" i="2750"/>
  <c r="AD32" i="2750" s="1"/>
  <c r="AB32" i="2750"/>
  <c r="Z32" i="2750"/>
  <c r="Y32" i="2750"/>
  <c r="AH31" i="2750"/>
  <c r="AI31" i="2750" s="1"/>
  <c r="AF31" i="2750"/>
  <c r="AE31" i="2750"/>
  <c r="AD31" i="2750"/>
  <c r="AG31" i="2750" s="1"/>
  <c r="AC31" i="2750"/>
  <c r="AB31" i="2750"/>
  <c r="Z31" i="2750"/>
  <c r="Y31" i="2750"/>
  <c r="AH30" i="2750"/>
  <c r="AI30" i="2750" s="1"/>
  <c r="AF30" i="2750"/>
  <c r="AE30" i="2750"/>
  <c r="AD30" i="2750"/>
  <c r="AG30" i="2750" s="1"/>
  <c r="AC30" i="2750"/>
  <c r="AB30" i="2750"/>
  <c r="Z30" i="2750"/>
  <c r="Y30" i="2750"/>
  <c r="AH29" i="2750"/>
  <c r="AI29" i="2750" s="1"/>
  <c r="AE29" i="2750"/>
  <c r="AB29" i="2750"/>
  <c r="Z29" i="2750"/>
  <c r="Y29" i="2750"/>
  <c r="AI28" i="2750"/>
  <c r="AH28" i="2750"/>
  <c r="AE28" i="2750"/>
  <c r="AD28" i="2750"/>
  <c r="AG28" i="2750" s="1"/>
  <c r="AC28" i="2750"/>
  <c r="AB28" i="2750"/>
  <c r="Z28" i="2750"/>
  <c r="Y28" i="2750"/>
  <c r="AH27" i="2750"/>
  <c r="AI27" i="2750" s="1"/>
  <c r="AE27" i="2750"/>
  <c r="AD27" i="2750"/>
  <c r="AG27" i="2750" s="1"/>
  <c r="AC27" i="2750"/>
  <c r="AB27" i="2750"/>
  <c r="Z27" i="2750"/>
  <c r="Y27" i="2750"/>
  <c r="AH26" i="2750"/>
  <c r="AI26" i="2750" s="1"/>
  <c r="AF26" i="2750"/>
  <c r="AE26" i="2750"/>
  <c r="AD26" i="2750"/>
  <c r="AG26" i="2750" s="1"/>
  <c r="AC26" i="2750"/>
  <c r="AB26" i="2750"/>
  <c r="Z26" i="2750"/>
  <c r="Y26" i="2750"/>
  <c r="AH25" i="2750"/>
  <c r="AI25" i="2750" s="1"/>
  <c r="AE25" i="2750"/>
  <c r="AB25" i="2750"/>
  <c r="Z25" i="2750"/>
  <c r="Y25" i="2750"/>
  <c r="AH24" i="2750"/>
  <c r="AI24" i="2750" s="1"/>
  <c r="AE24" i="2750"/>
  <c r="AC24" i="2750"/>
  <c r="AD24" i="2750" s="1"/>
  <c r="AB24" i="2750"/>
  <c r="Z24" i="2750"/>
  <c r="Y24" i="2750"/>
  <c r="AH23" i="2750"/>
  <c r="AI23" i="2750" s="1"/>
  <c r="AF23" i="2750"/>
  <c r="AE23" i="2750"/>
  <c r="AD23" i="2750"/>
  <c r="AG23" i="2750" s="1"/>
  <c r="AC23" i="2750"/>
  <c r="AB23" i="2750"/>
  <c r="Z23" i="2750"/>
  <c r="Y23" i="2750"/>
  <c r="AH22" i="2750"/>
  <c r="AI22" i="2750" s="1"/>
  <c r="AF22" i="2750"/>
  <c r="AE22" i="2750"/>
  <c r="AD22" i="2750"/>
  <c r="AG22" i="2750" s="1"/>
  <c r="AC22" i="2750"/>
  <c r="AB22" i="2750"/>
  <c r="Z22" i="2750"/>
  <c r="Y22" i="2750"/>
  <c r="AH21" i="2750"/>
  <c r="AI21" i="2750" s="1"/>
  <c r="AE21" i="2750"/>
  <c r="AB21" i="2750"/>
  <c r="Z21" i="2750"/>
  <c r="Y21" i="2750"/>
  <c r="AI20" i="2750"/>
  <c r="AH20" i="2750"/>
  <c r="AE20" i="2750"/>
  <c r="AD20" i="2750"/>
  <c r="AG20" i="2750" s="1"/>
  <c r="AC20" i="2750"/>
  <c r="AB20" i="2750"/>
  <c r="Z20" i="2750"/>
  <c r="Y20" i="2750"/>
  <c r="AH19" i="2750"/>
  <c r="AI19" i="2750" s="1"/>
  <c r="AE19" i="2750"/>
  <c r="AD19" i="2750"/>
  <c r="AG19" i="2750" s="1"/>
  <c r="AC19" i="2750"/>
  <c r="AB19" i="2750"/>
  <c r="Z19" i="2750"/>
  <c r="Y19" i="2750"/>
  <c r="AH18" i="2750"/>
  <c r="AI18" i="2750" s="1"/>
  <c r="AF18" i="2750"/>
  <c r="AE18" i="2750"/>
  <c r="AD18" i="2750"/>
  <c r="AG18" i="2750" s="1"/>
  <c r="AC18" i="2750"/>
  <c r="AB18" i="2750"/>
  <c r="Z18" i="2750"/>
  <c r="Y18" i="2750"/>
  <c r="AH17" i="2750"/>
  <c r="AI17" i="2750" s="1"/>
  <c r="AG17" i="2750"/>
  <c r="AF17" i="2750"/>
  <c r="AE17" i="2750"/>
  <c r="AD17" i="2750"/>
  <c r="AC17" i="2750"/>
  <c r="AB17" i="2750"/>
  <c r="Z17" i="2750"/>
  <c r="Y17" i="2750"/>
  <c r="Y16" i="2750"/>
  <c r="Y15" i="2750"/>
  <c r="F50" i="2736"/>
  <c r="E50" i="2736"/>
  <c r="E49" i="2736"/>
  <c r="F49" i="2736" s="1"/>
  <c r="E48" i="2736"/>
  <c r="F48" i="2736" s="1"/>
  <c r="E47" i="2736"/>
  <c r="F47" i="2736" s="1"/>
  <c r="E46" i="2736"/>
  <c r="F46" i="2736" s="1"/>
  <c r="F45" i="2736"/>
  <c r="E45" i="2736"/>
  <c r="E44" i="2736"/>
  <c r="F44" i="2736" s="1"/>
  <c r="E43" i="2736"/>
  <c r="F43" i="2736" s="1"/>
  <c r="F42" i="2736"/>
  <c r="E42" i="2736"/>
  <c r="E40" i="2736"/>
  <c r="F40" i="2736" s="1"/>
  <c r="E39" i="2736"/>
  <c r="F39" i="2736" s="1"/>
  <c r="E38" i="2736"/>
  <c r="F38" i="2736" s="1"/>
  <c r="F37" i="2736"/>
  <c r="E37" i="2736"/>
  <c r="E36" i="2736"/>
  <c r="F36" i="2736" s="1"/>
  <c r="E35" i="2736"/>
  <c r="F35" i="2736" s="1"/>
  <c r="E34" i="2736"/>
  <c r="F34" i="2736" s="1"/>
  <c r="E33" i="2736"/>
  <c r="F33" i="2736" s="1"/>
  <c r="E32" i="2736"/>
  <c r="F32" i="2736" s="1"/>
  <c r="E31" i="2736"/>
  <c r="F31" i="2736" s="1"/>
  <c r="E30" i="2736"/>
  <c r="F30" i="2736" s="1"/>
  <c r="F29" i="2736"/>
  <c r="E29" i="2736"/>
  <c r="E28" i="2736"/>
  <c r="F28" i="2736" s="1"/>
  <c r="E24" i="2736"/>
  <c r="F24" i="2736" s="1"/>
  <c r="E23" i="2736"/>
  <c r="F23" i="2736" s="1"/>
  <c r="E22" i="2736"/>
  <c r="F22" i="2736" s="1"/>
  <c r="F21" i="2736"/>
  <c r="E21" i="2736"/>
  <c r="E20" i="2736"/>
  <c r="F20" i="2736" s="1"/>
  <c r="AA100" i="2736"/>
  <c r="AA99" i="2736"/>
  <c r="AC99" i="2736" s="1"/>
  <c r="AD99" i="2736" s="1"/>
  <c r="AA98" i="2736"/>
  <c r="AC98" i="2736" s="1"/>
  <c r="AA97" i="2736"/>
  <c r="AA96" i="2736"/>
  <c r="AA95" i="2736"/>
  <c r="AC95" i="2736" s="1"/>
  <c r="AA94" i="2736"/>
  <c r="AC94" i="2736" s="1"/>
  <c r="AD94" i="2736" s="1"/>
  <c r="AA93" i="2736"/>
  <c r="AC93" i="2736" s="1"/>
  <c r="AD93" i="2736" s="1"/>
  <c r="AG93" i="2736" s="1"/>
  <c r="AA92" i="2736"/>
  <c r="AA91" i="2736"/>
  <c r="AA90" i="2736"/>
  <c r="AC90" i="2736" s="1"/>
  <c r="AA89" i="2736"/>
  <c r="AC89" i="2736" s="1"/>
  <c r="AD89" i="2736" s="1"/>
  <c r="AA88" i="2736"/>
  <c r="AC88" i="2736" s="1"/>
  <c r="AD88" i="2736" s="1"/>
  <c r="AG88" i="2736" s="1"/>
  <c r="AA87" i="2736"/>
  <c r="AC87" i="2736" s="1"/>
  <c r="AA86" i="2736"/>
  <c r="AA85" i="2736"/>
  <c r="AC85" i="2736" s="1"/>
  <c r="AA84" i="2736"/>
  <c r="AA83" i="2736"/>
  <c r="AC83" i="2736" s="1"/>
  <c r="AD83" i="2736" s="1"/>
  <c r="AA82" i="2736"/>
  <c r="AC82" i="2736" s="1"/>
  <c r="AA81" i="2736"/>
  <c r="AA80" i="2736"/>
  <c r="AA79" i="2736"/>
  <c r="AC79" i="2736" s="1"/>
  <c r="AD79" i="2736" s="1"/>
  <c r="AA78" i="2736"/>
  <c r="AC78" i="2736" s="1"/>
  <c r="AA77" i="2736"/>
  <c r="AC77" i="2736" s="1"/>
  <c r="AA76" i="2736"/>
  <c r="AA75" i="2736"/>
  <c r="AA74" i="2736"/>
  <c r="AC74" i="2736" s="1"/>
  <c r="AA73" i="2736"/>
  <c r="AC73" i="2736" s="1"/>
  <c r="AD73" i="2736" s="1"/>
  <c r="AG73" i="2736" s="1"/>
  <c r="AA72" i="2736"/>
  <c r="AC72" i="2736" s="1"/>
  <c r="AD72" i="2736" s="1"/>
  <c r="AG72" i="2736" s="1"/>
  <c r="AA71" i="2736"/>
  <c r="AC71" i="2736" s="1"/>
  <c r="AA70" i="2736"/>
  <c r="AA69" i="2736"/>
  <c r="AC69" i="2736" s="1"/>
  <c r="AA68" i="2736"/>
  <c r="AA67" i="2736"/>
  <c r="AC67" i="2736" s="1"/>
  <c r="AA66" i="2736"/>
  <c r="AC66" i="2736" s="1"/>
  <c r="AA65" i="2736"/>
  <c r="AA64" i="2736"/>
  <c r="AA63" i="2736"/>
  <c r="AC63" i="2736" s="1"/>
  <c r="AA62" i="2736"/>
  <c r="AA61" i="2736"/>
  <c r="AA60" i="2736"/>
  <c r="AA59" i="2736"/>
  <c r="AA58" i="2736"/>
  <c r="AC58" i="2736" s="1"/>
  <c r="AA57" i="2736"/>
  <c r="AC57" i="2736" s="1"/>
  <c r="AD57" i="2736" s="1"/>
  <c r="AG57" i="2736" s="1"/>
  <c r="AA56" i="2736"/>
  <c r="AC56" i="2736" s="1"/>
  <c r="AD56" i="2736" s="1"/>
  <c r="AG56" i="2736" s="1"/>
  <c r="AA55" i="2736"/>
  <c r="AC55" i="2736" s="1"/>
  <c r="AA54" i="2736"/>
  <c r="AA53" i="2736"/>
  <c r="AC53" i="2736" s="1"/>
  <c r="AA52" i="2736"/>
  <c r="AA51" i="2736"/>
  <c r="AA50" i="2736"/>
  <c r="AC50" i="2736" s="1"/>
  <c r="AD50" i="2736" s="1"/>
  <c r="AA49" i="2736"/>
  <c r="AA48" i="2736"/>
  <c r="AA47" i="2736"/>
  <c r="AA46" i="2736"/>
  <c r="AA45" i="2736"/>
  <c r="AA44" i="2736"/>
  <c r="AA43" i="2736"/>
  <c r="AA42" i="2736"/>
  <c r="AC42" i="2736" s="1"/>
  <c r="AA41" i="2736"/>
  <c r="AC41" i="2736" s="1"/>
  <c r="AA40" i="2736"/>
  <c r="AC40" i="2736" s="1"/>
  <c r="AD40" i="2736" s="1"/>
  <c r="AG40" i="2736" s="1"/>
  <c r="AA39" i="2736"/>
  <c r="AC39" i="2736" s="1"/>
  <c r="AA38" i="2736"/>
  <c r="AA37" i="2736"/>
  <c r="AA36" i="2736"/>
  <c r="AA35" i="2736"/>
  <c r="AA34" i="2736"/>
  <c r="AC34" i="2736" s="1"/>
  <c r="AD34" i="2736" s="1"/>
  <c r="AA33" i="2736"/>
  <c r="AA32" i="2736"/>
  <c r="AA31" i="2736"/>
  <c r="AA30" i="2736"/>
  <c r="AA29" i="2736"/>
  <c r="AA28" i="2736"/>
  <c r="AH100" i="2736"/>
  <c r="AI100" i="2736" s="1"/>
  <c r="AE100" i="2736"/>
  <c r="AD100" i="2736"/>
  <c r="AG100" i="2736" s="1"/>
  <c r="AC100" i="2736"/>
  <c r="AB100" i="2736"/>
  <c r="Z100" i="2736"/>
  <c r="Y100" i="2736"/>
  <c r="AH99" i="2736"/>
  <c r="AI99" i="2736" s="1"/>
  <c r="AE99" i="2736"/>
  <c r="AB99" i="2736"/>
  <c r="Z99" i="2736"/>
  <c r="Y99" i="2736"/>
  <c r="AH98" i="2736"/>
  <c r="AI98" i="2736" s="1"/>
  <c r="AE98" i="2736"/>
  <c r="AD98" i="2736"/>
  <c r="AG98" i="2736" s="1"/>
  <c r="AB98" i="2736"/>
  <c r="Z98" i="2736"/>
  <c r="Y98" i="2736"/>
  <c r="AH97" i="2736"/>
  <c r="AI97" i="2736" s="1"/>
  <c r="AF97" i="2736"/>
  <c r="AE97" i="2736"/>
  <c r="AD97" i="2736"/>
  <c r="AG97" i="2736" s="1"/>
  <c r="AC97" i="2736"/>
  <c r="AB97" i="2736"/>
  <c r="Z97" i="2736"/>
  <c r="Y97" i="2736"/>
  <c r="AH96" i="2736"/>
  <c r="AI96" i="2736" s="1"/>
  <c r="AG96" i="2736"/>
  <c r="AF96" i="2736"/>
  <c r="AE96" i="2736"/>
  <c r="AD96" i="2736"/>
  <c r="AC96" i="2736"/>
  <c r="AB96" i="2736"/>
  <c r="Z96" i="2736"/>
  <c r="Y96" i="2736"/>
  <c r="AH95" i="2736"/>
  <c r="AI95" i="2736" s="1"/>
  <c r="AE95" i="2736"/>
  <c r="AD95" i="2736"/>
  <c r="AG95" i="2736" s="1"/>
  <c r="AB95" i="2736"/>
  <c r="Z95" i="2736"/>
  <c r="Y95" i="2736"/>
  <c r="AI94" i="2736"/>
  <c r="AH94" i="2736"/>
  <c r="AE94" i="2736"/>
  <c r="AB94" i="2736"/>
  <c r="Z94" i="2736"/>
  <c r="Y94" i="2736"/>
  <c r="AH93" i="2736"/>
  <c r="AI93" i="2736" s="1"/>
  <c r="AF93" i="2736"/>
  <c r="AE93" i="2736"/>
  <c r="AB93" i="2736"/>
  <c r="Z93" i="2736"/>
  <c r="Y93" i="2736"/>
  <c r="AH92" i="2736"/>
  <c r="AI92" i="2736" s="1"/>
  <c r="AE92" i="2736"/>
  <c r="AD92" i="2736"/>
  <c r="AC92" i="2736"/>
  <c r="AB92" i="2736"/>
  <c r="Z92" i="2736"/>
  <c r="Y92" i="2736"/>
  <c r="AH91" i="2736"/>
  <c r="AI91" i="2736" s="1"/>
  <c r="AE91" i="2736"/>
  <c r="AD91" i="2736"/>
  <c r="AG91" i="2736" s="1"/>
  <c r="AC91" i="2736"/>
  <c r="AB91" i="2736"/>
  <c r="Z91" i="2736"/>
  <c r="Y91" i="2736"/>
  <c r="AH90" i="2736"/>
  <c r="AI90" i="2736" s="1"/>
  <c r="AF90" i="2736"/>
  <c r="AE90" i="2736"/>
  <c r="AD90" i="2736"/>
  <c r="AG90" i="2736" s="1"/>
  <c r="AB90" i="2736"/>
  <c r="Z90" i="2736"/>
  <c r="Y90" i="2736"/>
  <c r="AH89" i="2736"/>
  <c r="AI89" i="2736" s="1"/>
  <c r="AE89" i="2736"/>
  <c r="AB89" i="2736"/>
  <c r="Z89" i="2736"/>
  <c r="Y89" i="2736"/>
  <c r="AH88" i="2736"/>
  <c r="AI88" i="2736" s="1"/>
  <c r="AF88" i="2736"/>
  <c r="AE88" i="2736"/>
  <c r="AB88" i="2736"/>
  <c r="Z88" i="2736"/>
  <c r="Y88" i="2736"/>
  <c r="AH87" i="2736"/>
  <c r="AI87" i="2736" s="1"/>
  <c r="AE87" i="2736"/>
  <c r="AD87" i="2736"/>
  <c r="AG87" i="2736" s="1"/>
  <c r="AB87" i="2736"/>
  <c r="Z87" i="2736"/>
  <c r="Y87" i="2736"/>
  <c r="AI86" i="2736"/>
  <c r="AH86" i="2736"/>
  <c r="AE86" i="2736"/>
  <c r="AD86" i="2736"/>
  <c r="AG86" i="2736" s="1"/>
  <c r="AC86" i="2736"/>
  <c r="AB86" i="2736"/>
  <c r="Z86" i="2736"/>
  <c r="Y86" i="2736"/>
  <c r="AH85" i="2736"/>
  <c r="AI85" i="2736" s="1"/>
  <c r="AF85" i="2736"/>
  <c r="AE85" i="2736"/>
  <c r="AD85" i="2736"/>
  <c r="AG85" i="2736" s="1"/>
  <c r="AB85" i="2736"/>
  <c r="Z85" i="2736"/>
  <c r="Y85" i="2736"/>
  <c r="AH84" i="2736"/>
  <c r="AI84" i="2736" s="1"/>
  <c r="AE84" i="2736"/>
  <c r="AD84" i="2736"/>
  <c r="AC84" i="2736"/>
  <c r="AB84" i="2736"/>
  <c r="Z84" i="2736"/>
  <c r="Y84" i="2736"/>
  <c r="AH83" i="2736"/>
  <c r="AI83" i="2736" s="1"/>
  <c r="AE83" i="2736"/>
  <c r="AB83" i="2736"/>
  <c r="Z83" i="2736"/>
  <c r="Y83" i="2736"/>
  <c r="AH82" i="2736"/>
  <c r="AI82" i="2736" s="1"/>
  <c r="AE82" i="2736"/>
  <c r="AD82" i="2736"/>
  <c r="AG82" i="2736" s="1"/>
  <c r="AB82" i="2736"/>
  <c r="Z82" i="2736"/>
  <c r="Y82" i="2736"/>
  <c r="AH81" i="2736"/>
  <c r="AI81" i="2736" s="1"/>
  <c r="AF81" i="2736"/>
  <c r="AE81" i="2736"/>
  <c r="AD81" i="2736"/>
  <c r="AG81" i="2736" s="1"/>
  <c r="AC81" i="2736"/>
  <c r="AB81" i="2736"/>
  <c r="Z81" i="2736"/>
  <c r="Y81" i="2736"/>
  <c r="AH80" i="2736"/>
  <c r="AI80" i="2736" s="1"/>
  <c r="AG80" i="2736"/>
  <c r="AF80" i="2736"/>
  <c r="AE80" i="2736"/>
  <c r="AD80" i="2736"/>
  <c r="AC80" i="2736"/>
  <c r="AB80" i="2736"/>
  <c r="Z80" i="2736"/>
  <c r="Y80" i="2736"/>
  <c r="AH79" i="2736"/>
  <c r="AI79" i="2736" s="1"/>
  <c r="AE79" i="2736"/>
  <c r="AB79" i="2736"/>
  <c r="Z79" i="2736"/>
  <c r="Y79" i="2736"/>
  <c r="AI78" i="2736"/>
  <c r="AH78" i="2736"/>
  <c r="AE78" i="2736"/>
  <c r="AD78" i="2736"/>
  <c r="AB78" i="2736"/>
  <c r="Z78" i="2736"/>
  <c r="Y78" i="2736"/>
  <c r="AH77" i="2736"/>
  <c r="AI77" i="2736" s="1"/>
  <c r="AF77" i="2736"/>
  <c r="AE77" i="2736"/>
  <c r="AD77" i="2736"/>
  <c r="AG77" i="2736" s="1"/>
  <c r="AB77" i="2736"/>
  <c r="Z77" i="2736"/>
  <c r="Y77" i="2736"/>
  <c r="AH76" i="2736"/>
  <c r="AI76" i="2736" s="1"/>
  <c r="AE76" i="2736"/>
  <c r="AD76" i="2736"/>
  <c r="AC76" i="2736"/>
  <c r="AB76" i="2736"/>
  <c r="Z76" i="2736"/>
  <c r="Y76" i="2736"/>
  <c r="AH75" i="2736"/>
  <c r="AI75" i="2736" s="1"/>
  <c r="AE75" i="2736"/>
  <c r="AD75" i="2736"/>
  <c r="AG75" i="2736" s="1"/>
  <c r="AC75" i="2736"/>
  <c r="AB75" i="2736"/>
  <c r="Z75" i="2736"/>
  <c r="Y75" i="2736"/>
  <c r="AH74" i="2736"/>
  <c r="AI74" i="2736" s="1"/>
  <c r="AE74" i="2736"/>
  <c r="AD74" i="2736"/>
  <c r="AG74" i="2736" s="1"/>
  <c r="AB74" i="2736"/>
  <c r="Z74" i="2736"/>
  <c r="Y74" i="2736"/>
  <c r="AH73" i="2736"/>
  <c r="AI73" i="2736" s="1"/>
  <c r="AF73" i="2736"/>
  <c r="AE73" i="2736"/>
  <c r="AB73" i="2736"/>
  <c r="Z73" i="2736"/>
  <c r="Y73" i="2736"/>
  <c r="AH72" i="2736"/>
  <c r="AI72" i="2736" s="1"/>
  <c r="AF72" i="2736"/>
  <c r="AE72" i="2736"/>
  <c r="AB72" i="2736"/>
  <c r="Z72" i="2736"/>
  <c r="Y72" i="2736"/>
  <c r="AH71" i="2736"/>
  <c r="AI71" i="2736" s="1"/>
  <c r="AE71" i="2736"/>
  <c r="AD71" i="2736"/>
  <c r="AG71" i="2736" s="1"/>
  <c r="AB71" i="2736"/>
  <c r="Z71" i="2736"/>
  <c r="Y71" i="2736"/>
  <c r="AI70" i="2736"/>
  <c r="AH70" i="2736"/>
  <c r="AE70" i="2736"/>
  <c r="AD70" i="2736"/>
  <c r="AG70" i="2736" s="1"/>
  <c r="AC70" i="2736"/>
  <c r="AB70" i="2736"/>
  <c r="Z70" i="2736"/>
  <c r="Y70" i="2736"/>
  <c r="AH69" i="2736"/>
  <c r="AI69" i="2736" s="1"/>
  <c r="AE69" i="2736"/>
  <c r="AD69" i="2736"/>
  <c r="AG69" i="2736" s="1"/>
  <c r="AB69" i="2736"/>
  <c r="Z69" i="2736"/>
  <c r="Y69" i="2736"/>
  <c r="AH68" i="2736"/>
  <c r="AI68" i="2736" s="1"/>
  <c r="AE68" i="2736"/>
  <c r="AD68" i="2736"/>
  <c r="AC68" i="2736"/>
  <c r="AB68" i="2736"/>
  <c r="Z68" i="2736"/>
  <c r="Y68" i="2736"/>
  <c r="AH67" i="2736"/>
  <c r="AI67" i="2736" s="1"/>
  <c r="AE67" i="2736"/>
  <c r="AD67" i="2736"/>
  <c r="AB67" i="2736"/>
  <c r="Z67" i="2736"/>
  <c r="Y67" i="2736"/>
  <c r="AH66" i="2736"/>
  <c r="AI66" i="2736" s="1"/>
  <c r="AF66" i="2736"/>
  <c r="AE66" i="2736"/>
  <c r="AD66" i="2736"/>
  <c r="AG66" i="2736" s="1"/>
  <c r="AB66" i="2736"/>
  <c r="Z66" i="2736"/>
  <c r="Y66" i="2736"/>
  <c r="AH65" i="2736"/>
  <c r="AI65" i="2736" s="1"/>
  <c r="AF65" i="2736"/>
  <c r="AE65" i="2736"/>
  <c r="AD65" i="2736"/>
  <c r="AG65" i="2736" s="1"/>
  <c r="AC65" i="2736"/>
  <c r="AB65" i="2736"/>
  <c r="Z65" i="2736"/>
  <c r="Y65" i="2736"/>
  <c r="AH64" i="2736"/>
  <c r="AI64" i="2736" s="1"/>
  <c r="AG64" i="2736"/>
  <c r="AF64" i="2736"/>
  <c r="AE64" i="2736"/>
  <c r="AD64" i="2736"/>
  <c r="AC64" i="2736"/>
  <c r="AB64" i="2736"/>
  <c r="Z64" i="2736"/>
  <c r="Y64" i="2736"/>
  <c r="AH63" i="2736"/>
  <c r="AI63" i="2736" s="1"/>
  <c r="AE63" i="2736"/>
  <c r="AD63" i="2736"/>
  <c r="AG63" i="2736" s="1"/>
  <c r="AB63" i="2736"/>
  <c r="Z63" i="2736"/>
  <c r="Y63" i="2736"/>
  <c r="AI62" i="2736"/>
  <c r="AH62" i="2736"/>
  <c r="AF62" i="2736"/>
  <c r="AE62" i="2736"/>
  <c r="AD62" i="2736"/>
  <c r="AG62" i="2736" s="1"/>
  <c r="AC62" i="2736"/>
  <c r="AB62" i="2736"/>
  <c r="Z62" i="2736"/>
  <c r="Y62" i="2736"/>
  <c r="AH61" i="2736"/>
  <c r="AI61" i="2736" s="1"/>
  <c r="AE61" i="2736"/>
  <c r="AD61" i="2736"/>
  <c r="AG61" i="2736" s="1"/>
  <c r="AC61" i="2736"/>
  <c r="AB61" i="2736"/>
  <c r="Z61" i="2736"/>
  <c r="Y61" i="2736"/>
  <c r="AH60" i="2736"/>
  <c r="AI60" i="2736" s="1"/>
  <c r="AE60" i="2736"/>
  <c r="AD60" i="2736"/>
  <c r="AC60" i="2736"/>
  <c r="AB60" i="2736"/>
  <c r="Z60" i="2736"/>
  <c r="Y60" i="2736"/>
  <c r="AH59" i="2736"/>
  <c r="AI59" i="2736" s="1"/>
  <c r="AE59" i="2736"/>
  <c r="AD59" i="2736"/>
  <c r="AC59" i="2736"/>
  <c r="AB59" i="2736"/>
  <c r="Z59" i="2736"/>
  <c r="Y59" i="2736"/>
  <c r="AH58" i="2736"/>
  <c r="AI58" i="2736" s="1"/>
  <c r="AE58" i="2736"/>
  <c r="AD58" i="2736"/>
  <c r="AG58" i="2736" s="1"/>
  <c r="AB58" i="2736"/>
  <c r="Z58" i="2736"/>
  <c r="Y58" i="2736"/>
  <c r="AH57" i="2736"/>
  <c r="AI57" i="2736" s="1"/>
  <c r="AF57" i="2736"/>
  <c r="AE57" i="2736"/>
  <c r="AB57" i="2736"/>
  <c r="Z57" i="2736"/>
  <c r="Y57" i="2736"/>
  <c r="AH56" i="2736"/>
  <c r="AI56" i="2736" s="1"/>
  <c r="AF56" i="2736"/>
  <c r="AE56" i="2736"/>
  <c r="AB56" i="2736"/>
  <c r="Z56" i="2736"/>
  <c r="Y56" i="2736"/>
  <c r="AH55" i="2736"/>
  <c r="AI55" i="2736" s="1"/>
  <c r="AE55" i="2736"/>
  <c r="AD55" i="2736"/>
  <c r="AG55" i="2736" s="1"/>
  <c r="AB55" i="2736"/>
  <c r="Z55" i="2736"/>
  <c r="Y55" i="2736"/>
  <c r="AI54" i="2736"/>
  <c r="AH54" i="2736"/>
  <c r="AE54" i="2736"/>
  <c r="AD54" i="2736"/>
  <c r="AG54" i="2736" s="1"/>
  <c r="AC54" i="2736"/>
  <c r="AB54" i="2736"/>
  <c r="Z54" i="2736"/>
  <c r="Y54" i="2736"/>
  <c r="AH53" i="2736"/>
  <c r="AI53" i="2736" s="1"/>
  <c r="AE53" i="2736"/>
  <c r="AD53" i="2736"/>
  <c r="AG53" i="2736" s="1"/>
  <c r="AB53" i="2736"/>
  <c r="Z53" i="2736"/>
  <c r="Y53" i="2736"/>
  <c r="AH52" i="2736"/>
  <c r="AI52" i="2736" s="1"/>
  <c r="AE52" i="2736"/>
  <c r="AD52" i="2736"/>
  <c r="AC52" i="2736"/>
  <c r="AB52" i="2736"/>
  <c r="Z52" i="2736"/>
  <c r="Y52" i="2736"/>
  <c r="AH51" i="2736"/>
  <c r="AI51" i="2736" s="1"/>
  <c r="AE51" i="2736"/>
  <c r="AD51" i="2736"/>
  <c r="AC51" i="2736"/>
  <c r="AB51" i="2736"/>
  <c r="Z51" i="2736"/>
  <c r="Y51" i="2736"/>
  <c r="AH50" i="2736"/>
  <c r="AI50" i="2736" s="1"/>
  <c r="AE50" i="2736"/>
  <c r="AB50" i="2736"/>
  <c r="Z50" i="2736"/>
  <c r="Y50" i="2736"/>
  <c r="AH49" i="2736"/>
  <c r="AI49" i="2736" s="1"/>
  <c r="AF49" i="2736"/>
  <c r="AE49" i="2736"/>
  <c r="AD49" i="2736"/>
  <c r="AG49" i="2736" s="1"/>
  <c r="AC49" i="2736"/>
  <c r="AB49" i="2736"/>
  <c r="Z49" i="2736"/>
  <c r="Y49" i="2736"/>
  <c r="AH48" i="2736"/>
  <c r="AI48" i="2736" s="1"/>
  <c r="AG48" i="2736"/>
  <c r="AF48" i="2736"/>
  <c r="AE48" i="2736"/>
  <c r="AD48" i="2736"/>
  <c r="AC48" i="2736"/>
  <c r="AB48" i="2736"/>
  <c r="Z48" i="2736"/>
  <c r="Y48" i="2736"/>
  <c r="AH47" i="2736"/>
  <c r="AI47" i="2736" s="1"/>
  <c r="AE47" i="2736"/>
  <c r="AD47" i="2736"/>
  <c r="AG47" i="2736" s="1"/>
  <c r="AC47" i="2736"/>
  <c r="AB47" i="2736"/>
  <c r="Z47" i="2736"/>
  <c r="Y47" i="2736"/>
  <c r="AI46" i="2736"/>
  <c r="AH46" i="2736"/>
  <c r="AE46" i="2736"/>
  <c r="AD46" i="2736"/>
  <c r="AG46" i="2736" s="1"/>
  <c r="AC46" i="2736"/>
  <c r="AB46" i="2736"/>
  <c r="Z46" i="2736"/>
  <c r="Y46" i="2736"/>
  <c r="AH45" i="2736"/>
  <c r="AI45" i="2736" s="1"/>
  <c r="AF45" i="2736"/>
  <c r="AE45" i="2736"/>
  <c r="AD45" i="2736"/>
  <c r="AG45" i="2736" s="1"/>
  <c r="AC45" i="2736"/>
  <c r="AB45" i="2736"/>
  <c r="Z45" i="2736"/>
  <c r="Y45" i="2736"/>
  <c r="AH44" i="2736"/>
  <c r="AI44" i="2736" s="1"/>
  <c r="AE44" i="2736"/>
  <c r="AD44" i="2736"/>
  <c r="AG44" i="2736" s="1"/>
  <c r="AC44" i="2736"/>
  <c r="AB44" i="2736"/>
  <c r="Z44" i="2736"/>
  <c r="Y44" i="2736"/>
  <c r="AH43" i="2736"/>
  <c r="AI43" i="2736" s="1"/>
  <c r="AG43" i="2736"/>
  <c r="AE43" i="2736"/>
  <c r="AD43" i="2736"/>
  <c r="AF43" i="2736" s="1"/>
  <c r="AC43" i="2736"/>
  <c r="AB43" i="2736"/>
  <c r="Z43" i="2736"/>
  <c r="Y43" i="2736"/>
  <c r="AH42" i="2736"/>
  <c r="AI42" i="2736" s="1"/>
  <c r="AE42" i="2736"/>
  <c r="AD42" i="2736"/>
  <c r="AF42" i="2736" s="1"/>
  <c r="AB42" i="2736"/>
  <c r="Z42" i="2736"/>
  <c r="Y42" i="2736"/>
  <c r="AH41" i="2736"/>
  <c r="AI41" i="2736" s="1"/>
  <c r="AF41" i="2736"/>
  <c r="AE41" i="2736"/>
  <c r="AD41" i="2736"/>
  <c r="AG41" i="2736" s="1"/>
  <c r="AB41" i="2736"/>
  <c r="Z41" i="2736"/>
  <c r="Y41" i="2736"/>
  <c r="AH40" i="2736"/>
  <c r="AI40" i="2736" s="1"/>
  <c r="AF40" i="2736"/>
  <c r="AE40" i="2736"/>
  <c r="AB40" i="2736"/>
  <c r="Z40" i="2736"/>
  <c r="Y40" i="2736"/>
  <c r="AH39" i="2736"/>
  <c r="AI39" i="2736" s="1"/>
  <c r="AE39" i="2736"/>
  <c r="AD39" i="2736"/>
  <c r="AG39" i="2736" s="1"/>
  <c r="AB39" i="2736"/>
  <c r="Z39" i="2736"/>
  <c r="Y39" i="2736"/>
  <c r="AI38" i="2736"/>
  <c r="AH38" i="2736"/>
  <c r="AE38" i="2736"/>
  <c r="AD38" i="2736"/>
  <c r="AG38" i="2736" s="1"/>
  <c r="AC38" i="2736"/>
  <c r="AB38" i="2736"/>
  <c r="Z38" i="2736"/>
  <c r="Y38" i="2736"/>
  <c r="AI37" i="2736"/>
  <c r="AH37" i="2736"/>
  <c r="AE37" i="2736"/>
  <c r="AC37" i="2736"/>
  <c r="AD37" i="2736" s="1"/>
  <c r="AB37" i="2736"/>
  <c r="Z37" i="2736"/>
  <c r="Y37" i="2736"/>
  <c r="AH36" i="2736"/>
  <c r="AI36" i="2736" s="1"/>
  <c r="AE36" i="2736"/>
  <c r="AC36" i="2736"/>
  <c r="AD36" i="2736" s="1"/>
  <c r="AB36" i="2736"/>
  <c r="Z36" i="2736"/>
  <c r="Y36" i="2736"/>
  <c r="AH35" i="2736"/>
  <c r="AI35" i="2736" s="1"/>
  <c r="AE35" i="2736"/>
  <c r="AD35" i="2736"/>
  <c r="AF35" i="2736" s="1"/>
  <c r="AC35" i="2736"/>
  <c r="AB35" i="2736"/>
  <c r="Z35" i="2736"/>
  <c r="Y35" i="2736"/>
  <c r="AH34" i="2736"/>
  <c r="AI34" i="2736" s="1"/>
  <c r="AE34" i="2736"/>
  <c r="AB34" i="2736"/>
  <c r="Z34" i="2736"/>
  <c r="Y34" i="2736"/>
  <c r="AH33" i="2736"/>
  <c r="AI33" i="2736" s="1"/>
  <c r="AE33" i="2736"/>
  <c r="AD33" i="2736"/>
  <c r="AG33" i="2736" s="1"/>
  <c r="AC33" i="2736"/>
  <c r="AB33" i="2736"/>
  <c r="Z33" i="2736"/>
  <c r="Y33" i="2736"/>
  <c r="AH32" i="2736"/>
  <c r="AI32" i="2736" s="1"/>
  <c r="AG32" i="2736"/>
  <c r="AF32" i="2736"/>
  <c r="AE32" i="2736"/>
  <c r="AD32" i="2736"/>
  <c r="AC32" i="2736"/>
  <c r="AB32" i="2736"/>
  <c r="Z32" i="2736"/>
  <c r="Y32" i="2736"/>
  <c r="AH31" i="2736"/>
  <c r="AI31" i="2736" s="1"/>
  <c r="AF31" i="2736"/>
  <c r="AE31" i="2736"/>
  <c r="AD31" i="2736"/>
  <c r="AG31" i="2736" s="1"/>
  <c r="AC31" i="2736"/>
  <c r="AB31" i="2736"/>
  <c r="Z31" i="2736"/>
  <c r="Y31" i="2736"/>
  <c r="AI30" i="2736"/>
  <c r="AH30" i="2736"/>
  <c r="AE30" i="2736"/>
  <c r="AD30" i="2736"/>
  <c r="AG30" i="2736" s="1"/>
  <c r="AC30" i="2736"/>
  <c r="AB30" i="2736"/>
  <c r="Z30" i="2736"/>
  <c r="Y30" i="2736"/>
  <c r="AH29" i="2736"/>
  <c r="AI29" i="2736" s="1"/>
  <c r="AE29" i="2736"/>
  <c r="AC29" i="2736"/>
  <c r="AD29" i="2736" s="1"/>
  <c r="AB29" i="2736"/>
  <c r="Z29" i="2736"/>
  <c r="Y29" i="2736"/>
  <c r="AH28" i="2736"/>
  <c r="AI28" i="2736" s="1"/>
  <c r="AF28" i="2736"/>
  <c r="AE28" i="2736"/>
  <c r="AD28" i="2736"/>
  <c r="AG28" i="2736" s="1"/>
  <c r="AC28" i="2736"/>
  <c r="AB28" i="2736"/>
  <c r="Z28" i="2736"/>
  <c r="Y28" i="2736"/>
  <c r="Y19" i="2736"/>
  <c r="AB21" i="2736"/>
  <c r="Y21" i="2736"/>
  <c r="Y25" i="2736"/>
  <c r="Y17" i="2736"/>
  <c r="Y20" i="2736"/>
  <c r="Y23" i="2736"/>
  <c r="Y26" i="2736"/>
  <c r="Y24" i="2736"/>
  <c r="Y27" i="2736"/>
  <c r="Y22" i="2736"/>
  <c r="Y16" i="2736"/>
  <c r="Y18" i="2736"/>
  <c r="Y15" i="2736"/>
  <c r="E50" i="2748"/>
  <c r="F50" i="2748" s="1"/>
  <c r="F49" i="2748"/>
  <c r="E49" i="2748"/>
  <c r="E48" i="2748"/>
  <c r="F48" i="2748" s="1"/>
  <c r="E47" i="2748"/>
  <c r="F47" i="2748" s="1"/>
  <c r="E46" i="2748"/>
  <c r="F46" i="2748" s="1"/>
  <c r="E45" i="2748"/>
  <c r="F45" i="2748" s="1"/>
  <c r="E44" i="2748"/>
  <c r="F44" i="2748" s="1"/>
  <c r="E43" i="2748"/>
  <c r="F43" i="2748" s="1"/>
  <c r="E42" i="2748"/>
  <c r="F42" i="2748" s="1"/>
  <c r="E40" i="2748"/>
  <c r="F40" i="2748" s="1"/>
  <c r="F39" i="2748"/>
  <c r="E39" i="2748"/>
  <c r="E38" i="2748"/>
  <c r="F38" i="2748" s="1"/>
  <c r="F37" i="2748"/>
  <c r="E37" i="2748"/>
  <c r="E36" i="2748"/>
  <c r="F36" i="2748" s="1"/>
  <c r="E35" i="2748"/>
  <c r="F35" i="2748" s="1"/>
  <c r="E34" i="2748"/>
  <c r="F34" i="2748" s="1"/>
  <c r="F33" i="2748"/>
  <c r="E33" i="2748"/>
  <c r="E32" i="2748"/>
  <c r="F32" i="2748" s="1"/>
  <c r="E31" i="2748"/>
  <c r="F31" i="2748" s="1"/>
  <c r="E30" i="2748"/>
  <c r="F30" i="2748" s="1"/>
  <c r="E29" i="2748"/>
  <c r="F29" i="2748" s="1"/>
  <c r="E28" i="2748"/>
  <c r="F28" i="2748" s="1"/>
  <c r="E24" i="2748"/>
  <c r="F24" i="2748" s="1"/>
  <c r="E23" i="2748"/>
  <c r="F23" i="2748" s="1"/>
  <c r="E22" i="2748"/>
  <c r="F22" i="2748" s="1"/>
  <c r="F21" i="2748"/>
  <c r="E21" i="2748"/>
  <c r="F20" i="2748"/>
  <c r="E20" i="2748"/>
  <c r="AA100" i="2748"/>
  <c r="AC100" i="2748" s="1"/>
  <c r="AD100" i="2748" s="1"/>
  <c r="AG100" i="2748" s="1"/>
  <c r="AA99" i="2748"/>
  <c r="AC99" i="2748" s="1"/>
  <c r="AD99" i="2748" s="1"/>
  <c r="AA98" i="2748"/>
  <c r="AC98" i="2748" s="1"/>
  <c r="AA97" i="2748"/>
  <c r="AA96" i="2748"/>
  <c r="AA95" i="2748"/>
  <c r="AC95" i="2748" s="1"/>
  <c r="AD95" i="2748" s="1"/>
  <c r="AA94" i="2748"/>
  <c r="AC94" i="2748" s="1"/>
  <c r="AA93" i="2748"/>
  <c r="AA92" i="2748"/>
  <c r="AC92" i="2748" s="1"/>
  <c r="AD92" i="2748" s="1"/>
  <c r="AG92" i="2748" s="1"/>
  <c r="AA91" i="2748"/>
  <c r="AA90" i="2748"/>
  <c r="AC90" i="2748" s="1"/>
  <c r="AD90" i="2748" s="1"/>
  <c r="AA89" i="2748"/>
  <c r="AA88" i="2748"/>
  <c r="AA87" i="2748"/>
  <c r="AA86" i="2748"/>
  <c r="AC86" i="2748" s="1"/>
  <c r="AA85" i="2748"/>
  <c r="AA84" i="2748"/>
  <c r="AC84" i="2748" s="1"/>
  <c r="AD84" i="2748" s="1"/>
  <c r="AG84" i="2748" s="1"/>
  <c r="AA83" i="2748"/>
  <c r="AC83" i="2748" s="1"/>
  <c r="AD83" i="2748" s="1"/>
  <c r="AA82" i="2748"/>
  <c r="AA81" i="2748"/>
  <c r="AA80" i="2748"/>
  <c r="AA79" i="2748"/>
  <c r="AC79" i="2748" s="1"/>
  <c r="AD79" i="2748" s="1"/>
  <c r="AA78" i="2748"/>
  <c r="AC78" i="2748" s="1"/>
  <c r="AA77" i="2748"/>
  <c r="AA76" i="2748"/>
  <c r="AC76" i="2748" s="1"/>
  <c r="AD76" i="2748" s="1"/>
  <c r="AG76" i="2748" s="1"/>
  <c r="AA75" i="2748"/>
  <c r="AA74" i="2748"/>
  <c r="AC74" i="2748" s="1"/>
  <c r="AD74" i="2748" s="1"/>
  <c r="AA73" i="2748"/>
  <c r="AA72" i="2748"/>
  <c r="AA71" i="2748"/>
  <c r="AA70" i="2748"/>
  <c r="AC70" i="2748" s="1"/>
  <c r="AA69" i="2748"/>
  <c r="AA68" i="2748"/>
  <c r="AC68" i="2748" s="1"/>
  <c r="AD68" i="2748" s="1"/>
  <c r="AG68" i="2748" s="1"/>
  <c r="AA67" i="2748"/>
  <c r="AC67" i="2748" s="1"/>
  <c r="AD67" i="2748" s="1"/>
  <c r="AA66" i="2748"/>
  <c r="AA65" i="2748"/>
  <c r="AA64" i="2748"/>
  <c r="AA63" i="2748"/>
  <c r="AA62" i="2748"/>
  <c r="AC62" i="2748" s="1"/>
  <c r="AA61" i="2748"/>
  <c r="AA60" i="2748"/>
  <c r="AC60" i="2748" s="1"/>
  <c r="AD60" i="2748" s="1"/>
  <c r="AG60" i="2748" s="1"/>
  <c r="AA59" i="2748"/>
  <c r="AA58" i="2748"/>
  <c r="AC58" i="2748" s="1"/>
  <c r="AD58" i="2748" s="1"/>
  <c r="AA57" i="2748"/>
  <c r="AA56" i="2748"/>
  <c r="AA55" i="2748"/>
  <c r="AA54" i="2748"/>
  <c r="AC54" i="2748" s="1"/>
  <c r="AA53" i="2748"/>
  <c r="AA52" i="2748"/>
  <c r="AC52" i="2748" s="1"/>
  <c r="AD52" i="2748" s="1"/>
  <c r="AG52" i="2748" s="1"/>
  <c r="AA51" i="2748"/>
  <c r="AC51" i="2748" s="1"/>
  <c r="AD51" i="2748" s="1"/>
  <c r="AA50" i="2748"/>
  <c r="AA49" i="2748"/>
  <c r="AA48" i="2748"/>
  <c r="AA47" i="2748"/>
  <c r="AA46" i="2748"/>
  <c r="AC46" i="2748" s="1"/>
  <c r="AA45" i="2748"/>
  <c r="AA44" i="2748"/>
  <c r="AC44" i="2748" s="1"/>
  <c r="AD44" i="2748" s="1"/>
  <c r="AG44" i="2748" s="1"/>
  <c r="AA43" i="2748"/>
  <c r="AA42" i="2748"/>
  <c r="AC42" i="2748" s="1"/>
  <c r="AD42" i="2748" s="1"/>
  <c r="AA41" i="2748"/>
  <c r="AA40" i="2748"/>
  <c r="AA39" i="2748"/>
  <c r="AA38" i="2748"/>
  <c r="AC38" i="2748" s="1"/>
  <c r="AA37" i="2748"/>
  <c r="AA36" i="2748"/>
  <c r="AC36" i="2748" s="1"/>
  <c r="AD36" i="2748" s="1"/>
  <c r="AG36" i="2748" s="1"/>
  <c r="AA35" i="2748"/>
  <c r="AC35" i="2748" s="1"/>
  <c r="AD35" i="2748" s="1"/>
  <c r="AA34" i="2748"/>
  <c r="AA33" i="2748"/>
  <c r="AA32" i="2748"/>
  <c r="AA31" i="2748"/>
  <c r="AA30" i="2748"/>
  <c r="AC30" i="2748" s="1"/>
  <c r="AA29" i="2748"/>
  <c r="AA28" i="2748"/>
  <c r="AC28" i="2748" s="1"/>
  <c r="AD28" i="2748" s="1"/>
  <c r="AG28" i="2748" s="1"/>
  <c r="AA27" i="2748"/>
  <c r="AH100" i="2748"/>
  <c r="AI100" i="2748" s="1"/>
  <c r="AF100" i="2748"/>
  <c r="AE100" i="2748"/>
  <c r="AB100" i="2748"/>
  <c r="Z100" i="2748"/>
  <c r="Y100" i="2748"/>
  <c r="AH99" i="2748"/>
  <c r="AI99" i="2748" s="1"/>
  <c r="AE99" i="2748"/>
  <c r="AB99" i="2748"/>
  <c r="Z99" i="2748"/>
  <c r="Y99" i="2748"/>
  <c r="AI98" i="2748"/>
  <c r="AH98" i="2748"/>
  <c r="AF98" i="2748"/>
  <c r="AE98" i="2748"/>
  <c r="AD98" i="2748"/>
  <c r="AG98" i="2748" s="1"/>
  <c r="AB98" i="2748"/>
  <c r="Z98" i="2748"/>
  <c r="Y98" i="2748"/>
  <c r="AH97" i="2748"/>
  <c r="AI97" i="2748" s="1"/>
  <c r="AE97" i="2748"/>
  <c r="AC97" i="2748"/>
  <c r="AD97" i="2748" s="1"/>
  <c r="AB97" i="2748"/>
  <c r="Z97" i="2748"/>
  <c r="Y97" i="2748"/>
  <c r="AH96" i="2748"/>
  <c r="AI96" i="2748" s="1"/>
  <c r="AE96" i="2748"/>
  <c r="AC96" i="2748"/>
  <c r="AD96" i="2748" s="1"/>
  <c r="AB96" i="2748"/>
  <c r="Z96" i="2748"/>
  <c r="Y96" i="2748"/>
  <c r="AH95" i="2748"/>
  <c r="AI95" i="2748" s="1"/>
  <c r="AE95" i="2748"/>
  <c r="AB95" i="2748"/>
  <c r="Z95" i="2748"/>
  <c r="Y95" i="2748"/>
  <c r="AI94" i="2748"/>
  <c r="AH94" i="2748"/>
  <c r="AG94" i="2748"/>
  <c r="AE94" i="2748"/>
  <c r="AD94" i="2748"/>
  <c r="AF94" i="2748" s="1"/>
  <c r="AB94" i="2748"/>
  <c r="Z94" i="2748"/>
  <c r="Y94" i="2748"/>
  <c r="AH93" i="2748"/>
  <c r="AI93" i="2748" s="1"/>
  <c r="AE93" i="2748"/>
  <c r="AC93" i="2748"/>
  <c r="AD93" i="2748" s="1"/>
  <c r="AB93" i="2748"/>
  <c r="Z93" i="2748"/>
  <c r="Y93" i="2748"/>
  <c r="AI92" i="2748"/>
  <c r="AH92" i="2748"/>
  <c r="AF92" i="2748"/>
  <c r="AE92" i="2748"/>
  <c r="AB92" i="2748"/>
  <c r="Z92" i="2748"/>
  <c r="Y92" i="2748"/>
  <c r="AI91" i="2748"/>
  <c r="AH91" i="2748"/>
  <c r="AE91" i="2748"/>
  <c r="AC91" i="2748"/>
  <c r="AD91" i="2748" s="1"/>
  <c r="AB91" i="2748"/>
  <c r="Z91" i="2748"/>
  <c r="Y91" i="2748"/>
  <c r="AI90" i="2748"/>
  <c r="AH90" i="2748"/>
  <c r="AE90" i="2748"/>
  <c r="AB90" i="2748"/>
  <c r="Z90" i="2748"/>
  <c r="Y90" i="2748"/>
  <c r="AH89" i="2748"/>
  <c r="AI89" i="2748" s="1"/>
  <c r="AE89" i="2748"/>
  <c r="AC89" i="2748"/>
  <c r="AD89" i="2748" s="1"/>
  <c r="AB89" i="2748"/>
  <c r="Z89" i="2748"/>
  <c r="Y89" i="2748"/>
  <c r="AI88" i="2748"/>
  <c r="AH88" i="2748"/>
  <c r="AE88" i="2748"/>
  <c r="AD88" i="2748"/>
  <c r="AG88" i="2748" s="1"/>
  <c r="AC88" i="2748"/>
  <c r="AB88" i="2748"/>
  <c r="Z88" i="2748"/>
  <c r="Y88" i="2748"/>
  <c r="AH87" i="2748"/>
  <c r="AI87" i="2748" s="1"/>
  <c r="AE87" i="2748"/>
  <c r="AC87" i="2748"/>
  <c r="AD87" i="2748" s="1"/>
  <c r="AB87" i="2748"/>
  <c r="Z87" i="2748"/>
  <c r="Y87" i="2748"/>
  <c r="AH86" i="2748"/>
  <c r="AI86" i="2748" s="1"/>
  <c r="AF86" i="2748"/>
  <c r="AE86" i="2748"/>
  <c r="AD86" i="2748"/>
  <c r="AG86" i="2748" s="1"/>
  <c r="AB86" i="2748"/>
  <c r="Z86" i="2748"/>
  <c r="Y86" i="2748"/>
  <c r="AH85" i="2748"/>
  <c r="AI85" i="2748" s="1"/>
  <c r="AE85" i="2748"/>
  <c r="AC85" i="2748"/>
  <c r="AD85" i="2748" s="1"/>
  <c r="AB85" i="2748"/>
  <c r="Z85" i="2748"/>
  <c r="Y85" i="2748"/>
  <c r="AH84" i="2748"/>
  <c r="AI84" i="2748" s="1"/>
  <c r="AF84" i="2748"/>
  <c r="AE84" i="2748"/>
  <c r="AB84" i="2748"/>
  <c r="Z84" i="2748"/>
  <c r="Y84" i="2748"/>
  <c r="AH83" i="2748"/>
  <c r="AI83" i="2748" s="1"/>
  <c r="AE83" i="2748"/>
  <c r="AB83" i="2748"/>
  <c r="Z83" i="2748"/>
  <c r="Y83" i="2748"/>
  <c r="AI82" i="2748"/>
  <c r="AH82" i="2748"/>
  <c r="AE82" i="2748"/>
  <c r="AC82" i="2748"/>
  <c r="AD82" i="2748" s="1"/>
  <c r="AB82" i="2748"/>
  <c r="Z82" i="2748"/>
  <c r="Y82" i="2748"/>
  <c r="AI81" i="2748"/>
  <c r="AH81" i="2748"/>
  <c r="AE81" i="2748"/>
  <c r="AC81" i="2748"/>
  <c r="AD81" i="2748" s="1"/>
  <c r="AB81" i="2748"/>
  <c r="Z81" i="2748"/>
  <c r="Y81" i="2748"/>
  <c r="AH80" i="2748"/>
  <c r="AI80" i="2748" s="1"/>
  <c r="AE80" i="2748"/>
  <c r="AC80" i="2748"/>
  <c r="AD80" i="2748" s="1"/>
  <c r="AB80" i="2748"/>
  <c r="Z80" i="2748"/>
  <c r="Y80" i="2748"/>
  <c r="AH79" i="2748"/>
  <c r="AI79" i="2748" s="1"/>
  <c r="AE79" i="2748"/>
  <c r="AB79" i="2748"/>
  <c r="Z79" i="2748"/>
  <c r="Y79" i="2748"/>
  <c r="AI78" i="2748"/>
  <c r="AH78" i="2748"/>
  <c r="AG78" i="2748"/>
  <c r="AE78" i="2748"/>
  <c r="AD78" i="2748"/>
  <c r="AF78" i="2748" s="1"/>
  <c r="AB78" i="2748"/>
  <c r="Z78" i="2748"/>
  <c r="Y78" i="2748"/>
  <c r="AH77" i="2748"/>
  <c r="AI77" i="2748" s="1"/>
  <c r="AE77" i="2748"/>
  <c r="AC77" i="2748"/>
  <c r="AD77" i="2748" s="1"/>
  <c r="AB77" i="2748"/>
  <c r="Z77" i="2748"/>
  <c r="Y77" i="2748"/>
  <c r="AI76" i="2748"/>
  <c r="AH76" i="2748"/>
  <c r="AF76" i="2748"/>
  <c r="AE76" i="2748"/>
  <c r="AB76" i="2748"/>
  <c r="Z76" i="2748"/>
  <c r="Y76" i="2748"/>
  <c r="AH75" i="2748"/>
  <c r="AI75" i="2748" s="1"/>
  <c r="AE75" i="2748"/>
  <c r="AC75" i="2748"/>
  <c r="AD75" i="2748" s="1"/>
  <c r="AB75" i="2748"/>
  <c r="Z75" i="2748"/>
  <c r="Y75" i="2748"/>
  <c r="AI74" i="2748"/>
  <c r="AH74" i="2748"/>
  <c r="AE74" i="2748"/>
  <c r="AB74" i="2748"/>
  <c r="Z74" i="2748"/>
  <c r="Y74" i="2748"/>
  <c r="AH73" i="2748"/>
  <c r="AI73" i="2748" s="1"/>
  <c r="AE73" i="2748"/>
  <c r="AC73" i="2748"/>
  <c r="AD73" i="2748" s="1"/>
  <c r="AB73" i="2748"/>
  <c r="Z73" i="2748"/>
  <c r="Y73" i="2748"/>
  <c r="AI72" i="2748"/>
  <c r="AH72" i="2748"/>
  <c r="AE72" i="2748"/>
  <c r="AD72" i="2748"/>
  <c r="AG72" i="2748" s="1"/>
  <c r="AC72" i="2748"/>
  <c r="AB72" i="2748"/>
  <c r="Z72" i="2748"/>
  <c r="Y72" i="2748"/>
  <c r="AH71" i="2748"/>
  <c r="AI71" i="2748" s="1"/>
  <c r="AE71" i="2748"/>
  <c r="AC71" i="2748"/>
  <c r="AD71" i="2748" s="1"/>
  <c r="AB71" i="2748"/>
  <c r="Z71" i="2748"/>
  <c r="Y71" i="2748"/>
  <c r="AH70" i="2748"/>
  <c r="AI70" i="2748" s="1"/>
  <c r="AF70" i="2748"/>
  <c r="AE70" i="2748"/>
  <c r="AD70" i="2748"/>
  <c r="AG70" i="2748" s="1"/>
  <c r="AB70" i="2748"/>
  <c r="Z70" i="2748"/>
  <c r="Y70" i="2748"/>
  <c r="AH69" i="2748"/>
  <c r="AI69" i="2748" s="1"/>
  <c r="AE69" i="2748"/>
  <c r="AC69" i="2748"/>
  <c r="AD69" i="2748" s="1"/>
  <c r="AB69" i="2748"/>
  <c r="Z69" i="2748"/>
  <c r="Y69" i="2748"/>
  <c r="AH68" i="2748"/>
  <c r="AI68" i="2748" s="1"/>
  <c r="AF68" i="2748"/>
  <c r="AE68" i="2748"/>
  <c r="AB68" i="2748"/>
  <c r="Z68" i="2748"/>
  <c r="Y68" i="2748"/>
  <c r="AH67" i="2748"/>
  <c r="AI67" i="2748" s="1"/>
  <c r="AE67" i="2748"/>
  <c r="AB67" i="2748"/>
  <c r="Z67" i="2748"/>
  <c r="Y67" i="2748"/>
  <c r="AI66" i="2748"/>
  <c r="AH66" i="2748"/>
  <c r="AE66" i="2748"/>
  <c r="AC66" i="2748"/>
  <c r="AD66" i="2748" s="1"/>
  <c r="AB66" i="2748"/>
  <c r="Z66" i="2748"/>
  <c r="Y66" i="2748"/>
  <c r="AI65" i="2748"/>
  <c r="AH65" i="2748"/>
  <c r="AE65" i="2748"/>
  <c r="AC65" i="2748"/>
  <c r="AD65" i="2748" s="1"/>
  <c r="AB65" i="2748"/>
  <c r="Z65" i="2748"/>
  <c r="Y65" i="2748"/>
  <c r="AI64" i="2748"/>
  <c r="AH64" i="2748"/>
  <c r="AE64" i="2748"/>
  <c r="AC64" i="2748"/>
  <c r="AD64" i="2748" s="1"/>
  <c r="AB64" i="2748"/>
  <c r="Z64" i="2748"/>
  <c r="Y64" i="2748"/>
  <c r="AH63" i="2748"/>
  <c r="AI63" i="2748" s="1"/>
  <c r="AE63" i="2748"/>
  <c r="AD63" i="2748"/>
  <c r="AF63" i="2748" s="1"/>
  <c r="AC63" i="2748"/>
  <c r="AB63" i="2748"/>
  <c r="Z63" i="2748"/>
  <c r="Y63" i="2748"/>
  <c r="AI62" i="2748"/>
  <c r="AH62" i="2748"/>
  <c r="AG62" i="2748"/>
  <c r="AE62" i="2748"/>
  <c r="AD62" i="2748"/>
  <c r="AF62" i="2748" s="1"/>
  <c r="AB62" i="2748"/>
  <c r="Z62" i="2748"/>
  <c r="Y62" i="2748"/>
  <c r="AH61" i="2748"/>
  <c r="AI61" i="2748" s="1"/>
  <c r="AE61" i="2748"/>
  <c r="AC61" i="2748"/>
  <c r="AD61" i="2748" s="1"/>
  <c r="AB61" i="2748"/>
  <c r="Z61" i="2748"/>
  <c r="Y61" i="2748"/>
  <c r="AI60" i="2748"/>
  <c r="AH60" i="2748"/>
  <c r="AF60" i="2748"/>
  <c r="AE60" i="2748"/>
  <c r="AB60" i="2748"/>
  <c r="Z60" i="2748"/>
  <c r="Y60" i="2748"/>
  <c r="AH59" i="2748"/>
  <c r="AI59" i="2748" s="1"/>
  <c r="AG59" i="2748"/>
  <c r="AE59" i="2748"/>
  <c r="AD59" i="2748"/>
  <c r="AF59" i="2748" s="1"/>
  <c r="AC59" i="2748"/>
  <c r="AB59" i="2748"/>
  <c r="Z59" i="2748"/>
  <c r="Y59" i="2748"/>
  <c r="AI58" i="2748"/>
  <c r="AH58" i="2748"/>
  <c r="AE58" i="2748"/>
  <c r="AB58" i="2748"/>
  <c r="Z58" i="2748"/>
  <c r="Y58" i="2748"/>
  <c r="AH57" i="2748"/>
  <c r="AI57" i="2748" s="1"/>
  <c r="AE57" i="2748"/>
  <c r="AC57" i="2748"/>
  <c r="AD57" i="2748" s="1"/>
  <c r="AB57" i="2748"/>
  <c r="Z57" i="2748"/>
  <c r="Y57" i="2748"/>
  <c r="AI56" i="2748"/>
  <c r="AH56" i="2748"/>
  <c r="AE56" i="2748"/>
  <c r="AD56" i="2748"/>
  <c r="AG56" i="2748" s="1"/>
  <c r="AC56" i="2748"/>
  <c r="AB56" i="2748"/>
  <c r="Z56" i="2748"/>
  <c r="Y56" i="2748"/>
  <c r="AH55" i="2748"/>
  <c r="AI55" i="2748" s="1"/>
  <c r="AE55" i="2748"/>
  <c r="AC55" i="2748"/>
  <c r="AD55" i="2748" s="1"/>
  <c r="AB55" i="2748"/>
  <c r="Z55" i="2748"/>
  <c r="Y55" i="2748"/>
  <c r="AH54" i="2748"/>
  <c r="AI54" i="2748" s="1"/>
  <c r="AF54" i="2748"/>
  <c r="AE54" i="2748"/>
  <c r="AD54" i="2748"/>
  <c r="AG54" i="2748" s="1"/>
  <c r="AB54" i="2748"/>
  <c r="Z54" i="2748"/>
  <c r="Y54" i="2748"/>
  <c r="AH53" i="2748"/>
  <c r="AI53" i="2748" s="1"/>
  <c r="AE53" i="2748"/>
  <c r="AC53" i="2748"/>
  <c r="AD53" i="2748" s="1"/>
  <c r="AB53" i="2748"/>
  <c r="Z53" i="2748"/>
  <c r="Y53" i="2748"/>
  <c r="AH52" i="2748"/>
  <c r="AI52" i="2748" s="1"/>
  <c r="AF52" i="2748"/>
  <c r="AE52" i="2748"/>
  <c r="AB52" i="2748"/>
  <c r="Z52" i="2748"/>
  <c r="Y52" i="2748"/>
  <c r="AH51" i="2748"/>
  <c r="AI51" i="2748" s="1"/>
  <c r="AE51" i="2748"/>
  <c r="AB51" i="2748"/>
  <c r="Z51" i="2748"/>
  <c r="Y51" i="2748"/>
  <c r="AI50" i="2748"/>
  <c r="AH50" i="2748"/>
  <c r="AE50" i="2748"/>
  <c r="AC50" i="2748"/>
  <c r="AD50" i="2748" s="1"/>
  <c r="AB50" i="2748"/>
  <c r="Z50" i="2748"/>
  <c r="Y50" i="2748"/>
  <c r="AI49" i="2748"/>
  <c r="AH49" i="2748"/>
  <c r="AE49" i="2748"/>
  <c r="AC49" i="2748"/>
  <c r="AD49" i="2748" s="1"/>
  <c r="AB49" i="2748"/>
  <c r="Z49" i="2748"/>
  <c r="Y49" i="2748"/>
  <c r="AI48" i="2748"/>
  <c r="AH48" i="2748"/>
  <c r="AE48" i="2748"/>
  <c r="AC48" i="2748"/>
  <c r="AD48" i="2748" s="1"/>
  <c r="AB48" i="2748"/>
  <c r="Z48" i="2748"/>
  <c r="Y48" i="2748"/>
  <c r="AH47" i="2748"/>
  <c r="AI47" i="2748" s="1"/>
  <c r="AE47" i="2748"/>
  <c r="AD47" i="2748"/>
  <c r="AF47" i="2748" s="1"/>
  <c r="AC47" i="2748"/>
  <c r="AB47" i="2748"/>
  <c r="Z47" i="2748"/>
  <c r="Y47" i="2748"/>
  <c r="AI46" i="2748"/>
  <c r="AH46" i="2748"/>
  <c r="AG46" i="2748"/>
  <c r="AE46" i="2748"/>
  <c r="AD46" i="2748"/>
  <c r="AF46" i="2748" s="1"/>
  <c r="AB46" i="2748"/>
  <c r="Z46" i="2748"/>
  <c r="Y46" i="2748"/>
  <c r="AH45" i="2748"/>
  <c r="AI45" i="2748" s="1"/>
  <c r="AE45" i="2748"/>
  <c r="AC45" i="2748"/>
  <c r="AD45" i="2748" s="1"/>
  <c r="AB45" i="2748"/>
  <c r="Z45" i="2748"/>
  <c r="Y45" i="2748"/>
  <c r="AI44" i="2748"/>
  <c r="AH44" i="2748"/>
  <c r="AF44" i="2748"/>
  <c r="AE44" i="2748"/>
  <c r="AB44" i="2748"/>
  <c r="Z44" i="2748"/>
  <c r="Y44" i="2748"/>
  <c r="AH43" i="2748"/>
  <c r="AI43" i="2748" s="1"/>
  <c r="AG43" i="2748"/>
  <c r="AE43" i="2748"/>
  <c r="AD43" i="2748"/>
  <c r="AF43" i="2748" s="1"/>
  <c r="AC43" i="2748"/>
  <c r="AB43" i="2748"/>
  <c r="Z43" i="2748"/>
  <c r="Y43" i="2748"/>
  <c r="AI42" i="2748"/>
  <c r="AH42" i="2748"/>
  <c r="AE42" i="2748"/>
  <c r="AB42" i="2748"/>
  <c r="Z42" i="2748"/>
  <c r="Y42" i="2748"/>
  <c r="AH41" i="2748"/>
  <c r="AI41" i="2748" s="1"/>
  <c r="AE41" i="2748"/>
  <c r="AC41" i="2748"/>
  <c r="AD41" i="2748" s="1"/>
  <c r="AB41" i="2748"/>
  <c r="Z41" i="2748"/>
  <c r="Y41" i="2748"/>
  <c r="AI40" i="2748"/>
  <c r="AH40" i="2748"/>
  <c r="AE40" i="2748"/>
  <c r="AD40" i="2748"/>
  <c r="AG40" i="2748" s="1"/>
  <c r="AC40" i="2748"/>
  <c r="AB40" i="2748"/>
  <c r="Z40" i="2748"/>
  <c r="Y40" i="2748"/>
  <c r="AH39" i="2748"/>
  <c r="AI39" i="2748" s="1"/>
  <c r="AE39" i="2748"/>
  <c r="AC39" i="2748"/>
  <c r="AD39" i="2748" s="1"/>
  <c r="AB39" i="2748"/>
  <c r="Z39" i="2748"/>
  <c r="Y39" i="2748"/>
  <c r="AH38" i="2748"/>
  <c r="AI38" i="2748" s="1"/>
  <c r="AF38" i="2748"/>
  <c r="AE38" i="2748"/>
  <c r="AD38" i="2748"/>
  <c r="AG38" i="2748" s="1"/>
  <c r="AB38" i="2748"/>
  <c r="Z38" i="2748"/>
  <c r="Y38" i="2748"/>
  <c r="AH37" i="2748"/>
  <c r="AI37" i="2748" s="1"/>
  <c r="AE37" i="2748"/>
  <c r="AC37" i="2748"/>
  <c r="AD37" i="2748" s="1"/>
  <c r="AB37" i="2748"/>
  <c r="Z37" i="2748"/>
  <c r="Y37" i="2748"/>
  <c r="AH36" i="2748"/>
  <c r="AI36" i="2748" s="1"/>
  <c r="AF36" i="2748"/>
  <c r="AE36" i="2748"/>
  <c r="AB36" i="2748"/>
  <c r="Z36" i="2748"/>
  <c r="Y36" i="2748"/>
  <c r="AH35" i="2748"/>
  <c r="AI35" i="2748" s="1"/>
  <c r="AE35" i="2748"/>
  <c r="AB35" i="2748"/>
  <c r="Z35" i="2748"/>
  <c r="Y35" i="2748"/>
  <c r="AI34" i="2748"/>
  <c r="AH34" i="2748"/>
  <c r="AE34" i="2748"/>
  <c r="AC34" i="2748"/>
  <c r="AD34" i="2748" s="1"/>
  <c r="AB34" i="2748"/>
  <c r="Z34" i="2748"/>
  <c r="Y34" i="2748"/>
  <c r="AI33" i="2748"/>
  <c r="AH33" i="2748"/>
  <c r="AE33" i="2748"/>
  <c r="AC33" i="2748"/>
  <c r="AD33" i="2748" s="1"/>
  <c r="AB33" i="2748"/>
  <c r="Z33" i="2748"/>
  <c r="Y33" i="2748"/>
  <c r="AI32" i="2748"/>
  <c r="AH32" i="2748"/>
  <c r="AE32" i="2748"/>
  <c r="AC32" i="2748"/>
  <c r="AD32" i="2748" s="1"/>
  <c r="AB32" i="2748"/>
  <c r="Z32" i="2748"/>
  <c r="Y32" i="2748"/>
  <c r="AH31" i="2748"/>
  <c r="AI31" i="2748" s="1"/>
  <c r="AE31" i="2748"/>
  <c r="AD31" i="2748"/>
  <c r="AF31" i="2748" s="1"/>
  <c r="AC31" i="2748"/>
  <c r="AB31" i="2748"/>
  <c r="Z31" i="2748"/>
  <c r="Y31" i="2748"/>
  <c r="AI30" i="2748"/>
  <c r="AH30" i="2748"/>
  <c r="AG30" i="2748"/>
  <c r="AE30" i="2748"/>
  <c r="AD30" i="2748"/>
  <c r="AF30" i="2748" s="1"/>
  <c r="AB30" i="2748"/>
  <c r="Z30" i="2748"/>
  <c r="Y30" i="2748"/>
  <c r="AH29" i="2748"/>
  <c r="AI29" i="2748" s="1"/>
  <c r="AE29" i="2748"/>
  <c r="AC29" i="2748"/>
  <c r="AD29" i="2748" s="1"/>
  <c r="AB29" i="2748"/>
  <c r="Z29" i="2748"/>
  <c r="Y29" i="2748"/>
  <c r="AI28" i="2748"/>
  <c r="AH28" i="2748"/>
  <c r="AF28" i="2748"/>
  <c r="AE28" i="2748"/>
  <c r="AB28" i="2748"/>
  <c r="Z28" i="2748"/>
  <c r="Y28" i="2748"/>
  <c r="AH27" i="2748"/>
  <c r="AI27" i="2748" s="1"/>
  <c r="AG27" i="2748"/>
  <c r="AE27" i="2748"/>
  <c r="AD27" i="2748"/>
  <c r="AF27" i="2748" s="1"/>
  <c r="AC27" i="2748"/>
  <c r="AB27" i="2748"/>
  <c r="Z27" i="2748"/>
  <c r="Y27" i="2748"/>
  <c r="AB20" i="2748"/>
  <c r="Y20" i="2748"/>
  <c r="Y24" i="2748"/>
  <c r="Y22" i="2748"/>
  <c r="Y17" i="2748"/>
  <c r="Y25" i="2748"/>
  <c r="Y23" i="2748"/>
  <c r="Y26" i="2748"/>
  <c r="Y21" i="2748"/>
  <c r="Y18" i="2748"/>
  <c r="Y19" i="2748"/>
  <c r="AB16" i="2748"/>
  <c r="Y16" i="2748"/>
  <c r="Y15" i="2748"/>
  <c r="F50" i="2743"/>
  <c r="E50" i="2743"/>
  <c r="E49" i="2743"/>
  <c r="F49" i="2743" s="1"/>
  <c r="F48" i="2743"/>
  <c r="E48" i="2743"/>
  <c r="E47" i="2743"/>
  <c r="F47" i="2743" s="1"/>
  <c r="E46" i="2743"/>
  <c r="F46" i="2743" s="1"/>
  <c r="E45" i="2743"/>
  <c r="F45" i="2743" s="1"/>
  <c r="E44" i="2743"/>
  <c r="F44" i="2743" s="1"/>
  <c r="F43" i="2743"/>
  <c r="E43" i="2743"/>
  <c r="E42" i="2743"/>
  <c r="F42" i="2743" s="1"/>
  <c r="E39" i="2743"/>
  <c r="F39" i="2743" s="1"/>
  <c r="E36" i="2743"/>
  <c r="F36" i="2743" s="1"/>
  <c r="E33" i="2743"/>
  <c r="F33" i="2743" s="1"/>
  <c r="F32" i="2743"/>
  <c r="E32" i="2743"/>
  <c r="E31" i="2743"/>
  <c r="F31" i="2743" s="1"/>
  <c r="E30" i="2743"/>
  <c r="F30" i="2743" s="1"/>
  <c r="E29" i="2743"/>
  <c r="F29" i="2743" s="1"/>
  <c r="E28" i="2743"/>
  <c r="F28" i="2743" s="1"/>
  <c r="E27" i="2743"/>
  <c r="F27" i="2743" s="1"/>
  <c r="F26" i="2743"/>
  <c r="E26" i="2743"/>
  <c r="E25" i="2743"/>
  <c r="F25" i="2743" s="1"/>
  <c r="F24" i="2743"/>
  <c r="E24" i="2743"/>
  <c r="E23" i="2743"/>
  <c r="F23" i="2743" s="1"/>
  <c r="E22" i="2743"/>
  <c r="F22" i="2743" s="1"/>
  <c r="E21" i="2743"/>
  <c r="F21" i="2743" s="1"/>
  <c r="E20" i="2743"/>
  <c r="F20" i="2743" s="1"/>
  <c r="F18" i="2743"/>
  <c r="E18" i="2743"/>
  <c r="E17" i="2743"/>
  <c r="F17" i="2743" s="1"/>
  <c r="F16" i="2743"/>
  <c r="E16" i="2743"/>
  <c r="E15" i="2743"/>
  <c r="F15" i="2743" s="1"/>
  <c r="AA100" i="2743"/>
  <c r="AC100" i="2743" s="1"/>
  <c r="AA99" i="2743"/>
  <c r="AC99" i="2743" s="1"/>
  <c r="AD99" i="2743" s="1"/>
  <c r="AA98" i="2743"/>
  <c r="AA97" i="2743"/>
  <c r="AC97" i="2743" s="1"/>
  <c r="AD97" i="2743" s="1"/>
  <c r="AA96" i="2743"/>
  <c r="AA95" i="2743"/>
  <c r="AA94" i="2743"/>
  <c r="AA93" i="2743"/>
  <c r="AA92" i="2743"/>
  <c r="AC92" i="2743" s="1"/>
  <c r="AD92" i="2743" s="1"/>
  <c r="AA91" i="2743"/>
  <c r="AC91" i="2743" s="1"/>
  <c r="AD91" i="2743" s="1"/>
  <c r="AA90" i="2743"/>
  <c r="AC90" i="2743" s="1"/>
  <c r="AD90" i="2743" s="1"/>
  <c r="AA89" i="2743"/>
  <c r="AC89" i="2743" s="1"/>
  <c r="AD89" i="2743" s="1"/>
  <c r="AA88" i="2743"/>
  <c r="AA87" i="2743"/>
  <c r="AA86" i="2743"/>
  <c r="AA85" i="2743"/>
  <c r="AC85" i="2743" s="1"/>
  <c r="AD85" i="2743" s="1"/>
  <c r="AA84" i="2743"/>
  <c r="AC84" i="2743" s="1"/>
  <c r="AA83" i="2743"/>
  <c r="AC83" i="2743" s="1"/>
  <c r="AD83" i="2743" s="1"/>
  <c r="AA82" i="2743"/>
  <c r="AA81" i="2743"/>
  <c r="AA80" i="2743"/>
  <c r="AA79" i="2743"/>
  <c r="AA78" i="2743"/>
  <c r="AA77" i="2743"/>
  <c r="AA76" i="2743"/>
  <c r="AA75" i="2743"/>
  <c r="AC75" i="2743" s="1"/>
  <c r="AD75" i="2743" s="1"/>
  <c r="AA74" i="2743"/>
  <c r="AA73" i="2743"/>
  <c r="AC73" i="2743" s="1"/>
  <c r="AD73" i="2743" s="1"/>
  <c r="AA72" i="2743"/>
  <c r="AA71" i="2743"/>
  <c r="AA70" i="2743"/>
  <c r="AA69" i="2743"/>
  <c r="AA68" i="2743"/>
  <c r="AA67" i="2743"/>
  <c r="AC67" i="2743" s="1"/>
  <c r="AD67" i="2743" s="1"/>
  <c r="AA66" i="2743"/>
  <c r="AA65" i="2743"/>
  <c r="AC65" i="2743" s="1"/>
  <c r="AD65" i="2743" s="1"/>
  <c r="AA64" i="2743"/>
  <c r="AA63" i="2743"/>
  <c r="AA62" i="2743"/>
  <c r="AA61" i="2743"/>
  <c r="AA60" i="2743"/>
  <c r="AA59" i="2743"/>
  <c r="AC59" i="2743" s="1"/>
  <c r="AD59" i="2743" s="1"/>
  <c r="AA58" i="2743"/>
  <c r="AA57" i="2743"/>
  <c r="AC57" i="2743" s="1"/>
  <c r="AD57" i="2743" s="1"/>
  <c r="AA56" i="2743"/>
  <c r="AA55" i="2743"/>
  <c r="AA54" i="2743"/>
  <c r="AA53" i="2743"/>
  <c r="AA52" i="2743"/>
  <c r="AA51" i="2743"/>
  <c r="AC51" i="2743" s="1"/>
  <c r="AD51" i="2743" s="1"/>
  <c r="AA50" i="2743"/>
  <c r="AA49" i="2743"/>
  <c r="AC49" i="2743" s="1"/>
  <c r="AD49" i="2743" s="1"/>
  <c r="AA48" i="2743"/>
  <c r="AA47" i="2743"/>
  <c r="AA46" i="2743"/>
  <c r="AA45" i="2743"/>
  <c r="AA44" i="2743"/>
  <c r="AA43" i="2743"/>
  <c r="AC43" i="2743" s="1"/>
  <c r="AD43" i="2743" s="1"/>
  <c r="AA42" i="2743"/>
  <c r="AA41" i="2743"/>
  <c r="AC41" i="2743" s="1"/>
  <c r="AD41" i="2743" s="1"/>
  <c r="AA40" i="2743"/>
  <c r="AA39" i="2743"/>
  <c r="AA38" i="2743"/>
  <c r="AA37" i="2743"/>
  <c r="AA36" i="2743"/>
  <c r="AA35" i="2743"/>
  <c r="AC35" i="2743" s="1"/>
  <c r="AD35" i="2743" s="1"/>
  <c r="AA34" i="2743"/>
  <c r="AA33" i="2743"/>
  <c r="AC33" i="2743" s="1"/>
  <c r="AD33" i="2743" s="1"/>
  <c r="AA32" i="2743"/>
  <c r="AA31" i="2743"/>
  <c r="AA30" i="2743"/>
  <c r="AH100" i="2743"/>
  <c r="AI100" i="2743" s="1"/>
  <c r="AE100" i="2743"/>
  <c r="AD100" i="2743"/>
  <c r="AF100" i="2743" s="1"/>
  <c r="AB100" i="2743"/>
  <c r="Z100" i="2743"/>
  <c r="Y100" i="2743"/>
  <c r="AI99" i="2743"/>
  <c r="AH99" i="2743"/>
  <c r="AE99" i="2743"/>
  <c r="AB99" i="2743"/>
  <c r="Z99" i="2743"/>
  <c r="Y99" i="2743"/>
  <c r="AH98" i="2743"/>
  <c r="AI98" i="2743" s="1"/>
  <c r="AE98" i="2743"/>
  <c r="AC98" i="2743"/>
  <c r="AD98" i="2743" s="1"/>
  <c r="AB98" i="2743"/>
  <c r="Z98" i="2743"/>
  <c r="Y98" i="2743"/>
  <c r="AI97" i="2743"/>
  <c r="AH97" i="2743"/>
  <c r="AE97" i="2743"/>
  <c r="AB97" i="2743"/>
  <c r="Z97" i="2743"/>
  <c r="Y97" i="2743"/>
  <c r="AI96" i="2743"/>
  <c r="AH96" i="2743"/>
  <c r="AE96" i="2743"/>
  <c r="AC96" i="2743"/>
  <c r="AD96" i="2743" s="1"/>
  <c r="AB96" i="2743"/>
  <c r="Z96" i="2743"/>
  <c r="Y96" i="2743"/>
  <c r="AI95" i="2743"/>
  <c r="AH95" i="2743"/>
  <c r="AE95" i="2743"/>
  <c r="AC95" i="2743"/>
  <c r="AD95" i="2743" s="1"/>
  <c r="AG95" i="2743" s="1"/>
  <c r="AB95" i="2743"/>
  <c r="Z95" i="2743"/>
  <c r="Y95" i="2743"/>
  <c r="AH94" i="2743"/>
  <c r="AI94" i="2743" s="1"/>
  <c r="AF94" i="2743"/>
  <c r="AE94" i="2743"/>
  <c r="AD94" i="2743"/>
  <c r="AG94" i="2743" s="1"/>
  <c r="AC94" i="2743"/>
  <c r="AB94" i="2743"/>
  <c r="Z94" i="2743"/>
  <c r="Y94" i="2743"/>
  <c r="AH93" i="2743"/>
  <c r="AI93" i="2743" s="1"/>
  <c r="AE93" i="2743"/>
  <c r="AC93" i="2743"/>
  <c r="AD93" i="2743" s="1"/>
  <c r="AB93" i="2743"/>
  <c r="Z93" i="2743"/>
  <c r="Y93" i="2743"/>
  <c r="AI92" i="2743"/>
  <c r="AH92" i="2743"/>
  <c r="AE92" i="2743"/>
  <c r="AB92" i="2743"/>
  <c r="Z92" i="2743"/>
  <c r="Y92" i="2743"/>
  <c r="AI91" i="2743"/>
  <c r="AH91" i="2743"/>
  <c r="AE91" i="2743"/>
  <c r="AB91" i="2743"/>
  <c r="Z91" i="2743"/>
  <c r="Y91" i="2743"/>
  <c r="AH90" i="2743"/>
  <c r="AI90" i="2743" s="1"/>
  <c r="AE90" i="2743"/>
  <c r="AB90" i="2743"/>
  <c r="Z90" i="2743"/>
  <c r="Y90" i="2743"/>
  <c r="AH89" i="2743"/>
  <c r="AI89" i="2743" s="1"/>
  <c r="AE89" i="2743"/>
  <c r="AB89" i="2743"/>
  <c r="Z89" i="2743"/>
  <c r="Y89" i="2743"/>
  <c r="AH88" i="2743"/>
  <c r="AI88" i="2743" s="1"/>
  <c r="AE88" i="2743"/>
  <c r="AD88" i="2743"/>
  <c r="AF88" i="2743" s="1"/>
  <c r="AC88" i="2743"/>
  <c r="AB88" i="2743"/>
  <c r="Z88" i="2743"/>
  <c r="Y88" i="2743"/>
  <c r="AH87" i="2743"/>
  <c r="AI87" i="2743" s="1"/>
  <c r="AF87" i="2743"/>
  <c r="AE87" i="2743"/>
  <c r="AC87" i="2743"/>
  <c r="AD87" i="2743" s="1"/>
  <c r="AG87" i="2743" s="1"/>
  <c r="AB87" i="2743"/>
  <c r="Z87" i="2743"/>
  <c r="Y87" i="2743"/>
  <c r="AH86" i="2743"/>
  <c r="AI86" i="2743" s="1"/>
  <c r="AE86" i="2743"/>
  <c r="AC86" i="2743"/>
  <c r="AD86" i="2743" s="1"/>
  <c r="AB86" i="2743"/>
  <c r="Z86" i="2743"/>
  <c r="Y86" i="2743"/>
  <c r="AH85" i="2743"/>
  <c r="AI85" i="2743" s="1"/>
  <c r="AE85" i="2743"/>
  <c r="AB85" i="2743"/>
  <c r="Z85" i="2743"/>
  <c r="Y85" i="2743"/>
  <c r="AH84" i="2743"/>
  <c r="AI84" i="2743" s="1"/>
  <c r="AE84" i="2743"/>
  <c r="AD84" i="2743"/>
  <c r="AG84" i="2743" s="1"/>
  <c r="AB84" i="2743"/>
  <c r="Z84" i="2743"/>
  <c r="Y84" i="2743"/>
  <c r="AI83" i="2743"/>
  <c r="AH83" i="2743"/>
  <c r="AE83" i="2743"/>
  <c r="AB83" i="2743"/>
  <c r="Z83" i="2743"/>
  <c r="Y83" i="2743"/>
  <c r="AI82" i="2743"/>
  <c r="AH82" i="2743"/>
  <c r="AE82" i="2743"/>
  <c r="AC82" i="2743"/>
  <c r="AD82" i="2743" s="1"/>
  <c r="AB82" i="2743"/>
  <c r="Z82" i="2743"/>
  <c r="Y82" i="2743"/>
  <c r="AH81" i="2743"/>
  <c r="AI81" i="2743" s="1"/>
  <c r="AE81" i="2743"/>
  <c r="AC81" i="2743"/>
  <c r="AD81" i="2743" s="1"/>
  <c r="AB81" i="2743"/>
  <c r="Z81" i="2743"/>
  <c r="Y81" i="2743"/>
  <c r="AI80" i="2743"/>
  <c r="AH80" i="2743"/>
  <c r="AE80" i="2743"/>
  <c r="AC80" i="2743"/>
  <c r="AD80" i="2743" s="1"/>
  <c r="AB80" i="2743"/>
  <c r="Z80" i="2743"/>
  <c r="Y80" i="2743"/>
  <c r="AI79" i="2743"/>
  <c r="AH79" i="2743"/>
  <c r="AG79" i="2743"/>
  <c r="AF79" i="2743"/>
  <c r="AE79" i="2743"/>
  <c r="AC79" i="2743"/>
  <c r="AD79" i="2743" s="1"/>
  <c r="AB79" i="2743"/>
  <c r="Z79" i="2743"/>
  <c r="Y79" i="2743"/>
  <c r="AH78" i="2743"/>
  <c r="AI78" i="2743" s="1"/>
  <c r="AE78" i="2743"/>
  <c r="AC78" i="2743"/>
  <c r="AD78" i="2743" s="1"/>
  <c r="AB78" i="2743"/>
  <c r="Z78" i="2743"/>
  <c r="Y78" i="2743"/>
  <c r="AH77" i="2743"/>
  <c r="AI77" i="2743" s="1"/>
  <c r="AE77" i="2743"/>
  <c r="AC77" i="2743"/>
  <c r="AD77" i="2743" s="1"/>
  <c r="AB77" i="2743"/>
  <c r="Z77" i="2743"/>
  <c r="Y77" i="2743"/>
  <c r="AH76" i="2743"/>
  <c r="AI76" i="2743" s="1"/>
  <c r="AE76" i="2743"/>
  <c r="AC76" i="2743"/>
  <c r="AD76" i="2743" s="1"/>
  <c r="AB76" i="2743"/>
  <c r="Z76" i="2743"/>
  <c r="Y76" i="2743"/>
  <c r="AI75" i="2743"/>
  <c r="AH75" i="2743"/>
  <c r="AE75" i="2743"/>
  <c r="AB75" i="2743"/>
  <c r="Z75" i="2743"/>
  <c r="Y75" i="2743"/>
  <c r="AI74" i="2743"/>
  <c r="AH74" i="2743"/>
  <c r="AE74" i="2743"/>
  <c r="AC74" i="2743"/>
  <c r="AD74" i="2743" s="1"/>
  <c r="AB74" i="2743"/>
  <c r="Z74" i="2743"/>
  <c r="Y74" i="2743"/>
  <c r="AI73" i="2743"/>
  <c r="AH73" i="2743"/>
  <c r="AE73" i="2743"/>
  <c r="AB73" i="2743"/>
  <c r="Z73" i="2743"/>
  <c r="Y73" i="2743"/>
  <c r="AI72" i="2743"/>
  <c r="AH72" i="2743"/>
  <c r="AE72" i="2743"/>
  <c r="AC72" i="2743"/>
  <c r="AD72" i="2743" s="1"/>
  <c r="AB72" i="2743"/>
  <c r="Z72" i="2743"/>
  <c r="Y72" i="2743"/>
  <c r="AH71" i="2743"/>
  <c r="AI71" i="2743" s="1"/>
  <c r="AE71" i="2743"/>
  <c r="AC71" i="2743"/>
  <c r="AD71" i="2743" s="1"/>
  <c r="AB71" i="2743"/>
  <c r="Z71" i="2743"/>
  <c r="Y71" i="2743"/>
  <c r="AI70" i="2743"/>
  <c r="AH70" i="2743"/>
  <c r="AE70" i="2743"/>
  <c r="AC70" i="2743"/>
  <c r="AD70" i="2743" s="1"/>
  <c r="AB70" i="2743"/>
  <c r="Z70" i="2743"/>
  <c r="Y70" i="2743"/>
  <c r="AI69" i="2743"/>
  <c r="AH69" i="2743"/>
  <c r="AE69" i="2743"/>
  <c r="AC69" i="2743"/>
  <c r="AD69" i="2743" s="1"/>
  <c r="AB69" i="2743"/>
  <c r="Z69" i="2743"/>
  <c r="Y69" i="2743"/>
  <c r="AH68" i="2743"/>
  <c r="AI68" i="2743" s="1"/>
  <c r="AE68" i="2743"/>
  <c r="AC68" i="2743"/>
  <c r="AD68" i="2743" s="1"/>
  <c r="AB68" i="2743"/>
  <c r="Z68" i="2743"/>
  <c r="Y68" i="2743"/>
  <c r="AI67" i="2743"/>
  <c r="AH67" i="2743"/>
  <c r="AE67" i="2743"/>
  <c r="AB67" i="2743"/>
  <c r="Z67" i="2743"/>
  <c r="Y67" i="2743"/>
  <c r="AI66" i="2743"/>
  <c r="AH66" i="2743"/>
  <c r="AE66" i="2743"/>
  <c r="AC66" i="2743"/>
  <c r="AD66" i="2743" s="1"/>
  <c r="AB66" i="2743"/>
  <c r="Z66" i="2743"/>
  <c r="Y66" i="2743"/>
  <c r="AI65" i="2743"/>
  <c r="AH65" i="2743"/>
  <c r="AE65" i="2743"/>
  <c r="AB65" i="2743"/>
  <c r="Z65" i="2743"/>
  <c r="Y65" i="2743"/>
  <c r="AI64" i="2743"/>
  <c r="AH64" i="2743"/>
  <c r="AE64" i="2743"/>
  <c r="AC64" i="2743"/>
  <c r="AD64" i="2743" s="1"/>
  <c r="AB64" i="2743"/>
  <c r="Z64" i="2743"/>
  <c r="Y64" i="2743"/>
  <c r="AH63" i="2743"/>
  <c r="AI63" i="2743" s="1"/>
  <c r="AE63" i="2743"/>
  <c r="AC63" i="2743"/>
  <c r="AD63" i="2743" s="1"/>
  <c r="AB63" i="2743"/>
  <c r="Z63" i="2743"/>
  <c r="Y63" i="2743"/>
  <c r="AI62" i="2743"/>
  <c r="AH62" i="2743"/>
  <c r="AE62" i="2743"/>
  <c r="AC62" i="2743"/>
  <c r="AD62" i="2743" s="1"/>
  <c r="AB62" i="2743"/>
  <c r="Z62" i="2743"/>
  <c r="Y62" i="2743"/>
  <c r="AI61" i="2743"/>
  <c r="AH61" i="2743"/>
  <c r="AE61" i="2743"/>
  <c r="AC61" i="2743"/>
  <c r="AD61" i="2743" s="1"/>
  <c r="AB61" i="2743"/>
  <c r="Z61" i="2743"/>
  <c r="Y61" i="2743"/>
  <c r="AH60" i="2743"/>
  <c r="AI60" i="2743" s="1"/>
  <c r="AE60" i="2743"/>
  <c r="AC60" i="2743"/>
  <c r="AD60" i="2743" s="1"/>
  <c r="AB60" i="2743"/>
  <c r="Z60" i="2743"/>
  <c r="Y60" i="2743"/>
  <c r="AI59" i="2743"/>
  <c r="AH59" i="2743"/>
  <c r="AE59" i="2743"/>
  <c r="AB59" i="2743"/>
  <c r="Z59" i="2743"/>
  <c r="Y59" i="2743"/>
  <c r="AI58" i="2743"/>
  <c r="AH58" i="2743"/>
  <c r="AE58" i="2743"/>
  <c r="AC58" i="2743"/>
  <c r="AD58" i="2743" s="1"/>
  <c r="AB58" i="2743"/>
  <c r="Z58" i="2743"/>
  <c r="Y58" i="2743"/>
  <c r="AI57" i="2743"/>
  <c r="AH57" i="2743"/>
  <c r="AE57" i="2743"/>
  <c r="AB57" i="2743"/>
  <c r="Z57" i="2743"/>
  <c r="Y57" i="2743"/>
  <c r="AI56" i="2743"/>
  <c r="AH56" i="2743"/>
  <c r="AE56" i="2743"/>
  <c r="AC56" i="2743"/>
  <c r="AD56" i="2743" s="1"/>
  <c r="AB56" i="2743"/>
  <c r="Z56" i="2743"/>
  <c r="Y56" i="2743"/>
  <c r="AH55" i="2743"/>
  <c r="AI55" i="2743" s="1"/>
  <c r="AE55" i="2743"/>
  <c r="AC55" i="2743"/>
  <c r="AD55" i="2743" s="1"/>
  <c r="AB55" i="2743"/>
  <c r="Z55" i="2743"/>
  <c r="Y55" i="2743"/>
  <c r="AI54" i="2743"/>
  <c r="AH54" i="2743"/>
  <c r="AE54" i="2743"/>
  <c r="AC54" i="2743"/>
  <c r="AD54" i="2743" s="1"/>
  <c r="AB54" i="2743"/>
  <c r="Z54" i="2743"/>
  <c r="Y54" i="2743"/>
  <c r="AI53" i="2743"/>
  <c r="AH53" i="2743"/>
  <c r="AE53" i="2743"/>
  <c r="AC53" i="2743"/>
  <c r="AD53" i="2743" s="1"/>
  <c r="AB53" i="2743"/>
  <c r="Z53" i="2743"/>
  <c r="Y53" i="2743"/>
  <c r="AH52" i="2743"/>
  <c r="AI52" i="2743" s="1"/>
  <c r="AE52" i="2743"/>
  <c r="AC52" i="2743"/>
  <c r="AD52" i="2743" s="1"/>
  <c r="AB52" i="2743"/>
  <c r="Z52" i="2743"/>
  <c r="Y52" i="2743"/>
  <c r="AI51" i="2743"/>
  <c r="AH51" i="2743"/>
  <c r="AE51" i="2743"/>
  <c r="AB51" i="2743"/>
  <c r="Z51" i="2743"/>
  <c r="Y51" i="2743"/>
  <c r="AI50" i="2743"/>
  <c r="AH50" i="2743"/>
  <c r="AE50" i="2743"/>
  <c r="AC50" i="2743"/>
  <c r="AD50" i="2743" s="1"/>
  <c r="AB50" i="2743"/>
  <c r="Z50" i="2743"/>
  <c r="Y50" i="2743"/>
  <c r="AI49" i="2743"/>
  <c r="AH49" i="2743"/>
  <c r="AE49" i="2743"/>
  <c r="AB49" i="2743"/>
  <c r="Z49" i="2743"/>
  <c r="Y49" i="2743"/>
  <c r="AI48" i="2743"/>
  <c r="AH48" i="2743"/>
  <c r="AE48" i="2743"/>
  <c r="AC48" i="2743"/>
  <c r="AD48" i="2743" s="1"/>
  <c r="AB48" i="2743"/>
  <c r="Z48" i="2743"/>
  <c r="Y48" i="2743"/>
  <c r="AH47" i="2743"/>
  <c r="AI47" i="2743" s="1"/>
  <c r="AE47" i="2743"/>
  <c r="AC47" i="2743"/>
  <c r="AD47" i="2743" s="1"/>
  <c r="AB47" i="2743"/>
  <c r="Z47" i="2743"/>
  <c r="Y47" i="2743"/>
  <c r="AI46" i="2743"/>
  <c r="AH46" i="2743"/>
  <c r="AE46" i="2743"/>
  <c r="AC46" i="2743"/>
  <c r="AD46" i="2743" s="1"/>
  <c r="AB46" i="2743"/>
  <c r="Z46" i="2743"/>
  <c r="Y46" i="2743"/>
  <c r="AI45" i="2743"/>
  <c r="AH45" i="2743"/>
  <c r="AE45" i="2743"/>
  <c r="AC45" i="2743"/>
  <c r="AD45" i="2743" s="1"/>
  <c r="AB45" i="2743"/>
  <c r="Z45" i="2743"/>
  <c r="Y45" i="2743"/>
  <c r="AH44" i="2743"/>
  <c r="AI44" i="2743" s="1"/>
  <c r="AE44" i="2743"/>
  <c r="AC44" i="2743"/>
  <c r="AD44" i="2743" s="1"/>
  <c r="AB44" i="2743"/>
  <c r="Z44" i="2743"/>
  <c r="Y44" i="2743"/>
  <c r="AI43" i="2743"/>
  <c r="AH43" i="2743"/>
  <c r="AE43" i="2743"/>
  <c r="AB43" i="2743"/>
  <c r="Z43" i="2743"/>
  <c r="Y43" i="2743"/>
  <c r="AI42" i="2743"/>
  <c r="AH42" i="2743"/>
  <c r="AE42" i="2743"/>
  <c r="AC42" i="2743"/>
  <c r="AD42" i="2743" s="1"/>
  <c r="AB42" i="2743"/>
  <c r="Z42" i="2743"/>
  <c r="Y42" i="2743"/>
  <c r="AI41" i="2743"/>
  <c r="AH41" i="2743"/>
  <c r="AE41" i="2743"/>
  <c r="AB41" i="2743"/>
  <c r="Z41" i="2743"/>
  <c r="Y41" i="2743"/>
  <c r="AI40" i="2743"/>
  <c r="AH40" i="2743"/>
  <c r="AE40" i="2743"/>
  <c r="AC40" i="2743"/>
  <c r="AD40" i="2743" s="1"/>
  <c r="AB40" i="2743"/>
  <c r="Z40" i="2743"/>
  <c r="Y40" i="2743"/>
  <c r="AH39" i="2743"/>
  <c r="AI39" i="2743" s="1"/>
  <c r="AE39" i="2743"/>
  <c r="AC39" i="2743"/>
  <c r="AD39" i="2743" s="1"/>
  <c r="AB39" i="2743"/>
  <c r="Z39" i="2743"/>
  <c r="Y39" i="2743"/>
  <c r="AI38" i="2743"/>
  <c r="AH38" i="2743"/>
  <c r="AE38" i="2743"/>
  <c r="AC38" i="2743"/>
  <c r="AD38" i="2743" s="1"/>
  <c r="AB38" i="2743"/>
  <c r="Z38" i="2743"/>
  <c r="Y38" i="2743"/>
  <c r="AI37" i="2743"/>
  <c r="AH37" i="2743"/>
  <c r="AE37" i="2743"/>
  <c r="AC37" i="2743"/>
  <c r="AD37" i="2743" s="1"/>
  <c r="AB37" i="2743"/>
  <c r="Z37" i="2743"/>
  <c r="Y37" i="2743"/>
  <c r="AH36" i="2743"/>
  <c r="AI36" i="2743" s="1"/>
  <c r="AE36" i="2743"/>
  <c r="AC36" i="2743"/>
  <c r="AD36" i="2743" s="1"/>
  <c r="AB36" i="2743"/>
  <c r="Z36" i="2743"/>
  <c r="Y36" i="2743"/>
  <c r="AI35" i="2743"/>
  <c r="AH35" i="2743"/>
  <c r="AE35" i="2743"/>
  <c r="AB35" i="2743"/>
  <c r="Z35" i="2743"/>
  <c r="Y35" i="2743"/>
  <c r="AI34" i="2743"/>
  <c r="AH34" i="2743"/>
  <c r="AE34" i="2743"/>
  <c r="AC34" i="2743"/>
  <c r="AD34" i="2743" s="1"/>
  <c r="AB34" i="2743"/>
  <c r="Z34" i="2743"/>
  <c r="Y34" i="2743"/>
  <c r="AI33" i="2743"/>
  <c r="AH33" i="2743"/>
  <c r="AE33" i="2743"/>
  <c r="AB33" i="2743"/>
  <c r="Z33" i="2743"/>
  <c r="Y33" i="2743"/>
  <c r="AI32" i="2743"/>
  <c r="AH32" i="2743"/>
  <c r="AE32" i="2743"/>
  <c r="AC32" i="2743"/>
  <c r="AD32" i="2743" s="1"/>
  <c r="AB32" i="2743"/>
  <c r="Z32" i="2743"/>
  <c r="Y32" i="2743"/>
  <c r="AH31" i="2743"/>
  <c r="AI31" i="2743" s="1"/>
  <c r="AE31" i="2743"/>
  <c r="AC31" i="2743"/>
  <c r="AD31" i="2743" s="1"/>
  <c r="AB31" i="2743"/>
  <c r="Z31" i="2743"/>
  <c r="Y31" i="2743"/>
  <c r="AI30" i="2743"/>
  <c r="AH30" i="2743"/>
  <c r="AE30" i="2743"/>
  <c r="AC30" i="2743"/>
  <c r="AD30" i="2743" s="1"/>
  <c r="AB30" i="2743"/>
  <c r="Z30" i="2743"/>
  <c r="Y30" i="2743"/>
  <c r="AB16" i="2743"/>
  <c r="Y16" i="2743"/>
  <c r="AB18" i="2743"/>
  <c r="Y18" i="2743"/>
  <c r="AB21" i="2743"/>
  <c r="Y21" i="2743"/>
  <c r="AB26" i="2743"/>
  <c r="Y26" i="2743"/>
  <c r="AB28" i="2743"/>
  <c r="Y28" i="2743"/>
  <c r="AB23" i="2743"/>
  <c r="Y23" i="2743"/>
  <c r="AB17" i="2743"/>
  <c r="Y17" i="2743"/>
  <c r="AB19" i="2743"/>
  <c r="Y19" i="2743"/>
  <c r="AB22" i="2743"/>
  <c r="Y22" i="2743"/>
  <c r="AB20" i="2743"/>
  <c r="Y20" i="2743"/>
  <c r="AB25" i="2743"/>
  <c r="Y25" i="2743"/>
  <c r="AB27" i="2743"/>
  <c r="Y27" i="2743"/>
  <c r="AB24" i="2743"/>
  <c r="Y24" i="2743"/>
  <c r="Y29" i="2743"/>
  <c r="Y15" i="2743"/>
  <c r="F50" i="2723"/>
  <c r="E50" i="2723"/>
  <c r="E49" i="2723"/>
  <c r="F49" i="2723" s="1"/>
  <c r="E48" i="2723"/>
  <c r="F48" i="2723" s="1"/>
  <c r="F47" i="2723"/>
  <c r="E47" i="2723"/>
  <c r="F46" i="2723"/>
  <c r="E46" i="2723"/>
  <c r="E45" i="2723"/>
  <c r="F45" i="2723" s="1"/>
  <c r="E44" i="2723"/>
  <c r="F44" i="2723" s="1"/>
  <c r="F43" i="2723"/>
  <c r="E43" i="2723"/>
  <c r="F42" i="2723"/>
  <c r="E42" i="2723"/>
  <c r="F39" i="2723"/>
  <c r="E39" i="2723"/>
  <c r="E36" i="2723"/>
  <c r="F36" i="2723" s="1"/>
  <c r="E33" i="2723"/>
  <c r="F33" i="2723" s="1"/>
  <c r="E32" i="2723"/>
  <c r="F32" i="2723" s="1"/>
  <c r="F31" i="2723"/>
  <c r="E31" i="2723"/>
  <c r="F30" i="2723"/>
  <c r="E30" i="2723"/>
  <c r="E29" i="2723"/>
  <c r="F29" i="2723" s="1"/>
  <c r="E28" i="2723"/>
  <c r="F28" i="2723" s="1"/>
  <c r="F27" i="2723"/>
  <c r="E27" i="2723"/>
  <c r="F26" i="2723"/>
  <c r="E26" i="2723"/>
  <c r="E25" i="2723"/>
  <c r="F25" i="2723" s="1"/>
  <c r="E24" i="2723"/>
  <c r="F24" i="2723" s="1"/>
  <c r="F23" i="2723"/>
  <c r="E23" i="2723"/>
  <c r="F22" i="2723"/>
  <c r="E22" i="2723"/>
  <c r="E21" i="2723"/>
  <c r="F21" i="2723" s="1"/>
  <c r="E20" i="2723"/>
  <c r="F20" i="2723" s="1"/>
  <c r="F18" i="2723"/>
  <c r="E18" i="2723"/>
  <c r="E17" i="2723"/>
  <c r="F17" i="2723" s="1"/>
  <c r="E16" i="2723"/>
  <c r="F16" i="2723" s="1"/>
  <c r="F15" i="2723"/>
  <c r="E15" i="2723"/>
  <c r="AA100" i="2723"/>
  <c r="AA99" i="2723"/>
  <c r="AA98" i="2723"/>
  <c r="AC98" i="2723" s="1"/>
  <c r="AD98" i="2723" s="1"/>
  <c r="AA97" i="2723"/>
  <c r="AC97" i="2723" s="1"/>
  <c r="AD97" i="2723" s="1"/>
  <c r="AA96" i="2723"/>
  <c r="AA95" i="2723"/>
  <c r="AC95" i="2723" s="1"/>
  <c r="AD95" i="2723" s="1"/>
  <c r="AG95" i="2723" s="1"/>
  <c r="AA94" i="2723"/>
  <c r="AA93" i="2723"/>
  <c r="AA92" i="2723"/>
  <c r="AC92" i="2723" s="1"/>
  <c r="AD92" i="2723" s="1"/>
  <c r="AA91" i="2723"/>
  <c r="AA90" i="2723"/>
  <c r="AA89" i="2723"/>
  <c r="AC89" i="2723" s="1"/>
  <c r="AD89" i="2723" s="1"/>
  <c r="AA88" i="2723"/>
  <c r="AA87" i="2723"/>
  <c r="AC87" i="2723" s="1"/>
  <c r="AD87" i="2723" s="1"/>
  <c r="AG87" i="2723" s="1"/>
  <c r="AA86" i="2723"/>
  <c r="AA85" i="2723"/>
  <c r="AA84" i="2723"/>
  <c r="AA83" i="2723"/>
  <c r="AA82" i="2723"/>
  <c r="AC82" i="2723" s="1"/>
  <c r="AD82" i="2723" s="1"/>
  <c r="AA81" i="2723"/>
  <c r="AC81" i="2723" s="1"/>
  <c r="AD81" i="2723" s="1"/>
  <c r="AA80" i="2723"/>
  <c r="AA79" i="2723"/>
  <c r="AA78" i="2723"/>
  <c r="AA77" i="2723"/>
  <c r="AA76" i="2723"/>
  <c r="AC76" i="2723" s="1"/>
  <c r="AA75" i="2723"/>
  <c r="AA74" i="2723"/>
  <c r="AA73" i="2723"/>
  <c r="AC73" i="2723" s="1"/>
  <c r="AD73" i="2723" s="1"/>
  <c r="AA72" i="2723"/>
  <c r="AA71" i="2723"/>
  <c r="AA70" i="2723"/>
  <c r="AA69" i="2723"/>
  <c r="AA68" i="2723"/>
  <c r="AA67" i="2723"/>
  <c r="AA66" i="2723"/>
  <c r="AC66" i="2723" s="1"/>
  <c r="AD66" i="2723" s="1"/>
  <c r="AG66" i="2723" s="1"/>
  <c r="AA65" i="2723"/>
  <c r="AC65" i="2723" s="1"/>
  <c r="AD65" i="2723" s="1"/>
  <c r="AF65" i="2723" s="1"/>
  <c r="AA64" i="2723"/>
  <c r="AA63" i="2723"/>
  <c r="AA62" i="2723"/>
  <c r="AA61" i="2723"/>
  <c r="AA60" i="2723"/>
  <c r="AC60" i="2723" s="1"/>
  <c r="AA59" i="2723"/>
  <c r="AA58" i="2723"/>
  <c r="AA57" i="2723"/>
  <c r="AC57" i="2723" s="1"/>
  <c r="AD57" i="2723" s="1"/>
  <c r="AF57" i="2723" s="1"/>
  <c r="AA56" i="2723"/>
  <c r="AA55" i="2723"/>
  <c r="AA54" i="2723"/>
  <c r="AA53" i="2723"/>
  <c r="AA52" i="2723"/>
  <c r="AA51" i="2723"/>
  <c r="AA50" i="2723"/>
  <c r="AC50" i="2723" s="1"/>
  <c r="AD50" i="2723" s="1"/>
  <c r="AG50" i="2723" s="1"/>
  <c r="AA49" i="2723"/>
  <c r="AC49" i="2723" s="1"/>
  <c r="AD49" i="2723" s="1"/>
  <c r="AF49" i="2723" s="1"/>
  <c r="AA48" i="2723"/>
  <c r="AA47" i="2723"/>
  <c r="AA46" i="2723"/>
  <c r="AA45" i="2723"/>
  <c r="AA44" i="2723"/>
  <c r="AC44" i="2723" s="1"/>
  <c r="AD44" i="2723" s="1"/>
  <c r="AA43" i="2723"/>
  <c r="AA42" i="2723"/>
  <c r="AA41" i="2723"/>
  <c r="AC41" i="2723" s="1"/>
  <c r="AD41" i="2723" s="1"/>
  <c r="AF41" i="2723" s="1"/>
  <c r="AA40" i="2723"/>
  <c r="AA39" i="2723"/>
  <c r="AA38" i="2723"/>
  <c r="AA37" i="2723"/>
  <c r="AA36" i="2723"/>
  <c r="AA35" i="2723"/>
  <c r="AA34" i="2723"/>
  <c r="AC34" i="2723" s="1"/>
  <c r="AD34" i="2723" s="1"/>
  <c r="AG34" i="2723" s="1"/>
  <c r="AA33" i="2723"/>
  <c r="AC33" i="2723" s="1"/>
  <c r="AD33" i="2723" s="1"/>
  <c r="AF33" i="2723" s="1"/>
  <c r="AA32" i="2723"/>
  <c r="AA31" i="2723"/>
  <c r="AA30" i="2723"/>
  <c r="AA29" i="2723"/>
  <c r="AA28" i="2723"/>
  <c r="AI100" i="2723"/>
  <c r="AH100" i="2723"/>
  <c r="AE100" i="2723"/>
  <c r="AD100" i="2723"/>
  <c r="AC100" i="2723"/>
  <c r="AB100" i="2723"/>
  <c r="Z100" i="2723"/>
  <c r="Y100" i="2723"/>
  <c r="AI99" i="2723"/>
  <c r="AH99" i="2723"/>
  <c r="AG99" i="2723"/>
  <c r="AF99" i="2723"/>
  <c r="AE99" i="2723"/>
  <c r="AD99" i="2723"/>
  <c r="AC99" i="2723"/>
  <c r="AB99" i="2723"/>
  <c r="Z99" i="2723"/>
  <c r="Y99" i="2723"/>
  <c r="AH98" i="2723"/>
  <c r="AI98" i="2723" s="1"/>
  <c r="AE98" i="2723"/>
  <c r="AB98" i="2723"/>
  <c r="Z98" i="2723"/>
  <c r="Y98" i="2723"/>
  <c r="AH97" i="2723"/>
  <c r="AI97" i="2723" s="1"/>
  <c r="AE97" i="2723"/>
  <c r="AB97" i="2723"/>
  <c r="Z97" i="2723"/>
  <c r="Y97" i="2723"/>
  <c r="AI96" i="2723"/>
  <c r="AH96" i="2723"/>
  <c r="AE96" i="2723"/>
  <c r="AD96" i="2723"/>
  <c r="AC96" i="2723"/>
  <c r="AB96" i="2723"/>
  <c r="Z96" i="2723"/>
  <c r="Y96" i="2723"/>
  <c r="AI95" i="2723"/>
  <c r="AH95" i="2723"/>
  <c r="AE95" i="2723"/>
  <c r="AB95" i="2723"/>
  <c r="Z95" i="2723"/>
  <c r="Y95" i="2723"/>
  <c r="AH94" i="2723"/>
  <c r="AI94" i="2723" s="1"/>
  <c r="AE94" i="2723"/>
  <c r="AC94" i="2723"/>
  <c r="AD94" i="2723" s="1"/>
  <c r="AB94" i="2723"/>
  <c r="Z94" i="2723"/>
  <c r="Y94" i="2723"/>
  <c r="AH93" i="2723"/>
  <c r="AI93" i="2723" s="1"/>
  <c r="AE93" i="2723"/>
  <c r="AC93" i="2723"/>
  <c r="AD93" i="2723" s="1"/>
  <c r="AB93" i="2723"/>
  <c r="Z93" i="2723"/>
  <c r="Y93" i="2723"/>
  <c r="AI92" i="2723"/>
  <c r="AH92" i="2723"/>
  <c r="AE92" i="2723"/>
  <c r="AB92" i="2723"/>
  <c r="Z92" i="2723"/>
  <c r="Y92" i="2723"/>
  <c r="AI91" i="2723"/>
  <c r="AH91" i="2723"/>
  <c r="AG91" i="2723"/>
  <c r="AF91" i="2723"/>
  <c r="AE91" i="2723"/>
  <c r="AD91" i="2723"/>
  <c r="AC91" i="2723"/>
  <c r="AB91" i="2723"/>
  <c r="Z91" i="2723"/>
  <c r="Y91" i="2723"/>
  <c r="AH90" i="2723"/>
  <c r="AI90" i="2723" s="1"/>
  <c r="AE90" i="2723"/>
  <c r="AC90" i="2723"/>
  <c r="AD90" i="2723" s="1"/>
  <c r="AB90" i="2723"/>
  <c r="Z90" i="2723"/>
  <c r="Y90" i="2723"/>
  <c r="AH89" i="2723"/>
  <c r="AI89" i="2723" s="1"/>
  <c r="AE89" i="2723"/>
  <c r="AB89" i="2723"/>
  <c r="Z89" i="2723"/>
  <c r="Y89" i="2723"/>
  <c r="AI88" i="2723"/>
  <c r="AH88" i="2723"/>
  <c r="AE88" i="2723"/>
  <c r="AD88" i="2723"/>
  <c r="AC88" i="2723"/>
  <c r="AB88" i="2723"/>
  <c r="Z88" i="2723"/>
  <c r="Y88" i="2723"/>
  <c r="AI87" i="2723"/>
  <c r="AH87" i="2723"/>
  <c r="AF87" i="2723"/>
  <c r="AE87" i="2723"/>
  <c r="AB87" i="2723"/>
  <c r="Z87" i="2723"/>
  <c r="Y87" i="2723"/>
  <c r="AH86" i="2723"/>
  <c r="AI86" i="2723" s="1"/>
  <c r="AE86" i="2723"/>
  <c r="AC86" i="2723"/>
  <c r="AD86" i="2723" s="1"/>
  <c r="AB86" i="2723"/>
  <c r="Z86" i="2723"/>
  <c r="Y86" i="2723"/>
  <c r="AH85" i="2723"/>
  <c r="AI85" i="2723" s="1"/>
  <c r="AE85" i="2723"/>
  <c r="AC85" i="2723"/>
  <c r="AD85" i="2723" s="1"/>
  <c r="AB85" i="2723"/>
  <c r="Z85" i="2723"/>
  <c r="Y85" i="2723"/>
  <c r="AI84" i="2723"/>
  <c r="AH84" i="2723"/>
  <c r="AE84" i="2723"/>
  <c r="AD84" i="2723"/>
  <c r="AC84" i="2723"/>
  <c r="AB84" i="2723"/>
  <c r="Z84" i="2723"/>
  <c r="Y84" i="2723"/>
  <c r="AI83" i="2723"/>
  <c r="AH83" i="2723"/>
  <c r="AG83" i="2723"/>
  <c r="AF83" i="2723"/>
  <c r="AE83" i="2723"/>
  <c r="AD83" i="2723"/>
  <c r="AC83" i="2723"/>
  <c r="AB83" i="2723"/>
  <c r="Z83" i="2723"/>
  <c r="Y83" i="2723"/>
  <c r="AH82" i="2723"/>
  <c r="AI82" i="2723" s="1"/>
  <c r="AE82" i="2723"/>
  <c r="AB82" i="2723"/>
  <c r="Z82" i="2723"/>
  <c r="Y82" i="2723"/>
  <c r="AH81" i="2723"/>
  <c r="AI81" i="2723" s="1"/>
  <c r="AE81" i="2723"/>
  <c r="AB81" i="2723"/>
  <c r="Z81" i="2723"/>
  <c r="Y81" i="2723"/>
  <c r="AI80" i="2723"/>
  <c r="AH80" i="2723"/>
  <c r="AE80" i="2723"/>
  <c r="AD80" i="2723"/>
  <c r="AC80" i="2723"/>
  <c r="AB80" i="2723"/>
  <c r="Z80" i="2723"/>
  <c r="Y80" i="2723"/>
  <c r="AI79" i="2723"/>
  <c r="AH79" i="2723"/>
  <c r="AF79" i="2723"/>
  <c r="AE79" i="2723"/>
  <c r="AD79" i="2723"/>
  <c r="AG79" i="2723" s="1"/>
  <c r="AC79" i="2723"/>
  <c r="AB79" i="2723"/>
  <c r="Z79" i="2723"/>
  <c r="Y79" i="2723"/>
  <c r="AI78" i="2723"/>
  <c r="AH78" i="2723"/>
  <c r="AE78" i="2723"/>
  <c r="AC78" i="2723"/>
  <c r="AD78" i="2723" s="1"/>
  <c r="AB78" i="2723"/>
  <c r="Z78" i="2723"/>
  <c r="Y78" i="2723"/>
  <c r="AH77" i="2723"/>
  <c r="AI77" i="2723" s="1"/>
  <c r="AE77" i="2723"/>
  <c r="AC77" i="2723"/>
  <c r="AD77" i="2723" s="1"/>
  <c r="AB77" i="2723"/>
  <c r="Z77" i="2723"/>
  <c r="Y77" i="2723"/>
  <c r="AI76" i="2723"/>
  <c r="AH76" i="2723"/>
  <c r="AE76" i="2723"/>
  <c r="AD76" i="2723"/>
  <c r="AB76" i="2723"/>
  <c r="Z76" i="2723"/>
  <c r="Y76" i="2723"/>
  <c r="AI75" i="2723"/>
  <c r="AH75" i="2723"/>
  <c r="AG75" i="2723"/>
  <c r="AF75" i="2723"/>
  <c r="AE75" i="2723"/>
  <c r="AD75" i="2723"/>
  <c r="AC75" i="2723"/>
  <c r="AB75" i="2723"/>
  <c r="Z75" i="2723"/>
  <c r="Y75" i="2723"/>
  <c r="AH74" i="2723"/>
  <c r="AI74" i="2723" s="1"/>
  <c r="AF74" i="2723"/>
  <c r="AE74" i="2723"/>
  <c r="AC74" i="2723"/>
  <c r="AD74" i="2723" s="1"/>
  <c r="AG74" i="2723" s="1"/>
  <c r="AB74" i="2723"/>
  <c r="Z74" i="2723"/>
  <c r="Y74" i="2723"/>
  <c r="AH73" i="2723"/>
  <c r="AI73" i="2723" s="1"/>
  <c r="AE73" i="2723"/>
  <c r="AB73" i="2723"/>
  <c r="Z73" i="2723"/>
  <c r="Y73" i="2723"/>
  <c r="AI72" i="2723"/>
  <c r="AH72" i="2723"/>
  <c r="AE72" i="2723"/>
  <c r="AD72" i="2723"/>
  <c r="AC72" i="2723"/>
  <c r="AB72" i="2723"/>
  <c r="Z72" i="2723"/>
  <c r="Y72" i="2723"/>
  <c r="AI71" i="2723"/>
  <c r="AH71" i="2723"/>
  <c r="AF71" i="2723"/>
  <c r="AE71" i="2723"/>
  <c r="AD71" i="2723"/>
  <c r="AG71" i="2723" s="1"/>
  <c r="AC71" i="2723"/>
  <c r="AB71" i="2723"/>
  <c r="Z71" i="2723"/>
  <c r="Y71" i="2723"/>
  <c r="AH70" i="2723"/>
  <c r="AI70" i="2723" s="1"/>
  <c r="AE70" i="2723"/>
  <c r="AC70" i="2723"/>
  <c r="AD70" i="2723" s="1"/>
  <c r="AG70" i="2723" s="1"/>
  <c r="AB70" i="2723"/>
  <c r="Z70" i="2723"/>
  <c r="Y70" i="2723"/>
  <c r="AH69" i="2723"/>
  <c r="AI69" i="2723" s="1"/>
  <c r="AE69" i="2723"/>
  <c r="AC69" i="2723"/>
  <c r="AD69" i="2723" s="1"/>
  <c r="AB69" i="2723"/>
  <c r="Z69" i="2723"/>
  <c r="Y69" i="2723"/>
  <c r="AI68" i="2723"/>
  <c r="AH68" i="2723"/>
  <c r="AE68" i="2723"/>
  <c r="AD68" i="2723"/>
  <c r="AC68" i="2723"/>
  <c r="AB68" i="2723"/>
  <c r="Z68" i="2723"/>
  <c r="Y68" i="2723"/>
  <c r="AI67" i="2723"/>
  <c r="AH67" i="2723"/>
  <c r="AE67" i="2723"/>
  <c r="AC67" i="2723"/>
  <c r="AD67" i="2723" s="1"/>
  <c r="AB67" i="2723"/>
  <c r="Z67" i="2723"/>
  <c r="Y67" i="2723"/>
  <c r="AH66" i="2723"/>
  <c r="AI66" i="2723" s="1"/>
  <c r="AF66" i="2723"/>
  <c r="AE66" i="2723"/>
  <c r="AB66" i="2723"/>
  <c r="Z66" i="2723"/>
  <c r="Y66" i="2723"/>
  <c r="AH65" i="2723"/>
  <c r="AI65" i="2723" s="1"/>
  <c r="AG65" i="2723"/>
  <c r="AE65" i="2723"/>
  <c r="AB65" i="2723"/>
  <c r="Z65" i="2723"/>
  <c r="Y65" i="2723"/>
  <c r="AI64" i="2723"/>
  <c r="AH64" i="2723"/>
  <c r="AE64" i="2723"/>
  <c r="AD64" i="2723"/>
  <c r="AC64" i="2723"/>
  <c r="AB64" i="2723"/>
  <c r="Z64" i="2723"/>
  <c r="Y64" i="2723"/>
  <c r="AI63" i="2723"/>
  <c r="AH63" i="2723"/>
  <c r="AF63" i="2723"/>
  <c r="AE63" i="2723"/>
  <c r="AD63" i="2723"/>
  <c r="AG63" i="2723" s="1"/>
  <c r="AC63" i="2723"/>
  <c r="AB63" i="2723"/>
  <c r="Z63" i="2723"/>
  <c r="Y63" i="2723"/>
  <c r="AH62" i="2723"/>
  <c r="AI62" i="2723" s="1"/>
  <c r="AE62" i="2723"/>
  <c r="AC62" i="2723"/>
  <c r="AD62" i="2723" s="1"/>
  <c r="AB62" i="2723"/>
  <c r="Z62" i="2723"/>
  <c r="Y62" i="2723"/>
  <c r="AH61" i="2723"/>
  <c r="AI61" i="2723" s="1"/>
  <c r="AE61" i="2723"/>
  <c r="AC61" i="2723"/>
  <c r="AD61" i="2723" s="1"/>
  <c r="AB61" i="2723"/>
  <c r="Z61" i="2723"/>
  <c r="Y61" i="2723"/>
  <c r="AI60" i="2723"/>
  <c r="AH60" i="2723"/>
  <c r="AE60" i="2723"/>
  <c r="AD60" i="2723"/>
  <c r="AB60" i="2723"/>
  <c r="Z60" i="2723"/>
  <c r="Y60" i="2723"/>
  <c r="AI59" i="2723"/>
  <c r="AH59" i="2723"/>
  <c r="AE59" i="2723"/>
  <c r="AD59" i="2723"/>
  <c r="AG59" i="2723" s="1"/>
  <c r="AC59" i="2723"/>
  <c r="AB59" i="2723"/>
  <c r="Z59" i="2723"/>
  <c r="Y59" i="2723"/>
  <c r="AH58" i="2723"/>
  <c r="AI58" i="2723" s="1"/>
  <c r="AE58" i="2723"/>
  <c r="AC58" i="2723"/>
  <c r="AD58" i="2723" s="1"/>
  <c r="AG58" i="2723" s="1"/>
  <c r="AB58" i="2723"/>
  <c r="Z58" i="2723"/>
  <c r="Y58" i="2723"/>
  <c r="AH57" i="2723"/>
  <c r="AI57" i="2723" s="1"/>
  <c r="AG57" i="2723"/>
  <c r="AE57" i="2723"/>
  <c r="AB57" i="2723"/>
  <c r="Z57" i="2723"/>
  <c r="Y57" i="2723"/>
  <c r="AI56" i="2723"/>
  <c r="AH56" i="2723"/>
  <c r="AE56" i="2723"/>
  <c r="AD56" i="2723"/>
  <c r="AC56" i="2723"/>
  <c r="AB56" i="2723"/>
  <c r="Z56" i="2723"/>
  <c r="Y56" i="2723"/>
  <c r="AI55" i="2723"/>
  <c r="AH55" i="2723"/>
  <c r="AE55" i="2723"/>
  <c r="AD55" i="2723"/>
  <c r="AG55" i="2723" s="1"/>
  <c r="AC55" i="2723"/>
  <c r="AB55" i="2723"/>
  <c r="Z55" i="2723"/>
  <c r="Y55" i="2723"/>
  <c r="AH54" i="2723"/>
  <c r="AI54" i="2723" s="1"/>
  <c r="AE54" i="2723"/>
  <c r="AC54" i="2723"/>
  <c r="AD54" i="2723" s="1"/>
  <c r="AG54" i="2723" s="1"/>
  <c r="AB54" i="2723"/>
  <c r="Z54" i="2723"/>
  <c r="Y54" i="2723"/>
  <c r="AH53" i="2723"/>
  <c r="AI53" i="2723" s="1"/>
  <c r="AE53" i="2723"/>
  <c r="AC53" i="2723"/>
  <c r="AD53" i="2723" s="1"/>
  <c r="AB53" i="2723"/>
  <c r="Z53" i="2723"/>
  <c r="Y53" i="2723"/>
  <c r="AI52" i="2723"/>
  <c r="AH52" i="2723"/>
  <c r="AE52" i="2723"/>
  <c r="AD52" i="2723"/>
  <c r="AF52" i="2723" s="1"/>
  <c r="AC52" i="2723"/>
  <c r="AB52" i="2723"/>
  <c r="Z52" i="2723"/>
  <c r="Y52" i="2723"/>
  <c r="AI51" i="2723"/>
  <c r="AH51" i="2723"/>
  <c r="AE51" i="2723"/>
  <c r="AC51" i="2723"/>
  <c r="AD51" i="2723" s="1"/>
  <c r="AB51" i="2723"/>
  <c r="Z51" i="2723"/>
  <c r="Y51" i="2723"/>
  <c r="AH50" i="2723"/>
  <c r="AI50" i="2723" s="1"/>
  <c r="AE50" i="2723"/>
  <c r="AB50" i="2723"/>
  <c r="Z50" i="2723"/>
  <c r="Y50" i="2723"/>
  <c r="AH49" i="2723"/>
  <c r="AI49" i="2723" s="1"/>
  <c r="AE49" i="2723"/>
  <c r="AB49" i="2723"/>
  <c r="Z49" i="2723"/>
  <c r="Y49" i="2723"/>
  <c r="AI48" i="2723"/>
  <c r="AH48" i="2723"/>
  <c r="AE48" i="2723"/>
  <c r="AD48" i="2723"/>
  <c r="AC48" i="2723"/>
  <c r="AB48" i="2723"/>
  <c r="Z48" i="2723"/>
  <c r="Y48" i="2723"/>
  <c r="AI47" i="2723"/>
  <c r="AH47" i="2723"/>
  <c r="AF47" i="2723"/>
  <c r="AE47" i="2723"/>
  <c r="AC47" i="2723"/>
  <c r="AD47" i="2723" s="1"/>
  <c r="AG47" i="2723" s="1"/>
  <c r="AB47" i="2723"/>
  <c r="Z47" i="2723"/>
  <c r="Y47" i="2723"/>
  <c r="AI46" i="2723"/>
  <c r="AH46" i="2723"/>
  <c r="AE46" i="2723"/>
  <c r="AC46" i="2723"/>
  <c r="AD46" i="2723" s="1"/>
  <c r="AG46" i="2723" s="1"/>
  <c r="AB46" i="2723"/>
  <c r="Z46" i="2723"/>
  <c r="Y46" i="2723"/>
  <c r="AH45" i="2723"/>
  <c r="AI45" i="2723" s="1"/>
  <c r="AG45" i="2723"/>
  <c r="AE45" i="2723"/>
  <c r="AC45" i="2723"/>
  <c r="AD45" i="2723" s="1"/>
  <c r="AF45" i="2723" s="1"/>
  <c r="AB45" i="2723"/>
  <c r="Z45" i="2723"/>
  <c r="Y45" i="2723"/>
  <c r="AI44" i="2723"/>
  <c r="AH44" i="2723"/>
  <c r="AE44" i="2723"/>
  <c r="AB44" i="2723"/>
  <c r="Z44" i="2723"/>
  <c r="Y44" i="2723"/>
  <c r="AI43" i="2723"/>
  <c r="AH43" i="2723"/>
  <c r="AG43" i="2723"/>
  <c r="AE43" i="2723"/>
  <c r="AD43" i="2723"/>
  <c r="AF43" i="2723" s="1"/>
  <c r="AC43" i="2723"/>
  <c r="AB43" i="2723"/>
  <c r="Z43" i="2723"/>
  <c r="Y43" i="2723"/>
  <c r="AH42" i="2723"/>
  <c r="AI42" i="2723" s="1"/>
  <c r="AE42" i="2723"/>
  <c r="AC42" i="2723"/>
  <c r="AD42" i="2723" s="1"/>
  <c r="AG42" i="2723" s="1"/>
  <c r="AB42" i="2723"/>
  <c r="Z42" i="2723"/>
  <c r="Y42" i="2723"/>
  <c r="AH41" i="2723"/>
  <c r="AI41" i="2723" s="1"/>
  <c r="AG41" i="2723"/>
  <c r="AE41" i="2723"/>
  <c r="AB41" i="2723"/>
  <c r="Z41" i="2723"/>
  <c r="Y41" i="2723"/>
  <c r="AI40" i="2723"/>
  <c r="AH40" i="2723"/>
  <c r="AE40" i="2723"/>
  <c r="AD40" i="2723"/>
  <c r="AC40" i="2723"/>
  <c r="AB40" i="2723"/>
  <c r="Z40" i="2723"/>
  <c r="Y40" i="2723"/>
  <c r="AI39" i="2723"/>
  <c r="AH39" i="2723"/>
  <c r="AE39" i="2723"/>
  <c r="AC39" i="2723"/>
  <c r="AD39" i="2723" s="1"/>
  <c r="AB39" i="2723"/>
  <c r="Z39" i="2723"/>
  <c r="Y39" i="2723"/>
  <c r="AI38" i="2723"/>
  <c r="AH38" i="2723"/>
  <c r="AF38" i="2723"/>
  <c r="AE38" i="2723"/>
  <c r="AC38" i="2723"/>
  <c r="AD38" i="2723" s="1"/>
  <c r="AG38" i="2723" s="1"/>
  <c r="AB38" i="2723"/>
  <c r="Z38" i="2723"/>
  <c r="Y38" i="2723"/>
  <c r="AH37" i="2723"/>
  <c r="AI37" i="2723" s="1"/>
  <c r="AG37" i="2723"/>
  <c r="AE37" i="2723"/>
  <c r="AC37" i="2723"/>
  <c r="AD37" i="2723" s="1"/>
  <c r="AF37" i="2723" s="1"/>
  <c r="AB37" i="2723"/>
  <c r="Z37" i="2723"/>
  <c r="Y37" i="2723"/>
  <c r="AI36" i="2723"/>
  <c r="AH36" i="2723"/>
  <c r="AG36" i="2723"/>
  <c r="AE36" i="2723"/>
  <c r="AD36" i="2723"/>
  <c r="AF36" i="2723" s="1"/>
  <c r="AC36" i="2723"/>
  <c r="AB36" i="2723"/>
  <c r="Z36" i="2723"/>
  <c r="Y36" i="2723"/>
  <c r="AI35" i="2723"/>
  <c r="AH35" i="2723"/>
  <c r="AG35" i="2723"/>
  <c r="AE35" i="2723"/>
  <c r="AD35" i="2723"/>
  <c r="AF35" i="2723" s="1"/>
  <c r="AC35" i="2723"/>
  <c r="AB35" i="2723"/>
  <c r="Z35" i="2723"/>
  <c r="Y35" i="2723"/>
  <c r="AH34" i="2723"/>
  <c r="AI34" i="2723" s="1"/>
  <c r="AE34" i="2723"/>
  <c r="AB34" i="2723"/>
  <c r="Z34" i="2723"/>
  <c r="Y34" i="2723"/>
  <c r="AH33" i="2723"/>
  <c r="AI33" i="2723" s="1"/>
  <c r="AG33" i="2723"/>
  <c r="AE33" i="2723"/>
  <c r="AB33" i="2723"/>
  <c r="Z33" i="2723"/>
  <c r="Y33" i="2723"/>
  <c r="AI32" i="2723"/>
  <c r="AH32" i="2723"/>
  <c r="AE32" i="2723"/>
  <c r="AD32" i="2723"/>
  <c r="AC32" i="2723"/>
  <c r="AB32" i="2723"/>
  <c r="Z32" i="2723"/>
  <c r="Y32" i="2723"/>
  <c r="AI31" i="2723"/>
  <c r="AH31" i="2723"/>
  <c r="AE31" i="2723"/>
  <c r="AD31" i="2723"/>
  <c r="AC31" i="2723"/>
  <c r="AB31" i="2723"/>
  <c r="Z31" i="2723"/>
  <c r="Y31" i="2723"/>
  <c r="AH30" i="2723"/>
  <c r="AI30" i="2723" s="1"/>
  <c r="AF30" i="2723"/>
  <c r="AE30" i="2723"/>
  <c r="AC30" i="2723"/>
  <c r="AD30" i="2723" s="1"/>
  <c r="AG30" i="2723" s="1"/>
  <c r="AB30" i="2723"/>
  <c r="Z30" i="2723"/>
  <c r="Y30" i="2723"/>
  <c r="AH29" i="2723"/>
  <c r="AI29" i="2723" s="1"/>
  <c r="AE29" i="2723"/>
  <c r="AC29" i="2723"/>
  <c r="AD29" i="2723" s="1"/>
  <c r="AB29" i="2723"/>
  <c r="Z29" i="2723"/>
  <c r="Y29" i="2723"/>
  <c r="AI28" i="2723"/>
  <c r="AH28" i="2723"/>
  <c r="AG28" i="2723"/>
  <c r="AE28" i="2723"/>
  <c r="AD28" i="2723"/>
  <c r="AF28" i="2723" s="1"/>
  <c r="AC28" i="2723"/>
  <c r="AB28" i="2723"/>
  <c r="Z28" i="2723"/>
  <c r="Y28" i="2723"/>
  <c r="AB17" i="2723"/>
  <c r="Y17" i="2723"/>
  <c r="AB16" i="2723"/>
  <c r="Y16" i="2723"/>
  <c r="AB19" i="2723"/>
  <c r="Y19" i="2723"/>
  <c r="AB25" i="2723"/>
  <c r="Y25" i="2723"/>
  <c r="AB26" i="2723"/>
  <c r="Y26" i="2723"/>
  <c r="AB23" i="2723"/>
  <c r="Y23" i="2723"/>
  <c r="AB18" i="2723"/>
  <c r="Y18" i="2723"/>
  <c r="AB20" i="2723"/>
  <c r="Y20" i="2723"/>
  <c r="AB22" i="2723"/>
  <c r="Y22" i="2723"/>
  <c r="AB21" i="2723"/>
  <c r="Y21" i="2723"/>
  <c r="AB24" i="2723"/>
  <c r="Y24" i="2723"/>
  <c r="Y27" i="2723"/>
  <c r="Y15" i="2723"/>
  <c r="F50" i="2747"/>
  <c r="E50" i="2747"/>
  <c r="F49" i="2747"/>
  <c r="E49" i="2747"/>
  <c r="E48" i="2747"/>
  <c r="F48" i="2747" s="1"/>
  <c r="E47" i="2747"/>
  <c r="F47" i="2747" s="1"/>
  <c r="E46" i="2747"/>
  <c r="F46" i="2747" s="1"/>
  <c r="F45" i="2747"/>
  <c r="E45" i="2747"/>
  <c r="E44" i="2747"/>
  <c r="F44" i="2747" s="1"/>
  <c r="E43" i="2747"/>
  <c r="F43" i="2747" s="1"/>
  <c r="F42" i="2747"/>
  <c r="E42" i="2747"/>
  <c r="E40" i="2747"/>
  <c r="F40" i="2747" s="1"/>
  <c r="E39" i="2747"/>
  <c r="F39" i="2747" s="1"/>
  <c r="E38" i="2747"/>
  <c r="F38" i="2747" s="1"/>
  <c r="F37" i="2747"/>
  <c r="E37" i="2747"/>
  <c r="E36" i="2747"/>
  <c r="F36" i="2747" s="1"/>
  <c r="E35" i="2747"/>
  <c r="F35" i="2747" s="1"/>
  <c r="F34" i="2747"/>
  <c r="E34" i="2747"/>
  <c r="F33" i="2747"/>
  <c r="E33" i="2747"/>
  <c r="F32" i="2747"/>
  <c r="E32" i="2747"/>
  <c r="E30" i="2747"/>
  <c r="F30" i="2747" s="1"/>
  <c r="F29" i="2747"/>
  <c r="E29" i="2747"/>
  <c r="E28" i="2747"/>
  <c r="F28" i="2747" s="1"/>
  <c r="F24" i="2747"/>
  <c r="E24" i="2747"/>
  <c r="E23" i="2747"/>
  <c r="F23" i="2747" s="1"/>
  <c r="F22" i="2747"/>
  <c r="E22" i="2747"/>
  <c r="F21" i="2747"/>
  <c r="E21" i="2747"/>
  <c r="E20" i="2747"/>
  <c r="F20" i="2747" s="1"/>
  <c r="AA100" i="2747"/>
  <c r="AA99" i="2747"/>
  <c r="AA98" i="2747"/>
  <c r="AC98" i="2747" s="1"/>
  <c r="AD98" i="2747" s="1"/>
  <c r="AA97" i="2747"/>
  <c r="AC97" i="2747" s="1"/>
  <c r="AA96" i="2747"/>
  <c r="AA95" i="2747"/>
  <c r="AC95" i="2747" s="1"/>
  <c r="AA94" i="2747"/>
  <c r="AA93" i="2747"/>
  <c r="AA92" i="2747"/>
  <c r="AA91" i="2747"/>
  <c r="AA90" i="2747"/>
  <c r="AA89" i="2747"/>
  <c r="AA88" i="2747"/>
  <c r="AC88" i="2747" s="1"/>
  <c r="AA87" i="2747"/>
  <c r="AC87" i="2747" s="1"/>
  <c r="AD87" i="2747" s="1"/>
  <c r="AA86" i="2747"/>
  <c r="AA85" i="2747"/>
  <c r="AA84" i="2747"/>
  <c r="AA83" i="2747"/>
  <c r="AA82" i="2747"/>
  <c r="AC82" i="2747" s="1"/>
  <c r="AD82" i="2747" s="1"/>
  <c r="AA81" i="2747"/>
  <c r="AA80" i="2747"/>
  <c r="AA79" i="2747"/>
  <c r="AC79" i="2747" s="1"/>
  <c r="AD79" i="2747" s="1"/>
  <c r="AA78" i="2747"/>
  <c r="AA77" i="2747"/>
  <c r="AC77" i="2747" s="1"/>
  <c r="AD77" i="2747" s="1"/>
  <c r="AA76" i="2747"/>
  <c r="AA75" i="2747"/>
  <c r="AA74" i="2747"/>
  <c r="AA73" i="2747"/>
  <c r="AA72" i="2747"/>
  <c r="AC72" i="2747" s="1"/>
  <c r="AD72" i="2747" s="1"/>
  <c r="AA71" i="2747"/>
  <c r="AA70" i="2747"/>
  <c r="AA69" i="2747"/>
  <c r="AC69" i="2747" s="1"/>
  <c r="AD69" i="2747" s="1"/>
  <c r="AG69" i="2747" s="1"/>
  <c r="AA68" i="2747"/>
  <c r="AA67" i="2747"/>
  <c r="AA66" i="2747"/>
  <c r="AC66" i="2747" s="1"/>
  <c r="AA65" i="2747"/>
  <c r="AA64" i="2747"/>
  <c r="AA63" i="2747"/>
  <c r="AA62" i="2747"/>
  <c r="AA61" i="2747"/>
  <c r="AA60" i="2747"/>
  <c r="AA59" i="2747"/>
  <c r="AA58" i="2747"/>
  <c r="AA57" i="2747"/>
  <c r="AA56" i="2747"/>
  <c r="AC56" i="2747" s="1"/>
  <c r="AD56" i="2747" s="1"/>
  <c r="AF56" i="2747" s="1"/>
  <c r="AA55" i="2747"/>
  <c r="AA54" i="2747"/>
  <c r="AA53" i="2747"/>
  <c r="AA52" i="2747"/>
  <c r="AA51" i="2747"/>
  <c r="AA50" i="2747"/>
  <c r="AA49" i="2747"/>
  <c r="AA48" i="2747"/>
  <c r="AA47" i="2747"/>
  <c r="AA46" i="2747"/>
  <c r="AA45" i="2747"/>
  <c r="AA44" i="2747"/>
  <c r="AA43" i="2747"/>
  <c r="AA42" i="2747"/>
  <c r="AA41" i="2747"/>
  <c r="AA40" i="2747"/>
  <c r="AC40" i="2747" s="1"/>
  <c r="AA39" i="2747"/>
  <c r="AC39" i="2747" s="1"/>
  <c r="AA38" i="2747"/>
  <c r="AA37" i="2747"/>
  <c r="AA36" i="2747"/>
  <c r="AC36" i="2747" s="1"/>
  <c r="AA35" i="2747"/>
  <c r="AA34" i="2747"/>
  <c r="AC34" i="2747" s="1"/>
  <c r="AD34" i="2747" s="1"/>
  <c r="AA33" i="2747"/>
  <c r="AA32" i="2747"/>
  <c r="AI100" i="2747"/>
  <c r="AH100" i="2747"/>
  <c r="AG100" i="2747"/>
  <c r="AF100" i="2747"/>
  <c r="AE100" i="2747"/>
  <c r="AC100" i="2747"/>
  <c r="AD100" i="2747" s="1"/>
  <c r="AB100" i="2747"/>
  <c r="Z100" i="2747"/>
  <c r="Y100" i="2747"/>
  <c r="AH99" i="2747"/>
  <c r="AI99" i="2747" s="1"/>
  <c r="AE99" i="2747"/>
  <c r="AC99" i="2747"/>
  <c r="AD99" i="2747" s="1"/>
  <c r="AB99" i="2747"/>
  <c r="Z99" i="2747"/>
  <c r="Y99" i="2747"/>
  <c r="AI98" i="2747"/>
  <c r="AH98" i="2747"/>
  <c r="AE98" i="2747"/>
  <c r="AB98" i="2747"/>
  <c r="Z98" i="2747"/>
  <c r="Y98" i="2747"/>
  <c r="AH97" i="2747"/>
  <c r="AI97" i="2747" s="1"/>
  <c r="AE97" i="2747"/>
  <c r="AD97" i="2747"/>
  <c r="AG97" i="2747" s="1"/>
  <c r="AB97" i="2747"/>
  <c r="Z97" i="2747"/>
  <c r="Y97" i="2747"/>
  <c r="AH96" i="2747"/>
  <c r="AI96" i="2747" s="1"/>
  <c r="AE96" i="2747"/>
  <c r="AD96" i="2747"/>
  <c r="AG96" i="2747" s="1"/>
  <c r="AC96" i="2747"/>
  <c r="AB96" i="2747"/>
  <c r="Z96" i="2747"/>
  <c r="Y96" i="2747"/>
  <c r="AH95" i="2747"/>
  <c r="AI95" i="2747" s="1"/>
  <c r="AE95" i="2747"/>
  <c r="AD95" i="2747"/>
  <c r="AB95" i="2747"/>
  <c r="Z95" i="2747"/>
  <c r="Y95" i="2747"/>
  <c r="AI94" i="2747"/>
  <c r="AH94" i="2747"/>
  <c r="AE94" i="2747"/>
  <c r="AC94" i="2747"/>
  <c r="AD94" i="2747" s="1"/>
  <c r="AB94" i="2747"/>
  <c r="Z94" i="2747"/>
  <c r="Y94" i="2747"/>
  <c r="AH93" i="2747"/>
  <c r="AI93" i="2747" s="1"/>
  <c r="AF93" i="2747"/>
  <c r="AE93" i="2747"/>
  <c r="AD93" i="2747"/>
  <c r="AG93" i="2747" s="1"/>
  <c r="AC93" i="2747"/>
  <c r="AB93" i="2747"/>
  <c r="Z93" i="2747"/>
  <c r="Y93" i="2747"/>
  <c r="AH92" i="2747"/>
  <c r="AI92" i="2747" s="1"/>
  <c r="AF92" i="2747"/>
  <c r="AE92" i="2747"/>
  <c r="AC92" i="2747"/>
  <c r="AD92" i="2747" s="1"/>
  <c r="AG92" i="2747" s="1"/>
  <c r="AB92" i="2747"/>
  <c r="Z92" i="2747"/>
  <c r="Y92" i="2747"/>
  <c r="AH91" i="2747"/>
  <c r="AI91" i="2747" s="1"/>
  <c r="AG91" i="2747"/>
  <c r="AF91" i="2747"/>
  <c r="AE91" i="2747"/>
  <c r="AD91" i="2747"/>
  <c r="AC91" i="2747"/>
  <c r="AB91" i="2747"/>
  <c r="Z91" i="2747"/>
  <c r="Y91" i="2747"/>
  <c r="AI90" i="2747"/>
  <c r="AH90" i="2747"/>
  <c r="AE90" i="2747"/>
  <c r="AC90" i="2747"/>
  <c r="AD90" i="2747" s="1"/>
  <c r="AG90" i="2747" s="1"/>
  <c r="AB90" i="2747"/>
  <c r="Z90" i="2747"/>
  <c r="Y90" i="2747"/>
  <c r="AH89" i="2747"/>
  <c r="AI89" i="2747" s="1"/>
  <c r="AE89" i="2747"/>
  <c r="AD89" i="2747"/>
  <c r="AG89" i="2747" s="1"/>
  <c r="AC89" i="2747"/>
  <c r="AB89" i="2747"/>
  <c r="Z89" i="2747"/>
  <c r="Y89" i="2747"/>
  <c r="AH88" i="2747"/>
  <c r="AI88" i="2747" s="1"/>
  <c r="AE88" i="2747"/>
  <c r="AD88" i="2747"/>
  <c r="AB88" i="2747"/>
  <c r="Z88" i="2747"/>
  <c r="Y88" i="2747"/>
  <c r="AI87" i="2747"/>
  <c r="AH87" i="2747"/>
  <c r="AE87" i="2747"/>
  <c r="AB87" i="2747"/>
  <c r="Z87" i="2747"/>
  <c r="Y87" i="2747"/>
  <c r="AI86" i="2747"/>
  <c r="AH86" i="2747"/>
  <c r="AE86" i="2747"/>
  <c r="AD86" i="2747"/>
  <c r="AC86" i="2747"/>
  <c r="AB86" i="2747"/>
  <c r="Z86" i="2747"/>
  <c r="Y86" i="2747"/>
  <c r="AI85" i="2747"/>
  <c r="AH85" i="2747"/>
  <c r="AE85" i="2747"/>
  <c r="AC85" i="2747"/>
  <c r="AD85" i="2747" s="1"/>
  <c r="AB85" i="2747"/>
  <c r="Z85" i="2747"/>
  <c r="Y85" i="2747"/>
  <c r="AH84" i="2747"/>
  <c r="AI84" i="2747" s="1"/>
  <c r="AF84" i="2747"/>
  <c r="AE84" i="2747"/>
  <c r="AC84" i="2747"/>
  <c r="AD84" i="2747" s="1"/>
  <c r="AG84" i="2747" s="1"/>
  <c r="AB84" i="2747"/>
  <c r="Z84" i="2747"/>
  <c r="Y84" i="2747"/>
  <c r="AH83" i="2747"/>
  <c r="AI83" i="2747" s="1"/>
  <c r="AG83" i="2747"/>
  <c r="AE83" i="2747"/>
  <c r="AC83" i="2747"/>
  <c r="AD83" i="2747" s="1"/>
  <c r="AF83" i="2747" s="1"/>
  <c r="AB83" i="2747"/>
  <c r="Z83" i="2747"/>
  <c r="Y83" i="2747"/>
  <c r="AI82" i="2747"/>
  <c r="AH82" i="2747"/>
  <c r="AE82" i="2747"/>
  <c r="AB82" i="2747"/>
  <c r="Z82" i="2747"/>
  <c r="Y82" i="2747"/>
  <c r="AH81" i="2747"/>
  <c r="AI81" i="2747" s="1"/>
  <c r="AE81" i="2747"/>
  <c r="AC81" i="2747"/>
  <c r="AD81" i="2747" s="1"/>
  <c r="AB81" i="2747"/>
  <c r="Z81" i="2747"/>
  <c r="Y81" i="2747"/>
  <c r="AI80" i="2747"/>
  <c r="AH80" i="2747"/>
  <c r="AE80" i="2747"/>
  <c r="AD80" i="2747"/>
  <c r="AC80" i="2747"/>
  <c r="AB80" i="2747"/>
  <c r="Z80" i="2747"/>
  <c r="Y80" i="2747"/>
  <c r="AH79" i="2747"/>
  <c r="AI79" i="2747" s="1"/>
  <c r="AG79" i="2747"/>
  <c r="AF79" i="2747"/>
  <c r="AE79" i="2747"/>
  <c r="AB79" i="2747"/>
  <c r="Z79" i="2747"/>
  <c r="Y79" i="2747"/>
  <c r="AI78" i="2747"/>
  <c r="AH78" i="2747"/>
  <c r="AE78" i="2747"/>
  <c r="AC78" i="2747"/>
  <c r="AD78" i="2747" s="1"/>
  <c r="AB78" i="2747"/>
  <c r="Z78" i="2747"/>
  <c r="Y78" i="2747"/>
  <c r="AI77" i="2747"/>
  <c r="AH77" i="2747"/>
  <c r="AE77" i="2747"/>
  <c r="AB77" i="2747"/>
  <c r="Z77" i="2747"/>
  <c r="Y77" i="2747"/>
  <c r="AI76" i="2747"/>
  <c r="AH76" i="2747"/>
  <c r="AE76" i="2747"/>
  <c r="AC76" i="2747"/>
  <c r="AD76" i="2747" s="1"/>
  <c r="AB76" i="2747"/>
  <c r="Z76" i="2747"/>
  <c r="Y76" i="2747"/>
  <c r="AH75" i="2747"/>
  <c r="AI75" i="2747" s="1"/>
  <c r="AE75" i="2747"/>
  <c r="AC75" i="2747"/>
  <c r="AD75" i="2747" s="1"/>
  <c r="AG75" i="2747" s="1"/>
  <c r="AB75" i="2747"/>
  <c r="Z75" i="2747"/>
  <c r="Y75" i="2747"/>
  <c r="AI74" i="2747"/>
  <c r="AH74" i="2747"/>
  <c r="AE74" i="2747"/>
  <c r="AC74" i="2747"/>
  <c r="AD74" i="2747" s="1"/>
  <c r="AF74" i="2747" s="1"/>
  <c r="AB74" i="2747"/>
  <c r="Z74" i="2747"/>
  <c r="Y74" i="2747"/>
  <c r="AH73" i="2747"/>
  <c r="AI73" i="2747" s="1"/>
  <c r="AF73" i="2747"/>
  <c r="AE73" i="2747"/>
  <c r="AC73" i="2747"/>
  <c r="AD73" i="2747" s="1"/>
  <c r="AG73" i="2747" s="1"/>
  <c r="AB73" i="2747"/>
  <c r="Z73" i="2747"/>
  <c r="Y73" i="2747"/>
  <c r="AH72" i="2747"/>
  <c r="AI72" i="2747" s="1"/>
  <c r="AE72" i="2747"/>
  <c r="AB72" i="2747"/>
  <c r="Z72" i="2747"/>
  <c r="Y72" i="2747"/>
  <c r="AI71" i="2747"/>
  <c r="AH71" i="2747"/>
  <c r="AE71" i="2747"/>
  <c r="AC71" i="2747"/>
  <c r="AD71" i="2747" s="1"/>
  <c r="AB71" i="2747"/>
  <c r="Z71" i="2747"/>
  <c r="Y71" i="2747"/>
  <c r="AH70" i="2747"/>
  <c r="AI70" i="2747" s="1"/>
  <c r="AE70" i="2747"/>
  <c r="AD70" i="2747"/>
  <c r="AC70" i="2747"/>
  <c r="AB70" i="2747"/>
  <c r="Z70" i="2747"/>
  <c r="Y70" i="2747"/>
  <c r="AH69" i="2747"/>
  <c r="AI69" i="2747" s="1"/>
  <c r="AE69" i="2747"/>
  <c r="AB69" i="2747"/>
  <c r="Z69" i="2747"/>
  <c r="Y69" i="2747"/>
  <c r="AI68" i="2747"/>
  <c r="AH68" i="2747"/>
  <c r="AE68" i="2747"/>
  <c r="AC68" i="2747"/>
  <c r="AD68" i="2747" s="1"/>
  <c r="AG68" i="2747" s="1"/>
  <c r="AB68" i="2747"/>
  <c r="Z68" i="2747"/>
  <c r="Y68" i="2747"/>
  <c r="AH67" i="2747"/>
  <c r="AI67" i="2747" s="1"/>
  <c r="AE67" i="2747"/>
  <c r="AC67" i="2747"/>
  <c r="AD67" i="2747" s="1"/>
  <c r="AB67" i="2747"/>
  <c r="Z67" i="2747"/>
  <c r="Y67" i="2747"/>
  <c r="AH66" i="2747"/>
  <c r="AI66" i="2747" s="1"/>
  <c r="AG66" i="2747"/>
  <c r="AF66" i="2747"/>
  <c r="AE66" i="2747"/>
  <c r="AD66" i="2747"/>
  <c r="AB66" i="2747"/>
  <c r="Z66" i="2747"/>
  <c r="Y66" i="2747"/>
  <c r="AH65" i="2747"/>
  <c r="AI65" i="2747" s="1"/>
  <c r="AE65" i="2747"/>
  <c r="AC65" i="2747"/>
  <c r="AD65" i="2747" s="1"/>
  <c r="AG65" i="2747" s="1"/>
  <c r="AB65" i="2747"/>
  <c r="Z65" i="2747"/>
  <c r="Y65" i="2747"/>
  <c r="AI64" i="2747"/>
  <c r="AH64" i="2747"/>
  <c r="AG64" i="2747"/>
  <c r="AF64" i="2747"/>
  <c r="AE64" i="2747"/>
  <c r="AD64" i="2747"/>
  <c r="AC64" i="2747"/>
  <c r="AB64" i="2747"/>
  <c r="Z64" i="2747"/>
  <c r="Y64" i="2747"/>
  <c r="AI63" i="2747"/>
  <c r="AH63" i="2747"/>
  <c r="AG63" i="2747"/>
  <c r="AE63" i="2747"/>
  <c r="AD63" i="2747"/>
  <c r="AF63" i="2747" s="1"/>
  <c r="AC63" i="2747"/>
  <c r="AB63" i="2747"/>
  <c r="Z63" i="2747"/>
  <c r="Y63" i="2747"/>
  <c r="AI62" i="2747"/>
  <c r="AH62" i="2747"/>
  <c r="AE62" i="2747"/>
  <c r="AC62" i="2747"/>
  <c r="AD62" i="2747" s="1"/>
  <c r="AB62" i="2747"/>
  <c r="Z62" i="2747"/>
  <c r="Y62" i="2747"/>
  <c r="AH61" i="2747"/>
  <c r="AI61" i="2747" s="1"/>
  <c r="AF61" i="2747"/>
  <c r="AE61" i="2747"/>
  <c r="AD61" i="2747"/>
  <c r="AG61" i="2747" s="1"/>
  <c r="AC61" i="2747"/>
  <c r="AB61" i="2747"/>
  <c r="Z61" i="2747"/>
  <c r="Y61" i="2747"/>
  <c r="AI60" i="2747"/>
  <c r="AH60" i="2747"/>
  <c r="AG60" i="2747"/>
  <c r="AF60" i="2747"/>
  <c r="AE60" i="2747"/>
  <c r="AD60" i="2747"/>
  <c r="AC60" i="2747"/>
  <c r="AB60" i="2747"/>
  <c r="Z60" i="2747"/>
  <c r="Y60" i="2747"/>
  <c r="AH59" i="2747"/>
  <c r="AI59" i="2747" s="1"/>
  <c r="AE59" i="2747"/>
  <c r="AC59" i="2747"/>
  <c r="AD59" i="2747" s="1"/>
  <c r="AG59" i="2747" s="1"/>
  <c r="AB59" i="2747"/>
  <c r="Z59" i="2747"/>
  <c r="Y59" i="2747"/>
  <c r="AH58" i="2747"/>
  <c r="AI58" i="2747" s="1"/>
  <c r="AE58" i="2747"/>
  <c r="AC58" i="2747"/>
  <c r="AD58" i="2747" s="1"/>
  <c r="AB58" i="2747"/>
  <c r="Z58" i="2747"/>
  <c r="Y58" i="2747"/>
  <c r="AH57" i="2747"/>
  <c r="AI57" i="2747" s="1"/>
  <c r="AE57" i="2747"/>
  <c r="AD57" i="2747"/>
  <c r="AG57" i="2747" s="1"/>
  <c r="AC57" i="2747"/>
  <c r="AB57" i="2747"/>
  <c r="Z57" i="2747"/>
  <c r="Y57" i="2747"/>
  <c r="AH56" i="2747"/>
  <c r="AI56" i="2747" s="1"/>
  <c r="AG56" i="2747"/>
  <c r="AE56" i="2747"/>
  <c r="AB56" i="2747"/>
  <c r="Z56" i="2747"/>
  <c r="Y56" i="2747"/>
  <c r="AI55" i="2747"/>
  <c r="AH55" i="2747"/>
  <c r="AF55" i="2747"/>
  <c r="AE55" i="2747"/>
  <c r="AD55" i="2747"/>
  <c r="AG55" i="2747" s="1"/>
  <c r="AC55" i="2747"/>
  <c r="AB55" i="2747"/>
  <c r="Z55" i="2747"/>
  <c r="Y55" i="2747"/>
  <c r="AI54" i="2747"/>
  <c r="AH54" i="2747"/>
  <c r="AE54" i="2747"/>
  <c r="AC54" i="2747"/>
  <c r="AD54" i="2747" s="1"/>
  <c r="AB54" i="2747"/>
  <c r="Z54" i="2747"/>
  <c r="Y54" i="2747"/>
  <c r="AI53" i="2747"/>
  <c r="AH53" i="2747"/>
  <c r="AE53" i="2747"/>
  <c r="AC53" i="2747"/>
  <c r="AD53" i="2747" s="1"/>
  <c r="AB53" i="2747"/>
  <c r="Z53" i="2747"/>
  <c r="Y53" i="2747"/>
  <c r="AI52" i="2747"/>
  <c r="AH52" i="2747"/>
  <c r="AE52" i="2747"/>
  <c r="AC52" i="2747"/>
  <c r="AD52" i="2747" s="1"/>
  <c r="AB52" i="2747"/>
  <c r="Z52" i="2747"/>
  <c r="Y52" i="2747"/>
  <c r="AI51" i="2747"/>
  <c r="AH51" i="2747"/>
  <c r="AG51" i="2747"/>
  <c r="AF51" i="2747"/>
  <c r="AE51" i="2747"/>
  <c r="AC51" i="2747"/>
  <c r="AD51" i="2747" s="1"/>
  <c r="AB51" i="2747"/>
  <c r="Z51" i="2747"/>
  <c r="Y51" i="2747"/>
  <c r="AH50" i="2747"/>
  <c r="AI50" i="2747" s="1"/>
  <c r="AE50" i="2747"/>
  <c r="AC50" i="2747"/>
  <c r="AD50" i="2747" s="1"/>
  <c r="AB50" i="2747"/>
  <c r="Z50" i="2747"/>
  <c r="Y50" i="2747"/>
  <c r="AH49" i="2747"/>
  <c r="AI49" i="2747" s="1"/>
  <c r="AF49" i="2747"/>
  <c r="AE49" i="2747"/>
  <c r="AC49" i="2747"/>
  <c r="AD49" i="2747" s="1"/>
  <c r="AG49" i="2747" s="1"/>
  <c r="AB49" i="2747"/>
  <c r="Z49" i="2747"/>
  <c r="Y49" i="2747"/>
  <c r="AH48" i="2747"/>
  <c r="AI48" i="2747" s="1"/>
  <c r="AF48" i="2747"/>
  <c r="AE48" i="2747"/>
  <c r="AD48" i="2747"/>
  <c r="AG48" i="2747" s="1"/>
  <c r="AC48" i="2747"/>
  <c r="AB48" i="2747"/>
  <c r="Z48" i="2747"/>
  <c r="Y48" i="2747"/>
  <c r="AH47" i="2747"/>
  <c r="AI47" i="2747" s="1"/>
  <c r="AG47" i="2747"/>
  <c r="AE47" i="2747"/>
  <c r="AD47" i="2747"/>
  <c r="AF47" i="2747" s="1"/>
  <c r="AC47" i="2747"/>
  <c r="AB47" i="2747"/>
  <c r="Z47" i="2747"/>
  <c r="Y47" i="2747"/>
  <c r="AH46" i="2747"/>
  <c r="AI46" i="2747" s="1"/>
  <c r="AF46" i="2747"/>
  <c r="AE46" i="2747"/>
  <c r="AC46" i="2747"/>
  <c r="AD46" i="2747" s="1"/>
  <c r="AG46" i="2747" s="1"/>
  <c r="AB46" i="2747"/>
  <c r="Z46" i="2747"/>
  <c r="Y46" i="2747"/>
  <c r="AH45" i="2747"/>
  <c r="AI45" i="2747" s="1"/>
  <c r="AG45" i="2747"/>
  <c r="AE45" i="2747"/>
  <c r="AD45" i="2747"/>
  <c r="AF45" i="2747" s="1"/>
  <c r="AC45" i="2747"/>
  <c r="AB45" i="2747"/>
  <c r="Z45" i="2747"/>
  <c r="Y45" i="2747"/>
  <c r="AI44" i="2747"/>
  <c r="AH44" i="2747"/>
  <c r="AE44" i="2747"/>
  <c r="AD44" i="2747"/>
  <c r="AF44" i="2747" s="1"/>
  <c r="AC44" i="2747"/>
  <c r="AB44" i="2747"/>
  <c r="Z44" i="2747"/>
  <c r="Y44" i="2747"/>
  <c r="AH43" i="2747"/>
  <c r="AI43" i="2747" s="1"/>
  <c r="AE43" i="2747"/>
  <c r="AD43" i="2747"/>
  <c r="AG43" i="2747" s="1"/>
  <c r="AC43" i="2747"/>
  <c r="AB43" i="2747"/>
  <c r="Z43" i="2747"/>
  <c r="Y43" i="2747"/>
  <c r="AH42" i="2747"/>
  <c r="AI42" i="2747" s="1"/>
  <c r="AE42" i="2747"/>
  <c r="AC42" i="2747"/>
  <c r="AD42" i="2747" s="1"/>
  <c r="AB42" i="2747"/>
  <c r="Z42" i="2747"/>
  <c r="Y42" i="2747"/>
  <c r="AH41" i="2747"/>
  <c r="AI41" i="2747" s="1"/>
  <c r="AE41" i="2747"/>
  <c r="AD41" i="2747"/>
  <c r="AG41" i="2747" s="1"/>
  <c r="AC41" i="2747"/>
  <c r="AB41" i="2747"/>
  <c r="Z41" i="2747"/>
  <c r="Y41" i="2747"/>
  <c r="AI40" i="2747"/>
  <c r="AH40" i="2747"/>
  <c r="AG40" i="2747"/>
  <c r="AF40" i="2747"/>
  <c r="AE40" i="2747"/>
  <c r="AD40" i="2747"/>
  <c r="AB40" i="2747"/>
  <c r="Z40" i="2747"/>
  <c r="Y40" i="2747"/>
  <c r="AH39" i="2747"/>
  <c r="AI39" i="2747" s="1"/>
  <c r="AE39" i="2747"/>
  <c r="AD39" i="2747"/>
  <c r="AF39" i="2747" s="1"/>
  <c r="AB39" i="2747"/>
  <c r="Z39" i="2747"/>
  <c r="Y39" i="2747"/>
  <c r="AI38" i="2747"/>
  <c r="AH38" i="2747"/>
  <c r="AE38" i="2747"/>
  <c r="AC38" i="2747"/>
  <c r="AD38" i="2747" s="1"/>
  <c r="AB38" i="2747"/>
  <c r="Z38" i="2747"/>
  <c r="Y38" i="2747"/>
  <c r="AH37" i="2747"/>
  <c r="AI37" i="2747" s="1"/>
  <c r="AE37" i="2747"/>
  <c r="AC37" i="2747"/>
  <c r="AD37" i="2747" s="1"/>
  <c r="AB37" i="2747"/>
  <c r="Z37" i="2747"/>
  <c r="Y37" i="2747"/>
  <c r="AH36" i="2747"/>
  <c r="AI36" i="2747" s="1"/>
  <c r="AG36" i="2747"/>
  <c r="AE36" i="2747"/>
  <c r="AD36" i="2747"/>
  <c r="AF36" i="2747" s="1"/>
  <c r="AB36" i="2747"/>
  <c r="Z36" i="2747"/>
  <c r="Y36" i="2747"/>
  <c r="AH35" i="2747"/>
  <c r="AI35" i="2747" s="1"/>
  <c r="AE35" i="2747"/>
  <c r="AD35" i="2747"/>
  <c r="AG35" i="2747" s="1"/>
  <c r="AC35" i="2747"/>
  <c r="AB35" i="2747"/>
  <c r="Z35" i="2747"/>
  <c r="Y35" i="2747"/>
  <c r="AH34" i="2747"/>
  <c r="AI34" i="2747" s="1"/>
  <c r="AE34" i="2747"/>
  <c r="AB34" i="2747"/>
  <c r="Z34" i="2747"/>
  <c r="Y34" i="2747"/>
  <c r="AH33" i="2747"/>
  <c r="AI33" i="2747" s="1"/>
  <c r="AE33" i="2747"/>
  <c r="AD33" i="2747"/>
  <c r="AG33" i="2747" s="1"/>
  <c r="AC33" i="2747"/>
  <c r="AB33" i="2747"/>
  <c r="Z33" i="2747"/>
  <c r="Y33" i="2747"/>
  <c r="AH32" i="2747"/>
  <c r="AI32" i="2747" s="1"/>
  <c r="AF32" i="2747"/>
  <c r="AE32" i="2747"/>
  <c r="AD32" i="2747"/>
  <c r="AG32" i="2747" s="1"/>
  <c r="AC32" i="2747"/>
  <c r="AB32" i="2747"/>
  <c r="Z32" i="2747"/>
  <c r="Y32" i="2747"/>
  <c r="Y30" i="2747"/>
  <c r="AB22" i="2747"/>
  <c r="Y22" i="2747"/>
  <c r="AB16" i="2747"/>
  <c r="Y16" i="2747"/>
  <c r="AB18" i="2747"/>
  <c r="Y18" i="2747"/>
  <c r="Y28" i="2747"/>
  <c r="Y26" i="2747"/>
  <c r="Y24" i="2747"/>
  <c r="Y29" i="2747"/>
  <c r="Y27" i="2747"/>
  <c r="AB21" i="2747"/>
  <c r="Y21" i="2747"/>
  <c r="AB20" i="2747"/>
  <c r="Y20" i="2747"/>
  <c r="AB19" i="2747"/>
  <c r="Y19" i="2747"/>
  <c r="Y31" i="2747"/>
  <c r="Y25" i="2747"/>
  <c r="Y17" i="2747"/>
  <c r="Y23" i="2747"/>
  <c r="Y15" i="2747"/>
  <c r="AH16" i="2711"/>
  <c r="E50" i="2711"/>
  <c r="F50" i="2711" s="1"/>
  <c r="F49" i="2711"/>
  <c r="E49" i="2711"/>
  <c r="E48" i="2711"/>
  <c r="F48" i="2711" s="1"/>
  <c r="F47" i="2711"/>
  <c r="E47" i="2711"/>
  <c r="E46" i="2711"/>
  <c r="F46" i="2711" s="1"/>
  <c r="F45" i="2711"/>
  <c r="E45" i="2711"/>
  <c r="E44" i="2711"/>
  <c r="F44" i="2711" s="1"/>
  <c r="E43" i="2711"/>
  <c r="F43" i="2711" s="1"/>
  <c r="F42" i="2711"/>
  <c r="E42" i="2711"/>
  <c r="F39" i="2711"/>
  <c r="E39" i="2711"/>
  <c r="E38" i="2711"/>
  <c r="F38" i="2711" s="1"/>
  <c r="E37" i="2711"/>
  <c r="F37" i="2711" s="1"/>
  <c r="E36" i="2711"/>
  <c r="F36" i="2711" s="1"/>
  <c r="F35" i="2711"/>
  <c r="E35" i="2711"/>
  <c r="E33" i="2711"/>
  <c r="F33" i="2711" s="1"/>
  <c r="F32" i="2711"/>
  <c r="E32" i="2711"/>
  <c r="F31" i="2711"/>
  <c r="E31" i="2711"/>
  <c r="E30" i="2711"/>
  <c r="F30" i="2711" s="1"/>
  <c r="F29" i="2711"/>
  <c r="E29" i="2711"/>
  <c r="F28" i="2711"/>
  <c r="E28" i="2711"/>
  <c r="F25" i="2711"/>
  <c r="E25" i="2711"/>
  <c r="F24" i="2711"/>
  <c r="E24" i="2711"/>
  <c r="F23" i="2711"/>
  <c r="E23" i="2711"/>
  <c r="E22" i="2711"/>
  <c r="F22" i="2711" s="1"/>
  <c r="E20" i="2711"/>
  <c r="F20" i="2711" s="1"/>
  <c r="F18" i="2711"/>
  <c r="E18" i="2711"/>
  <c r="E17" i="2711"/>
  <c r="F17" i="2711" s="1"/>
  <c r="AA100" i="2711"/>
  <c r="AA99" i="2711"/>
  <c r="AA98" i="2711"/>
  <c r="AC98" i="2711" s="1"/>
  <c r="AD98" i="2711" s="1"/>
  <c r="AA97" i="2711"/>
  <c r="AA96" i="2711"/>
  <c r="AA95" i="2711"/>
  <c r="AA94" i="2711"/>
  <c r="AC94" i="2711" s="1"/>
  <c r="AD94" i="2711" s="1"/>
  <c r="AF94" i="2711" s="1"/>
  <c r="AA93" i="2711"/>
  <c r="AA92" i="2711"/>
  <c r="AA91" i="2711"/>
  <c r="AC91" i="2711" s="1"/>
  <c r="AD91" i="2711" s="1"/>
  <c r="AA90" i="2711"/>
  <c r="AC90" i="2711" s="1"/>
  <c r="AA89" i="2711"/>
  <c r="AC89" i="2711" s="1"/>
  <c r="AD89" i="2711" s="1"/>
  <c r="AF89" i="2711" s="1"/>
  <c r="AA88" i="2711"/>
  <c r="AA87" i="2711"/>
  <c r="AA86" i="2711"/>
  <c r="AC86" i="2711" s="1"/>
  <c r="AA85" i="2711"/>
  <c r="AA84" i="2711"/>
  <c r="AA83" i="2711"/>
  <c r="AA82" i="2711"/>
  <c r="AC82" i="2711" s="1"/>
  <c r="AA81" i="2711"/>
  <c r="AC81" i="2711" s="1"/>
  <c r="AA80" i="2711"/>
  <c r="AC80" i="2711" s="1"/>
  <c r="AD80" i="2711" s="1"/>
  <c r="AA79" i="2711"/>
  <c r="AC79" i="2711" s="1"/>
  <c r="AD79" i="2711" s="1"/>
  <c r="AF79" i="2711" s="1"/>
  <c r="AA78" i="2711"/>
  <c r="AC78" i="2711" s="1"/>
  <c r="AD78" i="2711" s="1"/>
  <c r="AA77" i="2711"/>
  <c r="AA76" i="2711"/>
  <c r="AC76" i="2711" s="1"/>
  <c r="AD76" i="2711" s="1"/>
  <c r="AF76" i="2711" s="1"/>
  <c r="AA75" i="2711"/>
  <c r="AC75" i="2711" s="1"/>
  <c r="AD75" i="2711" s="1"/>
  <c r="AA74" i="2711"/>
  <c r="AC74" i="2711" s="1"/>
  <c r="AD74" i="2711" s="1"/>
  <c r="AA73" i="2711"/>
  <c r="AA72" i="2711"/>
  <c r="AA71" i="2711"/>
  <c r="AC71" i="2711" s="1"/>
  <c r="AD71" i="2711" s="1"/>
  <c r="AF71" i="2711" s="1"/>
  <c r="AA70" i="2711"/>
  <c r="AC70" i="2711" s="1"/>
  <c r="AA69" i="2711"/>
  <c r="AA68" i="2711"/>
  <c r="AA67" i="2711"/>
  <c r="AA66" i="2711"/>
  <c r="AA65" i="2711"/>
  <c r="AA64" i="2711"/>
  <c r="AA63" i="2711"/>
  <c r="AC63" i="2711" s="1"/>
  <c r="AD63" i="2711" s="1"/>
  <c r="AF63" i="2711" s="1"/>
  <c r="AA62" i="2711"/>
  <c r="AC62" i="2711" s="1"/>
  <c r="AD62" i="2711" s="1"/>
  <c r="AA61" i="2711"/>
  <c r="AA60" i="2711"/>
  <c r="AA59" i="2711"/>
  <c r="AC59" i="2711" s="1"/>
  <c r="AD59" i="2711" s="1"/>
  <c r="AA58" i="2711"/>
  <c r="AC58" i="2711" s="1"/>
  <c r="AD58" i="2711" s="1"/>
  <c r="AF58" i="2711" s="1"/>
  <c r="AA57" i="2711"/>
  <c r="AA56" i="2711"/>
  <c r="AA55" i="2711"/>
  <c r="AC55" i="2711" s="1"/>
  <c r="AD55" i="2711" s="1"/>
  <c r="AF55" i="2711" s="1"/>
  <c r="AA54" i="2711"/>
  <c r="AC54" i="2711" s="1"/>
  <c r="AA53" i="2711"/>
  <c r="AA52" i="2711"/>
  <c r="AA51" i="2711"/>
  <c r="AA50" i="2711"/>
  <c r="AA49" i="2711"/>
  <c r="AA48" i="2711"/>
  <c r="AA47" i="2711"/>
  <c r="AC47" i="2711" s="1"/>
  <c r="AD47" i="2711" s="1"/>
  <c r="AF47" i="2711" s="1"/>
  <c r="AA46" i="2711"/>
  <c r="AC46" i="2711" s="1"/>
  <c r="AD46" i="2711" s="1"/>
  <c r="AA45" i="2711"/>
  <c r="AA44" i="2711"/>
  <c r="AA43" i="2711"/>
  <c r="AA42" i="2711"/>
  <c r="AC42" i="2711" s="1"/>
  <c r="AD42" i="2711" s="1"/>
  <c r="AF42" i="2711" s="1"/>
  <c r="AA41" i="2711"/>
  <c r="AA40" i="2711"/>
  <c r="AA39" i="2711"/>
  <c r="AC39" i="2711" s="1"/>
  <c r="AD39" i="2711" s="1"/>
  <c r="AF39" i="2711" s="1"/>
  <c r="AA38" i="2711"/>
  <c r="AA37" i="2711"/>
  <c r="AA36" i="2711"/>
  <c r="AA35" i="2711"/>
  <c r="AA34" i="2711"/>
  <c r="AA33" i="2711"/>
  <c r="AA32" i="2711"/>
  <c r="AA31" i="2711"/>
  <c r="AC31" i="2711" s="1"/>
  <c r="AD31" i="2711" s="1"/>
  <c r="AF31" i="2711" s="1"/>
  <c r="AA30" i="2711"/>
  <c r="AC30" i="2711" s="1"/>
  <c r="AD30" i="2711" s="1"/>
  <c r="AI100" i="2711"/>
  <c r="AH100" i="2711"/>
  <c r="AG100" i="2711"/>
  <c r="AE100" i="2711"/>
  <c r="AD100" i="2711"/>
  <c r="AF100" i="2711" s="1"/>
  <c r="AC100" i="2711"/>
  <c r="AB100" i="2711"/>
  <c r="Z100" i="2711"/>
  <c r="Y100" i="2711"/>
  <c r="AH99" i="2711"/>
  <c r="AI99" i="2711" s="1"/>
  <c r="AE99" i="2711"/>
  <c r="AD99" i="2711"/>
  <c r="AG99" i="2711" s="1"/>
  <c r="AC99" i="2711"/>
  <c r="AB99" i="2711"/>
  <c r="Z99" i="2711"/>
  <c r="Y99" i="2711"/>
  <c r="AH98" i="2711"/>
  <c r="AI98" i="2711" s="1"/>
  <c r="AG98" i="2711"/>
  <c r="AF98" i="2711"/>
  <c r="AE98" i="2711"/>
  <c r="AB98" i="2711"/>
  <c r="Z98" i="2711"/>
  <c r="Y98" i="2711"/>
  <c r="AI97" i="2711"/>
  <c r="AH97" i="2711"/>
  <c r="AE97" i="2711"/>
  <c r="AD97" i="2711"/>
  <c r="AC97" i="2711"/>
  <c r="AB97" i="2711"/>
  <c r="Z97" i="2711"/>
  <c r="Y97" i="2711"/>
  <c r="AI96" i="2711"/>
  <c r="AH96" i="2711"/>
  <c r="AE96" i="2711"/>
  <c r="AC96" i="2711"/>
  <c r="AD96" i="2711" s="1"/>
  <c r="AG96" i="2711" s="1"/>
  <c r="AB96" i="2711"/>
  <c r="Z96" i="2711"/>
  <c r="Y96" i="2711"/>
  <c r="AI95" i="2711"/>
  <c r="AH95" i="2711"/>
  <c r="AG95" i="2711"/>
  <c r="AE95" i="2711"/>
  <c r="AC95" i="2711"/>
  <c r="AD95" i="2711" s="1"/>
  <c r="AF95" i="2711" s="1"/>
  <c r="AB95" i="2711"/>
  <c r="Z95" i="2711"/>
  <c r="Y95" i="2711"/>
  <c r="AI94" i="2711"/>
  <c r="AH94" i="2711"/>
  <c r="AE94" i="2711"/>
  <c r="AB94" i="2711"/>
  <c r="Z94" i="2711"/>
  <c r="Y94" i="2711"/>
  <c r="AI93" i="2711"/>
  <c r="AH93" i="2711"/>
  <c r="AE93" i="2711"/>
  <c r="AC93" i="2711"/>
  <c r="AD93" i="2711" s="1"/>
  <c r="AB93" i="2711"/>
  <c r="Z93" i="2711"/>
  <c r="Y93" i="2711"/>
  <c r="AI92" i="2711"/>
  <c r="AH92" i="2711"/>
  <c r="AE92" i="2711"/>
  <c r="AC92" i="2711"/>
  <c r="AD92" i="2711" s="1"/>
  <c r="AB92" i="2711"/>
  <c r="Z92" i="2711"/>
  <c r="Y92" i="2711"/>
  <c r="AH91" i="2711"/>
  <c r="AI91" i="2711" s="1"/>
  <c r="AE91" i="2711"/>
  <c r="AB91" i="2711"/>
  <c r="Z91" i="2711"/>
  <c r="Y91" i="2711"/>
  <c r="AH90" i="2711"/>
  <c r="AI90" i="2711" s="1"/>
  <c r="AE90" i="2711"/>
  <c r="AD90" i="2711"/>
  <c r="AG90" i="2711" s="1"/>
  <c r="AB90" i="2711"/>
  <c r="Z90" i="2711"/>
  <c r="Y90" i="2711"/>
  <c r="AI89" i="2711"/>
  <c r="AH89" i="2711"/>
  <c r="AG89" i="2711"/>
  <c r="AE89" i="2711"/>
  <c r="AB89" i="2711"/>
  <c r="Z89" i="2711"/>
  <c r="Y89" i="2711"/>
  <c r="AI88" i="2711"/>
  <c r="AH88" i="2711"/>
  <c r="AE88" i="2711"/>
  <c r="AC88" i="2711"/>
  <c r="AD88" i="2711" s="1"/>
  <c r="AG88" i="2711" s="1"/>
  <c r="AB88" i="2711"/>
  <c r="Z88" i="2711"/>
  <c r="Y88" i="2711"/>
  <c r="AI87" i="2711"/>
  <c r="AH87" i="2711"/>
  <c r="AE87" i="2711"/>
  <c r="AD87" i="2711"/>
  <c r="AC87" i="2711"/>
  <c r="AB87" i="2711"/>
  <c r="Z87" i="2711"/>
  <c r="Y87" i="2711"/>
  <c r="AI86" i="2711"/>
  <c r="AH86" i="2711"/>
  <c r="AE86" i="2711"/>
  <c r="AD86" i="2711"/>
  <c r="AF86" i="2711" s="1"/>
  <c r="AB86" i="2711"/>
  <c r="Z86" i="2711"/>
  <c r="Y86" i="2711"/>
  <c r="AH85" i="2711"/>
  <c r="AI85" i="2711" s="1"/>
  <c r="AE85" i="2711"/>
  <c r="AC85" i="2711"/>
  <c r="AD85" i="2711" s="1"/>
  <c r="AB85" i="2711"/>
  <c r="Z85" i="2711"/>
  <c r="Y85" i="2711"/>
  <c r="AH84" i="2711"/>
  <c r="AI84" i="2711" s="1"/>
  <c r="AE84" i="2711"/>
  <c r="AC84" i="2711"/>
  <c r="AD84" i="2711" s="1"/>
  <c r="AB84" i="2711"/>
  <c r="Z84" i="2711"/>
  <c r="Y84" i="2711"/>
  <c r="AH83" i="2711"/>
  <c r="AI83" i="2711" s="1"/>
  <c r="AE83" i="2711"/>
  <c r="AC83" i="2711"/>
  <c r="AD83" i="2711" s="1"/>
  <c r="AB83" i="2711"/>
  <c r="Z83" i="2711"/>
  <c r="Y83" i="2711"/>
  <c r="AI82" i="2711"/>
  <c r="AH82" i="2711"/>
  <c r="AE82" i="2711"/>
  <c r="AD82" i="2711"/>
  <c r="AG82" i="2711" s="1"/>
  <c r="AB82" i="2711"/>
  <c r="Z82" i="2711"/>
  <c r="Y82" i="2711"/>
  <c r="AI81" i="2711"/>
  <c r="AH81" i="2711"/>
  <c r="AE81" i="2711"/>
  <c r="AD81" i="2711"/>
  <c r="AG81" i="2711" s="1"/>
  <c r="AB81" i="2711"/>
  <c r="Z81" i="2711"/>
  <c r="Y81" i="2711"/>
  <c r="AH80" i="2711"/>
  <c r="AI80" i="2711" s="1"/>
  <c r="AE80" i="2711"/>
  <c r="AB80" i="2711"/>
  <c r="Z80" i="2711"/>
  <c r="Y80" i="2711"/>
  <c r="AI79" i="2711"/>
  <c r="AH79" i="2711"/>
  <c r="AE79" i="2711"/>
  <c r="AB79" i="2711"/>
  <c r="Z79" i="2711"/>
  <c r="Y79" i="2711"/>
  <c r="AI78" i="2711"/>
  <c r="AH78" i="2711"/>
  <c r="AE78" i="2711"/>
  <c r="AB78" i="2711"/>
  <c r="Z78" i="2711"/>
  <c r="Y78" i="2711"/>
  <c r="AI77" i="2711"/>
  <c r="AH77" i="2711"/>
  <c r="AE77" i="2711"/>
  <c r="AC77" i="2711"/>
  <c r="AD77" i="2711" s="1"/>
  <c r="AB77" i="2711"/>
  <c r="Z77" i="2711"/>
  <c r="Y77" i="2711"/>
  <c r="AH76" i="2711"/>
  <c r="AI76" i="2711" s="1"/>
  <c r="AG76" i="2711"/>
  <c r="AE76" i="2711"/>
  <c r="AB76" i="2711"/>
  <c r="Z76" i="2711"/>
  <c r="Y76" i="2711"/>
  <c r="AH75" i="2711"/>
  <c r="AI75" i="2711" s="1"/>
  <c r="AE75" i="2711"/>
  <c r="AB75" i="2711"/>
  <c r="Z75" i="2711"/>
  <c r="Y75" i="2711"/>
  <c r="AH74" i="2711"/>
  <c r="AI74" i="2711" s="1"/>
  <c r="AE74" i="2711"/>
  <c r="AB74" i="2711"/>
  <c r="Z74" i="2711"/>
  <c r="Y74" i="2711"/>
  <c r="AI73" i="2711"/>
  <c r="AH73" i="2711"/>
  <c r="AE73" i="2711"/>
  <c r="AD73" i="2711"/>
  <c r="AF73" i="2711" s="1"/>
  <c r="AC73" i="2711"/>
  <c r="AB73" i="2711"/>
  <c r="Z73" i="2711"/>
  <c r="Y73" i="2711"/>
  <c r="AI72" i="2711"/>
  <c r="AH72" i="2711"/>
  <c r="AE72" i="2711"/>
  <c r="AC72" i="2711"/>
  <c r="AD72" i="2711" s="1"/>
  <c r="AB72" i="2711"/>
  <c r="Z72" i="2711"/>
  <c r="Y72" i="2711"/>
  <c r="AH71" i="2711"/>
  <c r="AI71" i="2711" s="1"/>
  <c r="AE71" i="2711"/>
  <c r="AB71" i="2711"/>
  <c r="Z71" i="2711"/>
  <c r="Y71" i="2711"/>
  <c r="AI70" i="2711"/>
  <c r="AH70" i="2711"/>
  <c r="AE70" i="2711"/>
  <c r="AD70" i="2711"/>
  <c r="AF70" i="2711" s="1"/>
  <c r="AB70" i="2711"/>
  <c r="Z70" i="2711"/>
  <c r="Y70" i="2711"/>
  <c r="AI69" i="2711"/>
  <c r="AH69" i="2711"/>
  <c r="AE69" i="2711"/>
  <c r="AC69" i="2711"/>
  <c r="AD69" i="2711" s="1"/>
  <c r="AB69" i="2711"/>
  <c r="Z69" i="2711"/>
  <c r="Y69" i="2711"/>
  <c r="AH68" i="2711"/>
  <c r="AI68" i="2711" s="1"/>
  <c r="AF68" i="2711"/>
  <c r="AE68" i="2711"/>
  <c r="AC68" i="2711"/>
  <c r="AD68" i="2711" s="1"/>
  <c r="AG68" i="2711" s="1"/>
  <c r="AB68" i="2711"/>
  <c r="Z68" i="2711"/>
  <c r="Y68" i="2711"/>
  <c r="AH67" i="2711"/>
  <c r="AI67" i="2711" s="1"/>
  <c r="AG67" i="2711"/>
  <c r="AE67" i="2711"/>
  <c r="AC67" i="2711"/>
  <c r="AD67" i="2711" s="1"/>
  <c r="AF67" i="2711" s="1"/>
  <c r="AB67" i="2711"/>
  <c r="Z67" i="2711"/>
  <c r="Y67" i="2711"/>
  <c r="AI66" i="2711"/>
  <c r="AH66" i="2711"/>
  <c r="AE66" i="2711"/>
  <c r="AC66" i="2711"/>
  <c r="AD66" i="2711" s="1"/>
  <c r="AF66" i="2711" s="1"/>
  <c r="AB66" i="2711"/>
  <c r="Z66" i="2711"/>
  <c r="Y66" i="2711"/>
  <c r="AI65" i="2711"/>
  <c r="AH65" i="2711"/>
  <c r="AE65" i="2711"/>
  <c r="AC65" i="2711"/>
  <c r="AD65" i="2711" s="1"/>
  <c r="AB65" i="2711"/>
  <c r="Z65" i="2711"/>
  <c r="Y65" i="2711"/>
  <c r="AI64" i="2711"/>
  <c r="AH64" i="2711"/>
  <c r="AE64" i="2711"/>
  <c r="AC64" i="2711"/>
  <c r="AD64" i="2711" s="1"/>
  <c r="AB64" i="2711"/>
  <c r="Z64" i="2711"/>
  <c r="Y64" i="2711"/>
  <c r="AH63" i="2711"/>
  <c r="AI63" i="2711" s="1"/>
  <c r="AG63" i="2711"/>
  <c r="AE63" i="2711"/>
  <c r="AB63" i="2711"/>
  <c r="Z63" i="2711"/>
  <c r="Y63" i="2711"/>
  <c r="AI62" i="2711"/>
  <c r="AH62" i="2711"/>
  <c r="AE62" i="2711"/>
  <c r="AB62" i="2711"/>
  <c r="Z62" i="2711"/>
  <c r="Y62" i="2711"/>
  <c r="AI61" i="2711"/>
  <c r="AH61" i="2711"/>
  <c r="AE61" i="2711"/>
  <c r="AC61" i="2711"/>
  <c r="AD61" i="2711" s="1"/>
  <c r="AB61" i="2711"/>
  <c r="Z61" i="2711"/>
  <c r="Y61" i="2711"/>
  <c r="AH60" i="2711"/>
  <c r="AI60" i="2711" s="1"/>
  <c r="AF60" i="2711"/>
  <c r="AE60" i="2711"/>
  <c r="AC60" i="2711"/>
  <c r="AD60" i="2711" s="1"/>
  <c r="AG60" i="2711" s="1"/>
  <c r="AB60" i="2711"/>
  <c r="Z60" i="2711"/>
  <c r="Y60" i="2711"/>
  <c r="AH59" i="2711"/>
  <c r="AI59" i="2711" s="1"/>
  <c r="AE59" i="2711"/>
  <c r="AB59" i="2711"/>
  <c r="Z59" i="2711"/>
  <c r="Y59" i="2711"/>
  <c r="AI58" i="2711"/>
  <c r="AH58" i="2711"/>
  <c r="AG58" i="2711"/>
  <c r="AE58" i="2711"/>
  <c r="AB58" i="2711"/>
  <c r="Z58" i="2711"/>
  <c r="Y58" i="2711"/>
  <c r="AI57" i="2711"/>
  <c r="AH57" i="2711"/>
  <c r="AE57" i="2711"/>
  <c r="AC57" i="2711"/>
  <c r="AD57" i="2711" s="1"/>
  <c r="AB57" i="2711"/>
  <c r="Z57" i="2711"/>
  <c r="Y57" i="2711"/>
  <c r="AI56" i="2711"/>
  <c r="AH56" i="2711"/>
  <c r="AE56" i="2711"/>
  <c r="AC56" i="2711"/>
  <c r="AD56" i="2711" s="1"/>
  <c r="AB56" i="2711"/>
  <c r="Z56" i="2711"/>
  <c r="Y56" i="2711"/>
  <c r="AH55" i="2711"/>
  <c r="AI55" i="2711" s="1"/>
  <c r="AG55" i="2711"/>
  <c r="AE55" i="2711"/>
  <c r="AB55" i="2711"/>
  <c r="Z55" i="2711"/>
  <c r="Y55" i="2711"/>
  <c r="AI54" i="2711"/>
  <c r="AH54" i="2711"/>
  <c r="AE54" i="2711"/>
  <c r="AD54" i="2711"/>
  <c r="AF54" i="2711" s="1"/>
  <c r="AB54" i="2711"/>
  <c r="Z54" i="2711"/>
  <c r="Y54" i="2711"/>
  <c r="AI53" i="2711"/>
  <c r="AH53" i="2711"/>
  <c r="AE53" i="2711"/>
  <c r="AC53" i="2711"/>
  <c r="AD53" i="2711" s="1"/>
  <c r="AB53" i="2711"/>
  <c r="Z53" i="2711"/>
  <c r="Y53" i="2711"/>
  <c r="AI52" i="2711"/>
  <c r="AH52" i="2711"/>
  <c r="AE52" i="2711"/>
  <c r="AC52" i="2711"/>
  <c r="AD52" i="2711" s="1"/>
  <c r="AG52" i="2711" s="1"/>
  <c r="AB52" i="2711"/>
  <c r="Z52" i="2711"/>
  <c r="Y52" i="2711"/>
  <c r="AH51" i="2711"/>
  <c r="AI51" i="2711" s="1"/>
  <c r="AG51" i="2711"/>
  <c r="AE51" i="2711"/>
  <c r="AC51" i="2711"/>
  <c r="AD51" i="2711" s="1"/>
  <c r="AF51" i="2711" s="1"/>
  <c r="AB51" i="2711"/>
  <c r="Z51" i="2711"/>
  <c r="Y51" i="2711"/>
  <c r="AI50" i="2711"/>
  <c r="AH50" i="2711"/>
  <c r="AE50" i="2711"/>
  <c r="AC50" i="2711"/>
  <c r="AD50" i="2711" s="1"/>
  <c r="AF50" i="2711" s="1"/>
  <c r="AB50" i="2711"/>
  <c r="Z50" i="2711"/>
  <c r="Y50" i="2711"/>
  <c r="AI49" i="2711"/>
  <c r="AH49" i="2711"/>
  <c r="AE49" i="2711"/>
  <c r="AC49" i="2711"/>
  <c r="AD49" i="2711" s="1"/>
  <c r="AB49" i="2711"/>
  <c r="Z49" i="2711"/>
  <c r="Y49" i="2711"/>
  <c r="AI48" i="2711"/>
  <c r="AH48" i="2711"/>
  <c r="AE48" i="2711"/>
  <c r="AC48" i="2711"/>
  <c r="AD48" i="2711" s="1"/>
  <c r="AB48" i="2711"/>
  <c r="Z48" i="2711"/>
  <c r="Y48" i="2711"/>
  <c r="AH47" i="2711"/>
  <c r="AI47" i="2711" s="1"/>
  <c r="AE47" i="2711"/>
  <c r="AB47" i="2711"/>
  <c r="Z47" i="2711"/>
  <c r="Y47" i="2711"/>
  <c r="AI46" i="2711"/>
  <c r="AH46" i="2711"/>
  <c r="AE46" i="2711"/>
  <c r="AB46" i="2711"/>
  <c r="Z46" i="2711"/>
  <c r="Y46" i="2711"/>
  <c r="AI45" i="2711"/>
  <c r="AH45" i="2711"/>
  <c r="AE45" i="2711"/>
  <c r="AC45" i="2711"/>
  <c r="AD45" i="2711" s="1"/>
  <c r="AB45" i="2711"/>
  <c r="Z45" i="2711"/>
  <c r="Y45" i="2711"/>
  <c r="AI44" i="2711"/>
  <c r="AH44" i="2711"/>
  <c r="AF44" i="2711"/>
  <c r="AE44" i="2711"/>
  <c r="AC44" i="2711"/>
  <c r="AD44" i="2711" s="1"/>
  <c r="AG44" i="2711" s="1"/>
  <c r="AB44" i="2711"/>
  <c r="Z44" i="2711"/>
  <c r="Y44" i="2711"/>
  <c r="AH43" i="2711"/>
  <c r="AI43" i="2711" s="1"/>
  <c r="AG43" i="2711"/>
  <c r="AE43" i="2711"/>
  <c r="AC43" i="2711"/>
  <c r="AD43" i="2711" s="1"/>
  <c r="AF43" i="2711" s="1"/>
  <c r="AB43" i="2711"/>
  <c r="Z43" i="2711"/>
  <c r="Y43" i="2711"/>
  <c r="AI42" i="2711"/>
  <c r="AH42" i="2711"/>
  <c r="AG42" i="2711"/>
  <c r="AE42" i="2711"/>
  <c r="AB42" i="2711"/>
  <c r="Z42" i="2711"/>
  <c r="Y42" i="2711"/>
  <c r="AI41" i="2711"/>
  <c r="AH41" i="2711"/>
  <c r="AE41" i="2711"/>
  <c r="AC41" i="2711"/>
  <c r="AD41" i="2711" s="1"/>
  <c r="AB41" i="2711"/>
  <c r="Z41" i="2711"/>
  <c r="Y41" i="2711"/>
  <c r="AH40" i="2711"/>
  <c r="AI40" i="2711" s="1"/>
  <c r="AE40" i="2711"/>
  <c r="AC40" i="2711"/>
  <c r="AD40" i="2711" s="1"/>
  <c r="AB40" i="2711"/>
  <c r="Z40" i="2711"/>
  <c r="Y40" i="2711"/>
  <c r="AH39" i="2711"/>
  <c r="AI39" i="2711" s="1"/>
  <c r="AG39" i="2711"/>
  <c r="AE39" i="2711"/>
  <c r="AB39" i="2711"/>
  <c r="Z39" i="2711"/>
  <c r="Y39" i="2711"/>
  <c r="AI38" i="2711"/>
  <c r="AH38" i="2711"/>
  <c r="AE38" i="2711"/>
  <c r="AC38" i="2711"/>
  <c r="AD38" i="2711" s="1"/>
  <c r="AB38" i="2711"/>
  <c r="Z38" i="2711"/>
  <c r="Y38" i="2711"/>
  <c r="AI37" i="2711"/>
  <c r="AH37" i="2711"/>
  <c r="AE37" i="2711"/>
  <c r="AC37" i="2711"/>
  <c r="AD37" i="2711" s="1"/>
  <c r="AB37" i="2711"/>
  <c r="Z37" i="2711"/>
  <c r="Y37" i="2711"/>
  <c r="AI36" i="2711"/>
  <c r="AH36" i="2711"/>
  <c r="AG36" i="2711"/>
  <c r="AF36" i="2711"/>
  <c r="AE36" i="2711"/>
  <c r="AC36" i="2711"/>
  <c r="AD36" i="2711" s="1"/>
  <c r="AB36" i="2711"/>
  <c r="Z36" i="2711"/>
  <c r="Y36" i="2711"/>
  <c r="AH35" i="2711"/>
  <c r="AI35" i="2711" s="1"/>
  <c r="AE35" i="2711"/>
  <c r="AC35" i="2711"/>
  <c r="AD35" i="2711" s="1"/>
  <c r="AF35" i="2711" s="1"/>
  <c r="AB35" i="2711"/>
  <c r="Z35" i="2711"/>
  <c r="Y35" i="2711"/>
  <c r="AI34" i="2711"/>
  <c r="AH34" i="2711"/>
  <c r="AG34" i="2711"/>
  <c r="AE34" i="2711"/>
  <c r="AC34" i="2711"/>
  <c r="AD34" i="2711" s="1"/>
  <c r="AF34" i="2711" s="1"/>
  <c r="AB34" i="2711"/>
  <c r="Z34" i="2711"/>
  <c r="Y34" i="2711"/>
  <c r="AI33" i="2711"/>
  <c r="AH33" i="2711"/>
  <c r="AE33" i="2711"/>
  <c r="AC33" i="2711"/>
  <c r="AD33" i="2711" s="1"/>
  <c r="AB33" i="2711"/>
  <c r="Z33" i="2711"/>
  <c r="Y33" i="2711"/>
  <c r="AH32" i="2711"/>
  <c r="AI32" i="2711" s="1"/>
  <c r="AE32" i="2711"/>
  <c r="AC32" i="2711"/>
  <c r="AD32" i="2711" s="1"/>
  <c r="AB32" i="2711"/>
  <c r="Z32" i="2711"/>
  <c r="Y32" i="2711"/>
  <c r="AH31" i="2711"/>
  <c r="AI31" i="2711" s="1"/>
  <c r="AE31" i="2711"/>
  <c r="AB31" i="2711"/>
  <c r="Z31" i="2711"/>
  <c r="Y31" i="2711"/>
  <c r="AI30" i="2711"/>
  <c r="AH30" i="2711"/>
  <c r="AE30" i="2711"/>
  <c r="AB30" i="2711"/>
  <c r="Z30" i="2711"/>
  <c r="Y30" i="2711"/>
  <c r="AB18" i="2711"/>
  <c r="Y18" i="2711"/>
  <c r="AB19" i="2711"/>
  <c r="Y19" i="2711"/>
  <c r="AB23" i="2711"/>
  <c r="Y23" i="2711"/>
  <c r="Y22" i="2711"/>
  <c r="Y29" i="2711"/>
  <c r="AB26" i="2711"/>
  <c r="Y26" i="2711"/>
  <c r="AB20" i="2711"/>
  <c r="Y20" i="2711"/>
  <c r="AB27" i="2711"/>
  <c r="Y27" i="2711"/>
  <c r="Y28" i="2711"/>
  <c r="AB21" i="2711"/>
  <c r="Y21" i="2711"/>
  <c r="AB25" i="2711"/>
  <c r="Y25" i="2711"/>
  <c r="AB24" i="2711"/>
  <c r="Y24" i="2711"/>
  <c r="AB17" i="2711"/>
  <c r="Y17" i="2711"/>
  <c r="AB16" i="2711"/>
  <c r="Y16" i="2711"/>
  <c r="Y15" i="2711"/>
  <c r="E50" i="2725"/>
  <c r="F50" i="2725" s="1"/>
  <c r="E49" i="2725"/>
  <c r="F49" i="2725" s="1"/>
  <c r="E48" i="2725"/>
  <c r="F48" i="2725" s="1"/>
  <c r="E47" i="2725"/>
  <c r="F47" i="2725" s="1"/>
  <c r="E46" i="2725"/>
  <c r="F46" i="2725" s="1"/>
  <c r="F45" i="2725"/>
  <c r="E45" i="2725"/>
  <c r="E44" i="2725"/>
  <c r="F44" i="2725" s="1"/>
  <c r="E43" i="2725"/>
  <c r="F43" i="2725" s="1"/>
  <c r="E42" i="2725"/>
  <c r="F42" i="2725" s="1"/>
  <c r="E40" i="2725"/>
  <c r="F40" i="2725" s="1"/>
  <c r="E39" i="2725"/>
  <c r="F39" i="2725" s="1"/>
  <c r="E38" i="2725"/>
  <c r="F38" i="2725" s="1"/>
  <c r="F37" i="2725"/>
  <c r="E37" i="2725"/>
  <c r="E36" i="2725"/>
  <c r="F36" i="2725" s="1"/>
  <c r="E35" i="2725"/>
  <c r="F35" i="2725" s="1"/>
  <c r="E34" i="2725"/>
  <c r="F34" i="2725" s="1"/>
  <c r="E33" i="2725"/>
  <c r="F33" i="2725" s="1"/>
  <c r="E32" i="2725"/>
  <c r="F32" i="2725" s="1"/>
  <c r="E31" i="2725"/>
  <c r="F31" i="2725" s="1"/>
  <c r="E30" i="2725"/>
  <c r="F30" i="2725" s="1"/>
  <c r="F29" i="2725"/>
  <c r="E29" i="2725"/>
  <c r="E28" i="2725"/>
  <c r="F28" i="2725" s="1"/>
  <c r="E24" i="2725"/>
  <c r="F24" i="2725" s="1"/>
  <c r="E23" i="2725"/>
  <c r="F23" i="2725" s="1"/>
  <c r="E22" i="2725"/>
  <c r="F22" i="2725" s="1"/>
  <c r="F21" i="2725"/>
  <c r="E21" i="2725"/>
  <c r="E20" i="2725"/>
  <c r="F20" i="2725" s="1"/>
  <c r="E18" i="2725"/>
  <c r="F18" i="2725" s="1"/>
  <c r="E15" i="2725"/>
  <c r="F15" i="2725" s="1"/>
  <c r="AA100" i="2725"/>
  <c r="AC100" i="2725" s="1"/>
  <c r="AD100" i="2725" s="1"/>
  <c r="AA99" i="2725"/>
  <c r="AC99" i="2725" s="1"/>
  <c r="AD99" i="2725" s="1"/>
  <c r="AA98" i="2725"/>
  <c r="AA97" i="2725"/>
  <c r="AC97" i="2725" s="1"/>
  <c r="AD97" i="2725" s="1"/>
  <c r="AA96" i="2725"/>
  <c r="AA95" i="2725"/>
  <c r="AA94" i="2725"/>
  <c r="AA93" i="2725"/>
  <c r="AA92" i="2725"/>
  <c r="AA91" i="2725"/>
  <c r="AC91" i="2725" s="1"/>
  <c r="AD91" i="2725" s="1"/>
  <c r="AA90" i="2725"/>
  <c r="AA89" i="2725"/>
  <c r="AC89" i="2725" s="1"/>
  <c r="AD89" i="2725" s="1"/>
  <c r="AA88" i="2725"/>
  <c r="AC88" i="2725" s="1"/>
  <c r="AD88" i="2725" s="1"/>
  <c r="AA87" i="2725"/>
  <c r="AA86" i="2725"/>
  <c r="AC86" i="2725" s="1"/>
  <c r="AD86" i="2725" s="1"/>
  <c r="AA85" i="2725"/>
  <c r="AC85" i="2725" s="1"/>
  <c r="AD85" i="2725" s="1"/>
  <c r="AA84" i="2725"/>
  <c r="AC84" i="2725" s="1"/>
  <c r="AD84" i="2725" s="1"/>
  <c r="AA83" i="2725"/>
  <c r="AC83" i="2725" s="1"/>
  <c r="AD83" i="2725" s="1"/>
  <c r="AA82" i="2725"/>
  <c r="AA81" i="2725"/>
  <c r="AC81" i="2725" s="1"/>
  <c r="AD81" i="2725" s="1"/>
  <c r="AA80" i="2725"/>
  <c r="AA79" i="2725"/>
  <c r="AA78" i="2725"/>
  <c r="AA77" i="2725"/>
  <c r="AA76" i="2725"/>
  <c r="AA75" i="2725"/>
  <c r="AC75" i="2725" s="1"/>
  <c r="AD75" i="2725" s="1"/>
  <c r="AA74" i="2725"/>
  <c r="AA73" i="2725"/>
  <c r="AC73" i="2725" s="1"/>
  <c r="AD73" i="2725" s="1"/>
  <c r="AA72" i="2725"/>
  <c r="AC72" i="2725" s="1"/>
  <c r="AD72" i="2725" s="1"/>
  <c r="AA71" i="2725"/>
  <c r="AA70" i="2725"/>
  <c r="AC70" i="2725" s="1"/>
  <c r="AD70" i="2725" s="1"/>
  <c r="AA69" i="2725"/>
  <c r="AC69" i="2725" s="1"/>
  <c r="AD69" i="2725" s="1"/>
  <c r="AA68" i="2725"/>
  <c r="AC68" i="2725" s="1"/>
  <c r="AD68" i="2725" s="1"/>
  <c r="AA67" i="2725"/>
  <c r="AC67" i="2725" s="1"/>
  <c r="AD67" i="2725" s="1"/>
  <c r="AA66" i="2725"/>
  <c r="AA65" i="2725"/>
  <c r="AC65" i="2725" s="1"/>
  <c r="AD65" i="2725" s="1"/>
  <c r="AA64" i="2725"/>
  <c r="AA63" i="2725"/>
  <c r="AA62" i="2725"/>
  <c r="AA61" i="2725"/>
  <c r="AA60" i="2725"/>
  <c r="AA59" i="2725"/>
  <c r="AC59" i="2725" s="1"/>
  <c r="AD59" i="2725" s="1"/>
  <c r="AA58" i="2725"/>
  <c r="AA57" i="2725"/>
  <c r="AC57" i="2725" s="1"/>
  <c r="AD57" i="2725" s="1"/>
  <c r="AA56" i="2725"/>
  <c r="AA55" i="2725"/>
  <c r="AA54" i="2725"/>
  <c r="AC54" i="2725" s="1"/>
  <c r="AD54" i="2725" s="1"/>
  <c r="AA53" i="2725"/>
  <c r="AC53" i="2725" s="1"/>
  <c r="AD53" i="2725" s="1"/>
  <c r="AA52" i="2725"/>
  <c r="AC52" i="2725" s="1"/>
  <c r="AD52" i="2725" s="1"/>
  <c r="AA51" i="2725"/>
  <c r="AC51" i="2725" s="1"/>
  <c r="AD51" i="2725" s="1"/>
  <c r="AA50" i="2725"/>
  <c r="AA49" i="2725"/>
  <c r="AA48" i="2725"/>
  <c r="AA47" i="2725"/>
  <c r="AA46" i="2725"/>
  <c r="AA45" i="2725"/>
  <c r="AA44" i="2725"/>
  <c r="AA43" i="2725"/>
  <c r="AC43" i="2725" s="1"/>
  <c r="AD43" i="2725" s="1"/>
  <c r="AA42" i="2725"/>
  <c r="AA41" i="2725"/>
  <c r="AC41" i="2725" s="1"/>
  <c r="AD41" i="2725" s="1"/>
  <c r="AA40" i="2725"/>
  <c r="AA39" i="2725"/>
  <c r="AA38" i="2725"/>
  <c r="AC38" i="2725" s="1"/>
  <c r="AD38" i="2725" s="1"/>
  <c r="AA37" i="2725"/>
  <c r="AA36" i="2725"/>
  <c r="AC36" i="2725" s="1"/>
  <c r="AD36" i="2725" s="1"/>
  <c r="AA35" i="2725"/>
  <c r="AC35" i="2725" s="1"/>
  <c r="AD35" i="2725" s="1"/>
  <c r="AA34" i="2725"/>
  <c r="AA33" i="2725"/>
  <c r="AA32" i="2725"/>
  <c r="AA31" i="2725"/>
  <c r="AA30" i="2725"/>
  <c r="AA29" i="2725"/>
  <c r="AA28" i="2725"/>
  <c r="AA27" i="2725"/>
  <c r="AC27" i="2725" s="1"/>
  <c r="AD27" i="2725" s="1"/>
  <c r="AA26" i="2725"/>
  <c r="AA25" i="2725"/>
  <c r="AA24" i="2725"/>
  <c r="AA23" i="2725"/>
  <c r="AH100" i="2725"/>
  <c r="AI100" i="2725" s="1"/>
  <c r="AE100" i="2725"/>
  <c r="AB100" i="2725"/>
  <c r="Z100" i="2725"/>
  <c r="Y100" i="2725"/>
  <c r="AH99" i="2725"/>
  <c r="AI99" i="2725" s="1"/>
  <c r="AE99" i="2725"/>
  <c r="AB99" i="2725"/>
  <c r="Z99" i="2725"/>
  <c r="Y99" i="2725"/>
  <c r="AH98" i="2725"/>
  <c r="AI98" i="2725" s="1"/>
  <c r="AE98" i="2725"/>
  <c r="AD98" i="2725"/>
  <c r="AF98" i="2725" s="1"/>
  <c r="AC98" i="2725"/>
  <c r="AB98" i="2725"/>
  <c r="Z98" i="2725"/>
  <c r="Y98" i="2725"/>
  <c r="AH97" i="2725"/>
  <c r="AI97" i="2725" s="1"/>
  <c r="AE97" i="2725"/>
  <c r="AB97" i="2725"/>
  <c r="Z97" i="2725"/>
  <c r="Y97" i="2725"/>
  <c r="AH96" i="2725"/>
  <c r="AI96" i="2725" s="1"/>
  <c r="AG96" i="2725"/>
  <c r="AF96" i="2725"/>
  <c r="AE96" i="2725"/>
  <c r="AD96" i="2725"/>
  <c r="AC96" i="2725"/>
  <c r="AB96" i="2725"/>
  <c r="Z96" i="2725"/>
  <c r="Y96" i="2725"/>
  <c r="AH95" i="2725"/>
  <c r="AI95" i="2725" s="1"/>
  <c r="AE95" i="2725"/>
  <c r="AC95" i="2725"/>
  <c r="AD95" i="2725" s="1"/>
  <c r="AB95" i="2725"/>
  <c r="Z95" i="2725"/>
  <c r="Y95" i="2725"/>
  <c r="AI94" i="2725"/>
  <c r="AH94" i="2725"/>
  <c r="AE94" i="2725"/>
  <c r="AD94" i="2725"/>
  <c r="AG94" i="2725" s="1"/>
  <c r="AC94" i="2725"/>
  <c r="AB94" i="2725"/>
  <c r="Z94" i="2725"/>
  <c r="Y94" i="2725"/>
  <c r="AH93" i="2725"/>
  <c r="AI93" i="2725" s="1"/>
  <c r="AE93" i="2725"/>
  <c r="AD93" i="2725"/>
  <c r="AF93" i="2725" s="1"/>
  <c r="AC93" i="2725"/>
  <c r="AB93" i="2725"/>
  <c r="Z93" i="2725"/>
  <c r="Y93" i="2725"/>
  <c r="AH92" i="2725"/>
  <c r="AI92" i="2725" s="1"/>
  <c r="AF92" i="2725"/>
  <c r="AE92" i="2725"/>
  <c r="AD92" i="2725"/>
  <c r="AG92" i="2725" s="1"/>
  <c r="AC92" i="2725"/>
  <c r="AB92" i="2725"/>
  <c r="Z92" i="2725"/>
  <c r="Y92" i="2725"/>
  <c r="AH91" i="2725"/>
  <c r="AI91" i="2725" s="1"/>
  <c r="AE91" i="2725"/>
  <c r="AB91" i="2725"/>
  <c r="Z91" i="2725"/>
  <c r="Y91" i="2725"/>
  <c r="AH90" i="2725"/>
  <c r="AI90" i="2725" s="1"/>
  <c r="AE90" i="2725"/>
  <c r="AD90" i="2725"/>
  <c r="AG90" i="2725" s="1"/>
  <c r="AC90" i="2725"/>
  <c r="AB90" i="2725"/>
  <c r="Z90" i="2725"/>
  <c r="Y90" i="2725"/>
  <c r="AH89" i="2725"/>
  <c r="AI89" i="2725" s="1"/>
  <c r="AE89" i="2725"/>
  <c r="AB89" i="2725"/>
  <c r="Z89" i="2725"/>
  <c r="Y89" i="2725"/>
  <c r="AH88" i="2725"/>
  <c r="AI88" i="2725" s="1"/>
  <c r="AE88" i="2725"/>
  <c r="AB88" i="2725"/>
  <c r="Z88" i="2725"/>
  <c r="Y88" i="2725"/>
  <c r="AH87" i="2725"/>
  <c r="AI87" i="2725" s="1"/>
  <c r="AE87" i="2725"/>
  <c r="AC87" i="2725"/>
  <c r="AD87" i="2725" s="1"/>
  <c r="AB87" i="2725"/>
  <c r="Z87" i="2725"/>
  <c r="Y87" i="2725"/>
  <c r="AI86" i="2725"/>
  <c r="AH86" i="2725"/>
  <c r="AE86" i="2725"/>
  <c r="AB86" i="2725"/>
  <c r="Z86" i="2725"/>
  <c r="Y86" i="2725"/>
  <c r="AH85" i="2725"/>
  <c r="AI85" i="2725" s="1"/>
  <c r="AE85" i="2725"/>
  <c r="AB85" i="2725"/>
  <c r="Z85" i="2725"/>
  <c r="Y85" i="2725"/>
  <c r="AH84" i="2725"/>
  <c r="AI84" i="2725" s="1"/>
  <c r="AE84" i="2725"/>
  <c r="AB84" i="2725"/>
  <c r="Z84" i="2725"/>
  <c r="Y84" i="2725"/>
  <c r="AH83" i="2725"/>
  <c r="AI83" i="2725" s="1"/>
  <c r="AE83" i="2725"/>
  <c r="AB83" i="2725"/>
  <c r="Z83" i="2725"/>
  <c r="Y83" i="2725"/>
  <c r="AH82" i="2725"/>
  <c r="AI82" i="2725" s="1"/>
  <c r="AE82" i="2725"/>
  <c r="AD82" i="2725"/>
  <c r="AF82" i="2725" s="1"/>
  <c r="AC82" i="2725"/>
  <c r="AB82" i="2725"/>
  <c r="Z82" i="2725"/>
  <c r="Y82" i="2725"/>
  <c r="AH81" i="2725"/>
  <c r="AI81" i="2725" s="1"/>
  <c r="AE81" i="2725"/>
  <c r="AB81" i="2725"/>
  <c r="Z81" i="2725"/>
  <c r="Y81" i="2725"/>
  <c r="AH80" i="2725"/>
  <c r="AI80" i="2725" s="1"/>
  <c r="AG80" i="2725"/>
  <c r="AF80" i="2725"/>
  <c r="AE80" i="2725"/>
  <c r="AD80" i="2725"/>
  <c r="AC80" i="2725"/>
  <c r="AB80" i="2725"/>
  <c r="Z80" i="2725"/>
  <c r="Y80" i="2725"/>
  <c r="AH79" i="2725"/>
  <c r="AI79" i="2725" s="1"/>
  <c r="AE79" i="2725"/>
  <c r="AC79" i="2725"/>
  <c r="AD79" i="2725" s="1"/>
  <c r="AB79" i="2725"/>
  <c r="Z79" i="2725"/>
  <c r="Y79" i="2725"/>
  <c r="AI78" i="2725"/>
  <c r="AH78" i="2725"/>
  <c r="AE78" i="2725"/>
  <c r="AD78" i="2725"/>
  <c r="AG78" i="2725" s="1"/>
  <c r="AC78" i="2725"/>
  <c r="AB78" i="2725"/>
  <c r="Z78" i="2725"/>
  <c r="Y78" i="2725"/>
  <c r="AH77" i="2725"/>
  <c r="AI77" i="2725" s="1"/>
  <c r="AE77" i="2725"/>
  <c r="AD77" i="2725"/>
  <c r="AF77" i="2725" s="1"/>
  <c r="AC77" i="2725"/>
  <c r="AB77" i="2725"/>
  <c r="Z77" i="2725"/>
  <c r="Y77" i="2725"/>
  <c r="AH76" i="2725"/>
  <c r="AI76" i="2725" s="1"/>
  <c r="AF76" i="2725"/>
  <c r="AE76" i="2725"/>
  <c r="AD76" i="2725"/>
  <c r="AG76" i="2725" s="1"/>
  <c r="AC76" i="2725"/>
  <c r="AB76" i="2725"/>
  <c r="Z76" i="2725"/>
  <c r="Y76" i="2725"/>
  <c r="AH75" i="2725"/>
  <c r="AI75" i="2725" s="1"/>
  <c r="AE75" i="2725"/>
  <c r="AB75" i="2725"/>
  <c r="Z75" i="2725"/>
  <c r="Y75" i="2725"/>
  <c r="AH74" i="2725"/>
  <c r="AI74" i="2725" s="1"/>
  <c r="AE74" i="2725"/>
  <c r="AD74" i="2725"/>
  <c r="AF74" i="2725" s="1"/>
  <c r="AC74" i="2725"/>
  <c r="AB74" i="2725"/>
  <c r="Z74" i="2725"/>
  <c r="Y74" i="2725"/>
  <c r="AH73" i="2725"/>
  <c r="AI73" i="2725" s="1"/>
  <c r="AE73" i="2725"/>
  <c r="AB73" i="2725"/>
  <c r="Z73" i="2725"/>
  <c r="Y73" i="2725"/>
  <c r="AH72" i="2725"/>
  <c r="AI72" i="2725" s="1"/>
  <c r="AE72" i="2725"/>
  <c r="AB72" i="2725"/>
  <c r="Z72" i="2725"/>
  <c r="Y72" i="2725"/>
  <c r="AH71" i="2725"/>
  <c r="AI71" i="2725" s="1"/>
  <c r="AE71" i="2725"/>
  <c r="AC71" i="2725"/>
  <c r="AD71" i="2725" s="1"/>
  <c r="AB71" i="2725"/>
  <c r="Z71" i="2725"/>
  <c r="Y71" i="2725"/>
  <c r="AI70" i="2725"/>
  <c r="AH70" i="2725"/>
  <c r="AE70" i="2725"/>
  <c r="AB70" i="2725"/>
  <c r="Z70" i="2725"/>
  <c r="Y70" i="2725"/>
  <c r="AH69" i="2725"/>
  <c r="AI69" i="2725" s="1"/>
  <c r="AE69" i="2725"/>
  <c r="AB69" i="2725"/>
  <c r="Z69" i="2725"/>
  <c r="Y69" i="2725"/>
  <c r="AH68" i="2725"/>
  <c r="AI68" i="2725" s="1"/>
  <c r="AE68" i="2725"/>
  <c r="AB68" i="2725"/>
  <c r="Z68" i="2725"/>
  <c r="Y68" i="2725"/>
  <c r="AH67" i="2725"/>
  <c r="AI67" i="2725" s="1"/>
  <c r="AE67" i="2725"/>
  <c r="AB67" i="2725"/>
  <c r="Z67" i="2725"/>
  <c r="Y67" i="2725"/>
  <c r="AH66" i="2725"/>
  <c r="AI66" i="2725" s="1"/>
  <c r="AE66" i="2725"/>
  <c r="AD66" i="2725"/>
  <c r="AF66" i="2725" s="1"/>
  <c r="AC66" i="2725"/>
  <c r="AB66" i="2725"/>
  <c r="Z66" i="2725"/>
  <c r="Y66" i="2725"/>
  <c r="AH65" i="2725"/>
  <c r="AI65" i="2725" s="1"/>
  <c r="AE65" i="2725"/>
  <c r="AB65" i="2725"/>
  <c r="Z65" i="2725"/>
  <c r="Y65" i="2725"/>
  <c r="AH64" i="2725"/>
  <c r="AI64" i="2725" s="1"/>
  <c r="AG64" i="2725"/>
  <c r="AF64" i="2725"/>
  <c r="AE64" i="2725"/>
  <c r="AD64" i="2725"/>
  <c r="AC64" i="2725"/>
  <c r="AB64" i="2725"/>
  <c r="Z64" i="2725"/>
  <c r="Y64" i="2725"/>
  <c r="AH63" i="2725"/>
  <c r="AI63" i="2725" s="1"/>
  <c r="AE63" i="2725"/>
  <c r="AC63" i="2725"/>
  <c r="AD63" i="2725" s="1"/>
  <c r="AB63" i="2725"/>
  <c r="Z63" i="2725"/>
  <c r="Y63" i="2725"/>
  <c r="AI62" i="2725"/>
  <c r="AH62" i="2725"/>
  <c r="AE62" i="2725"/>
  <c r="AD62" i="2725"/>
  <c r="AG62" i="2725" s="1"/>
  <c r="AC62" i="2725"/>
  <c r="AB62" i="2725"/>
  <c r="Z62" i="2725"/>
  <c r="Y62" i="2725"/>
  <c r="AH61" i="2725"/>
  <c r="AI61" i="2725" s="1"/>
  <c r="AE61" i="2725"/>
  <c r="AD61" i="2725"/>
  <c r="AF61" i="2725" s="1"/>
  <c r="AC61" i="2725"/>
  <c r="AB61" i="2725"/>
  <c r="Z61" i="2725"/>
  <c r="Y61" i="2725"/>
  <c r="AH60" i="2725"/>
  <c r="AI60" i="2725" s="1"/>
  <c r="AF60" i="2725"/>
  <c r="AE60" i="2725"/>
  <c r="AD60" i="2725"/>
  <c r="AG60" i="2725" s="1"/>
  <c r="AC60" i="2725"/>
  <c r="AB60" i="2725"/>
  <c r="Z60" i="2725"/>
  <c r="Y60" i="2725"/>
  <c r="AH59" i="2725"/>
  <c r="AI59" i="2725" s="1"/>
  <c r="AE59" i="2725"/>
  <c r="AB59" i="2725"/>
  <c r="Z59" i="2725"/>
  <c r="Y59" i="2725"/>
  <c r="AH58" i="2725"/>
  <c r="AI58" i="2725" s="1"/>
  <c r="AE58" i="2725"/>
  <c r="AD58" i="2725"/>
  <c r="AF58" i="2725" s="1"/>
  <c r="AC58" i="2725"/>
  <c r="AB58" i="2725"/>
  <c r="Z58" i="2725"/>
  <c r="Y58" i="2725"/>
  <c r="AH57" i="2725"/>
  <c r="AI57" i="2725" s="1"/>
  <c r="AE57" i="2725"/>
  <c r="AB57" i="2725"/>
  <c r="Z57" i="2725"/>
  <c r="Y57" i="2725"/>
  <c r="AH56" i="2725"/>
  <c r="AI56" i="2725" s="1"/>
  <c r="AG56" i="2725"/>
  <c r="AF56" i="2725"/>
  <c r="AE56" i="2725"/>
  <c r="AD56" i="2725"/>
  <c r="AC56" i="2725"/>
  <c r="AB56" i="2725"/>
  <c r="Z56" i="2725"/>
  <c r="Y56" i="2725"/>
  <c r="AH55" i="2725"/>
  <c r="AI55" i="2725" s="1"/>
  <c r="AE55" i="2725"/>
  <c r="AC55" i="2725"/>
  <c r="AD55" i="2725" s="1"/>
  <c r="AB55" i="2725"/>
  <c r="Z55" i="2725"/>
  <c r="Y55" i="2725"/>
  <c r="AI54" i="2725"/>
  <c r="AH54" i="2725"/>
  <c r="AE54" i="2725"/>
  <c r="AB54" i="2725"/>
  <c r="Z54" i="2725"/>
  <c r="Y54" i="2725"/>
  <c r="AH53" i="2725"/>
  <c r="AI53" i="2725" s="1"/>
  <c r="AE53" i="2725"/>
  <c r="AB53" i="2725"/>
  <c r="Z53" i="2725"/>
  <c r="Y53" i="2725"/>
  <c r="AH52" i="2725"/>
  <c r="AI52" i="2725" s="1"/>
  <c r="AE52" i="2725"/>
  <c r="AB52" i="2725"/>
  <c r="Z52" i="2725"/>
  <c r="Y52" i="2725"/>
  <c r="AH51" i="2725"/>
  <c r="AI51" i="2725" s="1"/>
  <c r="AE51" i="2725"/>
  <c r="AB51" i="2725"/>
  <c r="Z51" i="2725"/>
  <c r="Y51" i="2725"/>
  <c r="AH50" i="2725"/>
  <c r="AI50" i="2725" s="1"/>
  <c r="AE50" i="2725"/>
  <c r="AD50" i="2725"/>
  <c r="AF50" i="2725" s="1"/>
  <c r="AC50" i="2725"/>
  <c r="AB50" i="2725"/>
  <c r="Z50" i="2725"/>
  <c r="Y50" i="2725"/>
  <c r="AH49" i="2725"/>
  <c r="AI49" i="2725" s="1"/>
  <c r="AE49" i="2725"/>
  <c r="AD49" i="2725"/>
  <c r="AG49" i="2725" s="1"/>
  <c r="AC49" i="2725"/>
  <c r="AB49" i="2725"/>
  <c r="Z49" i="2725"/>
  <c r="Y49" i="2725"/>
  <c r="AH48" i="2725"/>
  <c r="AI48" i="2725" s="1"/>
  <c r="AG48" i="2725"/>
  <c r="AF48" i="2725"/>
  <c r="AE48" i="2725"/>
  <c r="AD48" i="2725"/>
  <c r="AC48" i="2725"/>
  <c r="AB48" i="2725"/>
  <c r="Z48" i="2725"/>
  <c r="Y48" i="2725"/>
  <c r="AH47" i="2725"/>
  <c r="AI47" i="2725" s="1"/>
  <c r="AE47" i="2725"/>
  <c r="AC47" i="2725"/>
  <c r="AD47" i="2725" s="1"/>
  <c r="AB47" i="2725"/>
  <c r="Z47" i="2725"/>
  <c r="Y47" i="2725"/>
  <c r="AI46" i="2725"/>
  <c r="AH46" i="2725"/>
  <c r="AE46" i="2725"/>
  <c r="AD46" i="2725"/>
  <c r="AG46" i="2725" s="1"/>
  <c r="AC46" i="2725"/>
  <c r="AB46" i="2725"/>
  <c r="Z46" i="2725"/>
  <c r="Y46" i="2725"/>
  <c r="AH45" i="2725"/>
  <c r="AI45" i="2725" s="1"/>
  <c r="AE45" i="2725"/>
  <c r="AD45" i="2725"/>
  <c r="AG45" i="2725" s="1"/>
  <c r="AC45" i="2725"/>
  <c r="AB45" i="2725"/>
  <c r="Z45" i="2725"/>
  <c r="Y45" i="2725"/>
  <c r="AH44" i="2725"/>
  <c r="AI44" i="2725" s="1"/>
  <c r="AF44" i="2725"/>
  <c r="AE44" i="2725"/>
  <c r="AD44" i="2725"/>
  <c r="AG44" i="2725" s="1"/>
  <c r="AC44" i="2725"/>
  <c r="AB44" i="2725"/>
  <c r="Z44" i="2725"/>
  <c r="Y44" i="2725"/>
  <c r="AH43" i="2725"/>
  <c r="AI43" i="2725" s="1"/>
  <c r="AE43" i="2725"/>
  <c r="AB43" i="2725"/>
  <c r="Z43" i="2725"/>
  <c r="Y43" i="2725"/>
  <c r="AH42" i="2725"/>
  <c r="AI42" i="2725" s="1"/>
  <c r="AE42" i="2725"/>
  <c r="AD42" i="2725"/>
  <c r="AG42" i="2725" s="1"/>
  <c r="AC42" i="2725"/>
  <c r="AB42" i="2725"/>
  <c r="Z42" i="2725"/>
  <c r="Y42" i="2725"/>
  <c r="AH41" i="2725"/>
  <c r="AI41" i="2725" s="1"/>
  <c r="AE41" i="2725"/>
  <c r="AB41" i="2725"/>
  <c r="Z41" i="2725"/>
  <c r="Y41" i="2725"/>
  <c r="AH40" i="2725"/>
  <c r="AI40" i="2725" s="1"/>
  <c r="AG40" i="2725"/>
  <c r="AF40" i="2725"/>
  <c r="AE40" i="2725"/>
  <c r="AD40" i="2725"/>
  <c r="AC40" i="2725"/>
  <c r="AB40" i="2725"/>
  <c r="Z40" i="2725"/>
  <c r="Y40" i="2725"/>
  <c r="AH39" i="2725"/>
  <c r="AI39" i="2725" s="1"/>
  <c r="AE39" i="2725"/>
  <c r="AC39" i="2725"/>
  <c r="AD39" i="2725" s="1"/>
  <c r="AB39" i="2725"/>
  <c r="Z39" i="2725"/>
  <c r="Y39" i="2725"/>
  <c r="AI38" i="2725"/>
  <c r="AH38" i="2725"/>
  <c r="AE38" i="2725"/>
  <c r="AB38" i="2725"/>
  <c r="Z38" i="2725"/>
  <c r="Y38" i="2725"/>
  <c r="AH37" i="2725"/>
  <c r="AI37" i="2725" s="1"/>
  <c r="AE37" i="2725"/>
  <c r="AD37" i="2725"/>
  <c r="AF37" i="2725" s="1"/>
  <c r="AC37" i="2725"/>
  <c r="AB37" i="2725"/>
  <c r="Z37" i="2725"/>
  <c r="Y37" i="2725"/>
  <c r="AH36" i="2725"/>
  <c r="AI36" i="2725" s="1"/>
  <c r="AE36" i="2725"/>
  <c r="AB36" i="2725"/>
  <c r="Z36" i="2725"/>
  <c r="Y36" i="2725"/>
  <c r="AH35" i="2725"/>
  <c r="AI35" i="2725" s="1"/>
  <c r="AE35" i="2725"/>
  <c r="AB35" i="2725"/>
  <c r="Z35" i="2725"/>
  <c r="Y35" i="2725"/>
  <c r="AH34" i="2725"/>
  <c r="AI34" i="2725" s="1"/>
  <c r="AE34" i="2725"/>
  <c r="AD34" i="2725"/>
  <c r="AF34" i="2725" s="1"/>
  <c r="AC34" i="2725"/>
  <c r="AB34" i="2725"/>
  <c r="Z34" i="2725"/>
  <c r="Y34" i="2725"/>
  <c r="AH33" i="2725"/>
  <c r="AI33" i="2725" s="1"/>
  <c r="AE33" i="2725"/>
  <c r="AD33" i="2725"/>
  <c r="AF33" i="2725" s="1"/>
  <c r="AC33" i="2725"/>
  <c r="AB33" i="2725"/>
  <c r="Z33" i="2725"/>
  <c r="Y33" i="2725"/>
  <c r="AH32" i="2725"/>
  <c r="AI32" i="2725" s="1"/>
  <c r="AG32" i="2725"/>
  <c r="AF32" i="2725"/>
  <c r="AE32" i="2725"/>
  <c r="AD32" i="2725"/>
  <c r="AC32" i="2725"/>
  <c r="AB32" i="2725"/>
  <c r="Z32" i="2725"/>
  <c r="Y32" i="2725"/>
  <c r="AH31" i="2725"/>
  <c r="AI31" i="2725" s="1"/>
  <c r="AE31" i="2725"/>
  <c r="AC31" i="2725"/>
  <c r="AD31" i="2725" s="1"/>
  <c r="AB31" i="2725"/>
  <c r="Z31" i="2725"/>
  <c r="Y31" i="2725"/>
  <c r="AI30" i="2725"/>
  <c r="AH30" i="2725"/>
  <c r="AE30" i="2725"/>
  <c r="AD30" i="2725"/>
  <c r="AG30" i="2725" s="1"/>
  <c r="AC30" i="2725"/>
  <c r="AB30" i="2725"/>
  <c r="Z30" i="2725"/>
  <c r="Y30" i="2725"/>
  <c r="AH29" i="2725"/>
  <c r="AI29" i="2725" s="1"/>
  <c r="AE29" i="2725"/>
  <c r="AD29" i="2725"/>
  <c r="AG29" i="2725" s="1"/>
  <c r="AC29" i="2725"/>
  <c r="AB29" i="2725"/>
  <c r="Z29" i="2725"/>
  <c r="Y29" i="2725"/>
  <c r="AH28" i="2725"/>
  <c r="AI28" i="2725" s="1"/>
  <c r="AF28" i="2725"/>
  <c r="AE28" i="2725"/>
  <c r="AD28" i="2725"/>
  <c r="AG28" i="2725" s="1"/>
  <c r="AC28" i="2725"/>
  <c r="AB28" i="2725"/>
  <c r="Z28" i="2725"/>
  <c r="Y28" i="2725"/>
  <c r="AH27" i="2725"/>
  <c r="AI27" i="2725" s="1"/>
  <c r="AE27" i="2725"/>
  <c r="AB27" i="2725"/>
  <c r="Z27" i="2725"/>
  <c r="Y27" i="2725"/>
  <c r="AH26" i="2725"/>
  <c r="AI26" i="2725" s="1"/>
  <c r="AE26" i="2725"/>
  <c r="AC26" i="2725"/>
  <c r="AD26" i="2725" s="1"/>
  <c r="AB26" i="2725"/>
  <c r="Z26" i="2725"/>
  <c r="Y26" i="2725"/>
  <c r="AH25" i="2725"/>
  <c r="AI25" i="2725" s="1"/>
  <c r="AE25" i="2725"/>
  <c r="AD25" i="2725"/>
  <c r="AF25" i="2725" s="1"/>
  <c r="AC25" i="2725"/>
  <c r="AB25" i="2725"/>
  <c r="Z25" i="2725"/>
  <c r="Y25" i="2725"/>
  <c r="AH24" i="2725"/>
  <c r="AI24" i="2725" s="1"/>
  <c r="AG24" i="2725"/>
  <c r="AF24" i="2725"/>
  <c r="AE24" i="2725"/>
  <c r="AD24" i="2725"/>
  <c r="AC24" i="2725"/>
  <c r="AB24" i="2725"/>
  <c r="Z24" i="2725"/>
  <c r="Y24" i="2725"/>
  <c r="AH23" i="2725"/>
  <c r="AI23" i="2725" s="1"/>
  <c r="AE23" i="2725"/>
  <c r="AC23" i="2725"/>
  <c r="AD23" i="2725" s="1"/>
  <c r="AB23" i="2725"/>
  <c r="Z23" i="2725"/>
  <c r="Y23" i="2725"/>
  <c r="Y20" i="2725"/>
  <c r="Y17" i="2725"/>
  <c r="Y21" i="2725"/>
  <c r="Y19" i="2725"/>
  <c r="Y22" i="2725"/>
  <c r="Y18" i="2725"/>
  <c r="Y16" i="2725"/>
  <c r="Y15" i="2725"/>
  <c r="E50" i="2738"/>
  <c r="F50" i="2738" s="1"/>
  <c r="E49" i="2738"/>
  <c r="F49" i="2738" s="1"/>
  <c r="E48" i="2738"/>
  <c r="F48" i="2738" s="1"/>
  <c r="E47" i="2738"/>
  <c r="F47" i="2738" s="1"/>
  <c r="E46" i="2738"/>
  <c r="F46" i="2738" s="1"/>
  <c r="E45" i="2738"/>
  <c r="F45" i="2738" s="1"/>
  <c r="E44" i="2738"/>
  <c r="F44" i="2738" s="1"/>
  <c r="E43" i="2738"/>
  <c r="F43" i="2738" s="1"/>
  <c r="E42" i="2738"/>
  <c r="F42" i="2738" s="1"/>
  <c r="E40" i="2738"/>
  <c r="F40" i="2738" s="1"/>
  <c r="E39" i="2738"/>
  <c r="F39" i="2738" s="1"/>
  <c r="E38" i="2738"/>
  <c r="F38" i="2738" s="1"/>
  <c r="E37" i="2738"/>
  <c r="F37" i="2738" s="1"/>
  <c r="E36" i="2738"/>
  <c r="F36" i="2738" s="1"/>
  <c r="E35" i="2738"/>
  <c r="F35" i="2738" s="1"/>
  <c r="E34" i="2738"/>
  <c r="F34" i="2738" s="1"/>
  <c r="E33" i="2738"/>
  <c r="F33" i="2738" s="1"/>
  <c r="E32" i="2738"/>
  <c r="F32" i="2738" s="1"/>
  <c r="E30" i="2738"/>
  <c r="F30" i="2738" s="1"/>
  <c r="E29" i="2738"/>
  <c r="F29" i="2738" s="1"/>
  <c r="E28" i="2738"/>
  <c r="F28" i="2738" s="1"/>
  <c r="E24" i="2738"/>
  <c r="F24" i="2738" s="1"/>
  <c r="E23" i="2738"/>
  <c r="F23" i="2738" s="1"/>
  <c r="E22" i="2738"/>
  <c r="F22" i="2738" s="1"/>
  <c r="E21" i="2738"/>
  <c r="F21" i="2738" s="1"/>
  <c r="E20" i="2738"/>
  <c r="F20" i="2738" s="1"/>
  <c r="E18" i="2738"/>
  <c r="F18" i="2738" s="1"/>
  <c r="E15" i="2738"/>
  <c r="F15" i="2738" s="1"/>
  <c r="AA100" i="2738"/>
  <c r="AC100" i="2738" s="1"/>
  <c r="AD100" i="2738" s="1"/>
  <c r="AA99" i="2738"/>
  <c r="AC99" i="2738" s="1"/>
  <c r="AD99" i="2738" s="1"/>
  <c r="AA98" i="2738"/>
  <c r="AA97" i="2738"/>
  <c r="AC97" i="2738" s="1"/>
  <c r="AD97" i="2738" s="1"/>
  <c r="AA96" i="2738"/>
  <c r="AA95" i="2738"/>
  <c r="AC95" i="2738" s="1"/>
  <c r="AD95" i="2738" s="1"/>
  <c r="AA94" i="2738"/>
  <c r="AA93" i="2738"/>
  <c r="AC93" i="2738" s="1"/>
  <c r="AD93" i="2738" s="1"/>
  <c r="AA92" i="2738"/>
  <c r="AC92" i="2738" s="1"/>
  <c r="AD92" i="2738" s="1"/>
  <c r="AA91" i="2738"/>
  <c r="AC91" i="2738" s="1"/>
  <c r="AD91" i="2738" s="1"/>
  <c r="AA90" i="2738"/>
  <c r="AA89" i="2738"/>
  <c r="AC89" i="2738" s="1"/>
  <c r="AD89" i="2738" s="1"/>
  <c r="AA88" i="2738"/>
  <c r="AA87" i="2738"/>
  <c r="AC87" i="2738" s="1"/>
  <c r="AD87" i="2738" s="1"/>
  <c r="AA86" i="2738"/>
  <c r="AA85" i="2738"/>
  <c r="AC85" i="2738" s="1"/>
  <c r="AD85" i="2738" s="1"/>
  <c r="AA84" i="2738"/>
  <c r="AC84" i="2738" s="1"/>
  <c r="AD84" i="2738" s="1"/>
  <c r="AA83" i="2738"/>
  <c r="AC83" i="2738" s="1"/>
  <c r="AD83" i="2738" s="1"/>
  <c r="AA82" i="2738"/>
  <c r="AA81" i="2738"/>
  <c r="AC81" i="2738" s="1"/>
  <c r="AD81" i="2738" s="1"/>
  <c r="AA80" i="2738"/>
  <c r="AA79" i="2738"/>
  <c r="AC79" i="2738" s="1"/>
  <c r="AD79" i="2738" s="1"/>
  <c r="AA78" i="2738"/>
  <c r="AA77" i="2738"/>
  <c r="AC77" i="2738" s="1"/>
  <c r="AD77" i="2738" s="1"/>
  <c r="AA76" i="2738"/>
  <c r="AC76" i="2738" s="1"/>
  <c r="AD76" i="2738" s="1"/>
  <c r="AA75" i="2738"/>
  <c r="AC75" i="2738" s="1"/>
  <c r="AD75" i="2738" s="1"/>
  <c r="AA74" i="2738"/>
  <c r="AA73" i="2738"/>
  <c r="AC73" i="2738" s="1"/>
  <c r="AD73" i="2738" s="1"/>
  <c r="AA72" i="2738"/>
  <c r="AA71" i="2738"/>
  <c r="AC71" i="2738" s="1"/>
  <c r="AD71" i="2738" s="1"/>
  <c r="AA70" i="2738"/>
  <c r="AA69" i="2738"/>
  <c r="AC69" i="2738" s="1"/>
  <c r="AD69" i="2738" s="1"/>
  <c r="AA68" i="2738"/>
  <c r="AC68" i="2738" s="1"/>
  <c r="AD68" i="2738" s="1"/>
  <c r="AA67" i="2738"/>
  <c r="AC67" i="2738" s="1"/>
  <c r="AD67" i="2738" s="1"/>
  <c r="AA66" i="2738"/>
  <c r="AA65" i="2738"/>
  <c r="AC65" i="2738" s="1"/>
  <c r="AD65" i="2738" s="1"/>
  <c r="AA64" i="2738"/>
  <c r="AA63" i="2738"/>
  <c r="AC63" i="2738" s="1"/>
  <c r="AD63" i="2738" s="1"/>
  <c r="AA62" i="2738"/>
  <c r="AA61" i="2738"/>
  <c r="AC61" i="2738" s="1"/>
  <c r="AD61" i="2738" s="1"/>
  <c r="AA60" i="2738"/>
  <c r="AC60" i="2738" s="1"/>
  <c r="AD60" i="2738" s="1"/>
  <c r="AA59" i="2738"/>
  <c r="AC59" i="2738" s="1"/>
  <c r="AD59" i="2738" s="1"/>
  <c r="AA58" i="2738"/>
  <c r="AA57" i="2738"/>
  <c r="AC57" i="2738" s="1"/>
  <c r="AD57" i="2738" s="1"/>
  <c r="AA56" i="2738"/>
  <c r="AA55" i="2738"/>
  <c r="AC55" i="2738" s="1"/>
  <c r="AD55" i="2738" s="1"/>
  <c r="AA54" i="2738"/>
  <c r="AA53" i="2738"/>
  <c r="AC53" i="2738" s="1"/>
  <c r="AD53" i="2738" s="1"/>
  <c r="AA52" i="2738"/>
  <c r="AC52" i="2738" s="1"/>
  <c r="AD52" i="2738" s="1"/>
  <c r="AA51" i="2738"/>
  <c r="AC51" i="2738" s="1"/>
  <c r="AD51" i="2738" s="1"/>
  <c r="AA50" i="2738"/>
  <c r="AA49" i="2738"/>
  <c r="AA48" i="2738"/>
  <c r="AA47" i="2738"/>
  <c r="AC47" i="2738" s="1"/>
  <c r="AD47" i="2738" s="1"/>
  <c r="AA46" i="2738"/>
  <c r="AA45" i="2738"/>
  <c r="AC45" i="2738" s="1"/>
  <c r="AD45" i="2738" s="1"/>
  <c r="AA44" i="2738"/>
  <c r="AC44" i="2738" s="1"/>
  <c r="AD44" i="2738" s="1"/>
  <c r="AA43" i="2738"/>
  <c r="AC43" i="2738" s="1"/>
  <c r="AD43" i="2738" s="1"/>
  <c r="AA42" i="2738"/>
  <c r="AA41" i="2738"/>
  <c r="AC41" i="2738" s="1"/>
  <c r="AD41" i="2738" s="1"/>
  <c r="AA40" i="2738"/>
  <c r="AA39" i="2738"/>
  <c r="AC39" i="2738" s="1"/>
  <c r="AD39" i="2738" s="1"/>
  <c r="AA38" i="2738"/>
  <c r="AA37" i="2738"/>
  <c r="AC37" i="2738" s="1"/>
  <c r="AD37" i="2738" s="1"/>
  <c r="AA36" i="2738"/>
  <c r="AC36" i="2738" s="1"/>
  <c r="AD36" i="2738" s="1"/>
  <c r="AA35" i="2738"/>
  <c r="AC35" i="2738" s="1"/>
  <c r="AD35" i="2738" s="1"/>
  <c r="AA34" i="2738"/>
  <c r="AA33" i="2738"/>
  <c r="AA32" i="2738"/>
  <c r="AA31" i="2738"/>
  <c r="AC31" i="2738" s="1"/>
  <c r="AD31" i="2738" s="1"/>
  <c r="AA30" i="2738"/>
  <c r="AA29" i="2738"/>
  <c r="AC29" i="2738" s="1"/>
  <c r="AD29" i="2738" s="1"/>
  <c r="AA28" i="2738"/>
  <c r="AC28" i="2738" s="1"/>
  <c r="AD28" i="2738" s="1"/>
  <c r="AA27" i="2738"/>
  <c r="AC27" i="2738" s="1"/>
  <c r="AD27" i="2738" s="1"/>
  <c r="AA26" i="2738"/>
  <c r="AA25" i="2738"/>
  <c r="AA24" i="2738"/>
  <c r="AH100" i="2738"/>
  <c r="AI100" i="2738" s="1"/>
  <c r="AE100" i="2738"/>
  <c r="AB100" i="2738"/>
  <c r="Z100" i="2738"/>
  <c r="Y100" i="2738"/>
  <c r="AH99" i="2738"/>
  <c r="AI99" i="2738" s="1"/>
  <c r="AE99" i="2738"/>
  <c r="AB99" i="2738"/>
  <c r="Z99" i="2738"/>
  <c r="Y99" i="2738"/>
  <c r="AH98" i="2738"/>
  <c r="AI98" i="2738" s="1"/>
  <c r="AE98" i="2738"/>
  <c r="AC98" i="2738"/>
  <c r="AD98" i="2738" s="1"/>
  <c r="AB98" i="2738"/>
  <c r="Z98" i="2738"/>
  <c r="Y98" i="2738"/>
  <c r="AH97" i="2738"/>
  <c r="AI97" i="2738" s="1"/>
  <c r="AE97" i="2738"/>
  <c r="AB97" i="2738"/>
  <c r="Z97" i="2738"/>
  <c r="Y97" i="2738"/>
  <c r="AH96" i="2738"/>
  <c r="AI96" i="2738" s="1"/>
  <c r="AG96" i="2738"/>
  <c r="AF96" i="2738"/>
  <c r="AE96" i="2738"/>
  <c r="AD96" i="2738"/>
  <c r="AC96" i="2738"/>
  <c r="AB96" i="2738"/>
  <c r="Z96" i="2738"/>
  <c r="Y96" i="2738"/>
  <c r="AH95" i="2738"/>
  <c r="AI95" i="2738" s="1"/>
  <c r="AE95" i="2738"/>
  <c r="AB95" i="2738"/>
  <c r="Z95" i="2738"/>
  <c r="Y95" i="2738"/>
  <c r="AH94" i="2738"/>
  <c r="AI94" i="2738" s="1"/>
  <c r="AE94" i="2738"/>
  <c r="AC94" i="2738"/>
  <c r="AD94" i="2738" s="1"/>
  <c r="AB94" i="2738"/>
  <c r="Z94" i="2738"/>
  <c r="Y94" i="2738"/>
  <c r="AH93" i="2738"/>
  <c r="AI93" i="2738" s="1"/>
  <c r="AE93" i="2738"/>
  <c r="AB93" i="2738"/>
  <c r="Z93" i="2738"/>
  <c r="Y93" i="2738"/>
  <c r="AH92" i="2738"/>
  <c r="AI92" i="2738" s="1"/>
  <c r="AE92" i="2738"/>
  <c r="AB92" i="2738"/>
  <c r="Z92" i="2738"/>
  <c r="Y92" i="2738"/>
  <c r="AH91" i="2738"/>
  <c r="AI91" i="2738" s="1"/>
  <c r="AE91" i="2738"/>
  <c r="AB91" i="2738"/>
  <c r="Z91" i="2738"/>
  <c r="Y91" i="2738"/>
  <c r="AH90" i="2738"/>
  <c r="AI90" i="2738" s="1"/>
  <c r="AE90" i="2738"/>
  <c r="AC90" i="2738"/>
  <c r="AD90" i="2738" s="1"/>
  <c r="AB90" i="2738"/>
  <c r="Z90" i="2738"/>
  <c r="Y90" i="2738"/>
  <c r="AH89" i="2738"/>
  <c r="AI89" i="2738" s="1"/>
  <c r="AE89" i="2738"/>
  <c r="AB89" i="2738"/>
  <c r="Z89" i="2738"/>
  <c r="Y89" i="2738"/>
  <c r="AH88" i="2738"/>
  <c r="AI88" i="2738" s="1"/>
  <c r="AG88" i="2738"/>
  <c r="AF88" i="2738"/>
  <c r="AE88" i="2738"/>
  <c r="AD88" i="2738"/>
  <c r="AC88" i="2738"/>
  <c r="AB88" i="2738"/>
  <c r="Z88" i="2738"/>
  <c r="Y88" i="2738"/>
  <c r="AH87" i="2738"/>
  <c r="AI87" i="2738" s="1"/>
  <c r="AE87" i="2738"/>
  <c r="AB87" i="2738"/>
  <c r="Z87" i="2738"/>
  <c r="Y87" i="2738"/>
  <c r="AH86" i="2738"/>
  <c r="AI86" i="2738" s="1"/>
  <c r="AE86" i="2738"/>
  <c r="AC86" i="2738"/>
  <c r="AD86" i="2738" s="1"/>
  <c r="AB86" i="2738"/>
  <c r="Z86" i="2738"/>
  <c r="Y86" i="2738"/>
  <c r="AH85" i="2738"/>
  <c r="AI85" i="2738" s="1"/>
  <c r="AE85" i="2738"/>
  <c r="AB85" i="2738"/>
  <c r="Z85" i="2738"/>
  <c r="Y85" i="2738"/>
  <c r="AH84" i="2738"/>
  <c r="AI84" i="2738" s="1"/>
  <c r="AE84" i="2738"/>
  <c r="AB84" i="2738"/>
  <c r="Z84" i="2738"/>
  <c r="Y84" i="2738"/>
  <c r="AH83" i="2738"/>
  <c r="AI83" i="2738" s="1"/>
  <c r="AE83" i="2738"/>
  <c r="AB83" i="2738"/>
  <c r="Z83" i="2738"/>
  <c r="Y83" i="2738"/>
  <c r="AH82" i="2738"/>
  <c r="AI82" i="2738" s="1"/>
  <c r="AE82" i="2738"/>
  <c r="AC82" i="2738"/>
  <c r="AD82" i="2738" s="1"/>
  <c r="AB82" i="2738"/>
  <c r="Z82" i="2738"/>
  <c r="Y82" i="2738"/>
  <c r="AH81" i="2738"/>
  <c r="AI81" i="2738" s="1"/>
  <c r="AE81" i="2738"/>
  <c r="AB81" i="2738"/>
  <c r="Z81" i="2738"/>
  <c r="Y81" i="2738"/>
  <c r="AH80" i="2738"/>
  <c r="AI80" i="2738" s="1"/>
  <c r="AG80" i="2738"/>
  <c r="AF80" i="2738"/>
  <c r="AE80" i="2738"/>
  <c r="AD80" i="2738"/>
  <c r="AC80" i="2738"/>
  <c r="AB80" i="2738"/>
  <c r="Z80" i="2738"/>
  <c r="Y80" i="2738"/>
  <c r="AH79" i="2738"/>
  <c r="AI79" i="2738" s="1"/>
  <c r="AE79" i="2738"/>
  <c r="AB79" i="2738"/>
  <c r="Z79" i="2738"/>
  <c r="Y79" i="2738"/>
  <c r="AH78" i="2738"/>
  <c r="AI78" i="2738" s="1"/>
  <c r="AE78" i="2738"/>
  <c r="AC78" i="2738"/>
  <c r="AD78" i="2738" s="1"/>
  <c r="AB78" i="2738"/>
  <c r="Z78" i="2738"/>
  <c r="Y78" i="2738"/>
  <c r="AH77" i="2738"/>
  <c r="AI77" i="2738" s="1"/>
  <c r="AE77" i="2738"/>
  <c r="AB77" i="2738"/>
  <c r="Z77" i="2738"/>
  <c r="Y77" i="2738"/>
  <c r="AH76" i="2738"/>
  <c r="AI76" i="2738" s="1"/>
  <c r="AE76" i="2738"/>
  <c r="AB76" i="2738"/>
  <c r="Z76" i="2738"/>
  <c r="Y76" i="2738"/>
  <c r="AH75" i="2738"/>
  <c r="AI75" i="2738" s="1"/>
  <c r="AE75" i="2738"/>
  <c r="AB75" i="2738"/>
  <c r="Z75" i="2738"/>
  <c r="Y75" i="2738"/>
  <c r="AH74" i="2738"/>
  <c r="AI74" i="2738" s="1"/>
  <c r="AE74" i="2738"/>
  <c r="AC74" i="2738"/>
  <c r="AD74" i="2738" s="1"/>
  <c r="AB74" i="2738"/>
  <c r="Z74" i="2738"/>
  <c r="Y74" i="2738"/>
  <c r="AH73" i="2738"/>
  <c r="AI73" i="2738" s="1"/>
  <c r="AE73" i="2738"/>
  <c r="AB73" i="2738"/>
  <c r="Z73" i="2738"/>
  <c r="Y73" i="2738"/>
  <c r="AH72" i="2738"/>
  <c r="AI72" i="2738" s="1"/>
  <c r="AG72" i="2738"/>
  <c r="AF72" i="2738"/>
  <c r="AE72" i="2738"/>
  <c r="AD72" i="2738"/>
  <c r="AC72" i="2738"/>
  <c r="AB72" i="2738"/>
  <c r="Z72" i="2738"/>
  <c r="Y72" i="2738"/>
  <c r="AH71" i="2738"/>
  <c r="AI71" i="2738" s="1"/>
  <c r="AE71" i="2738"/>
  <c r="AB71" i="2738"/>
  <c r="Z71" i="2738"/>
  <c r="Y71" i="2738"/>
  <c r="AH70" i="2738"/>
  <c r="AI70" i="2738" s="1"/>
  <c r="AE70" i="2738"/>
  <c r="AC70" i="2738"/>
  <c r="AD70" i="2738" s="1"/>
  <c r="AB70" i="2738"/>
  <c r="Z70" i="2738"/>
  <c r="Y70" i="2738"/>
  <c r="AH69" i="2738"/>
  <c r="AI69" i="2738" s="1"/>
  <c r="AE69" i="2738"/>
  <c r="AB69" i="2738"/>
  <c r="Z69" i="2738"/>
  <c r="Y69" i="2738"/>
  <c r="AH68" i="2738"/>
  <c r="AI68" i="2738" s="1"/>
  <c r="AE68" i="2738"/>
  <c r="AB68" i="2738"/>
  <c r="Z68" i="2738"/>
  <c r="Y68" i="2738"/>
  <c r="AH67" i="2738"/>
  <c r="AI67" i="2738" s="1"/>
  <c r="AE67" i="2738"/>
  <c r="AB67" i="2738"/>
  <c r="Z67" i="2738"/>
  <c r="Y67" i="2738"/>
  <c r="AH66" i="2738"/>
  <c r="AI66" i="2738" s="1"/>
  <c r="AE66" i="2738"/>
  <c r="AC66" i="2738"/>
  <c r="AD66" i="2738" s="1"/>
  <c r="AB66" i="2738"/>
  <c r="Z66" i="2738"/>
  <c r="Y66" i="2738"/>
  <c r="AH65" i="2738"/>
  <c r="AI65" i="2738" s="1"/>
  <c r="AE65" i="2738"/>
  <c r="AB65" i="2738"/>
  <c r="Z65" i="2738"/>
  <c r="Y65" i="2738"/>
  <c r="AH64" i="2738"/>
  <c r="AI64" i="2738" s="1"/>
  <c r="AG64" i="2738"/>
  <c r="AF64" i="2738"/>
  <c r="AE64" i="2738"/>
  <c r="AD64" i="2738"/>
  <c r="AC64" i="2738"/>
  <c r="AB64" i="2738"/>
  <c r="Z64" i="2738"/>
  <c r="Y64" i="2738"/>
  <c r="AH63" i="2738"/>
  <c r="AI63" i="2738" s="1"/>
  <c r="AE63" i="2738"/>
  <c r="AB63" i="2738"/>
  <c r="Z63" i="2738"/>
  <c r="Y63" i="2738"/>
  <c r="AH62" i="2738"/>
  <c r="AI62" i="2738" s="1"/>
  <c r="AE62" i="2738"/>
  <c r="AC62" i="2738"/>
  <c r="AD62" i="2738" s="1"/>
  <c r="AB62" i="2738"/>
  <c r="Z62" i="2738"/>
  <c r="Y62" i="2738"/>
  <c r="AH61" i="2738"/>
  <c r="AI61" i="2738" s="1"/>
  <c r="AE61" i="2738"/>
  <c r="AB61" i="2738"/>
  <c r="Z61" i="2738"/>
  <c r="Y61" i="2738"/>
  <c r="AH60" i="2738"/>
  <c r="AI60" i="2738" s="1"/>
  <c r="AE60" i="2738"/>
  <c r="AB60" i="2738"/>
  <c r="Z60" i="2738"/>
  <c r="Y60" i="2738"/>
  <c r="AH59" i="2738"/>
  <c r="AI59" i="2738" s="1"/>
  <c r="AE59" i="2738"/>
  <c r="AB59" i="2738"/>
  <c r="Z59" i="2738"/>
  <c r="Y59" i="2738"/>
  <c r="AH58" i="2738"/>
  <c r="AI58" i="2738" s="1"/>
  <c r="AE58" i="2738"/>
  <c r="AC58" i="2738"/>
  <c r="AD58" i="2738" s="1"/>
  <c r="AB58" i="2738"/>
  <c r="Z58" i="2738"/>
  <c r="Y58" i="2738"/>
  <c r="AH57" i="2738"/>
  <c r="AI57" i="2738" s="1"/>
  <c r="AE57" i="2738"/>
  <c r="AB57" i="2738"/>
  <c r="Z57" i="2738"/>
  <c r="Y57" i="2738"/>
  <c r="AH56" i="2738"/>
  <c r="AI56" i="2738" s="1"/>
  <c r="AG56" i="2738"/>
  <c r="AF56" i="2738"/>
  <c r="AE56" i="2738"/>
  <c r="AD56" i="2738"/>
  <c r="AC56" i="2738"/>
  <c r="AB56" i="2738"/>
  <c r="Z56" i="2738"/>
  <c r="Y56" i="2738"/>
  <c r="AH55" i="2738"/>
  <c r="AI55" i="2738" s="1"/>
  <c r="AE55" i="2738"/>
  <c r="AB55" i="2738"/>
  <c r="Z55" i="2738"/>
  <c r="Y55" i="2738"/>
  <c r="AH54" i="2738"/>
  <c r="AI54" i="2738" s="1"/>
  <c r="AE54" i="2738"/>
  <c r="AC54" i="2738"/>
  <c r="AD54" i="2738" s="1"/>
  <c r="AB54" i="2738"/>
  <c r="Z54" i="2738"/>
  <c r="Y54" i="2738"/>
  <c r="AH53" i="2738"/>
  <c r="AI53" i="2738" s="1"/>
  <c r="AE53" i="2738"/>
  <c r="AB53" i="2738"/>
  <c r="Z53" i="2738"/>
  <c r="Y53" i="2738"/>
  <c r="AH52" i="2738"/>
  <c r="AI52" i="2738" s="1"/>
  <c r="AE52" i="2738"/>
  <c r="AB52" i="2738"/>
  <c r="Z52" i="2738"/>
  <c r="Y52" i="2738"/>
  <c r="AH51" i="2738"/>
  <c r="AI51" i="2738" s="1"/>
  <c r="AE51" i="2738"/>
  <c r="AB51" i="2738"/>
  <c r="Z51" i="2738"/>
  <c r="Y51" i="2738"/>
  <c r="AH50" i="2738"/>
  <c r="AI50" i="2738" s="1"/>
  <c r="AE50" i="2738"/>
  <c r="AC50" i="2738"/>
  <c r="AD50" i="2738" s="1"/>
  <c r="AB50" i="2738"/>
  <c r="Z50" i="2738"/>
  <c r="Y50" i="2738"/>
  <c r="AH49" i="2738"/>
  <c r="AI49" i="2738" s="1"/>
  <c r="AE49" i="2738"/>
  <c r="AD49" i="2738"/>
  <c r="AF49" i="2738" s="1"/>
  <c r="AC49" i="2738"/>
  <c r="AB49" i="2738"/>
  <c r="Z49" i="2738"/>
  <c r="Y49" i="2738"/>
  <c r="AH48" i="2738"/>
  <c r="AI48" i="2738" s="1"/>
  <c r="AG48" i="2738"/>
  <c r="AF48" i="2738"/>
  <c r="AE48" i="2738"/>
  <c r="AD48" i="2738"/>
  <c r="AC48" i="2738"/>
  <c r="AB48" i="2738"/>
  <c r="Z48" i="2738"/>
  <c r="Y48" i="2738"/>
  <c r="AH47" i="2738"/>
  <c r="AI47" i="2738" s="1"/>
  <c r="AE47" i="2738"/>
  <c r="AB47" i="2738"/>
  <c r="Z47" i="2738"/>
  <c r="Y47" i="2738"/>
  <c r="AH46" i="2738"/>
  <c r="AI46" i="2738" s="1"/>
  <c r="AE46" i="2738"/>
  <c r="AC46" i="2738"/>
  <c r="AD46" i="2738" s="1"/>
  <c r="AB46" i="2738"/>
  <c r="Z46" i="2738"/>
  <c r="Y46" i="2738"/>
  <c r="AH45" i="2738"/>
  <c r="AI45" i="2738" s="1"/>
  <c r="AE45" i="2738"/>
  <c r="AB45" i="2738"/>
  <c r="Z45" i="2738"/>
  <c r="Y45" i="2738"/>
  <c r="AH44" i="2738"/>
  <c r="AI44" i="2738" s="1"/>
  <c r="AE44" i="2738"/>
  <c r="AB44" i="2738"/>
  <c r="Z44" i="2738"/>
  <c r="Y44" i="2738"/>
  <c r="AH43" i="2738"/>
  <c r="AI43" i="2738" s="1"/>
  <c r="AE43" i="2738"/>
  <c r="AB43" i="2738"/>
  <c r="Z43" i="2738"/>
  <c r="Y43" i="2738"/>
  <c r="AH42" i="2738"/>
  <c r="AI42" i="2738" s="1"/>
  <c r="AE42" i="2738"/>
  <c r="AC42" i="2738"/>
  <c r="AD42" i="2738" s="1"/>
  <c r="AB42" i="2738"/>
  <c r="Z42" i="2738"/>
  <c r="Y42" i="2738"/>
  <c r="AH41" i="2738"/>
  <c r="AI41" i="2738" s="1"/>
  <c r="AE41" i="2738"/>
  <c r="AB41" i="2738"/>
  <c r="Z41" i="2738"/>
  <c r="Y41" i="2738"/>
  <c r="AH40" i="2738"/>
  <c r="AI40" i="2738" s="1"/>
  <c r="AG40" i="2738"/>
  <c r="AF40" i="2738"/>
  <c r="AE40" i="2738"/>
  <c r="AD40" i="2738"/>
  <c r="AC40" i="2738"/>
  <c r="AB40" i="2738"/>
  <c r="Z40" i="2738"/>
  <c r="Y40" i="2738"/>
  <c r="AH39" i="2738"/>
  <c r="AI39" i="2738" s="1"/>
  <c r="AE39" i="2738"/>
  <c r="AB39" i="2738"/>
  <c r="Z39" i="2738"/>
  <c r="Y39" i="2738"/>
  <c r="AH38" i="2738"/>
  <c r="AI38" i="2738" s="1"/>
  <c r="AE38" i="2738"/>
  <c r="AC38" i="2738"/>
  <c r="AD38" i="2738" s="1"/>
  <c r="AB38" i="2738"/>
  <c r="Z38" i="2738"/>
  <c r="Y38" i="2738"/>
  <c r="AH37" i="2738"/>
  <c r="AI37" i="2738" s="1"/>
  <c r="AE37" i="2738"/>
  <c r="AB37" i="2738"/>
  <c r="Z37" i="2738"/>
  <c r="Y37" i="2738"/>
  <c r="AH36" i="2738"/>
  <c r="AI36" i="2738" s="1"/>
  <c r="AE36" i="2738"/>
  <c r="AB36" i="2738"/>
  <c r="Z36" i="2738"/>
  <c r="Y36" i="2738"/>
  <c r="AH35" i="2738"/>
  <c r="AI35" i="2738" s="1"/>
  <c r="AE35" i="2738"/>
  <c r="AB35" i="2738"/>
  <c r="Z35" i="2738"/>
  <c r="Y35" i="2738"/>
  <c r="AH34" i="2738"/>
  <c r="AI34" i="2738" s="1"/>
  <c r="AE34" i="2738"/>
  <c r="AC34" i="2738"/>
  <c r="AD34" i="2738" s="1"/>
  <c r="AB34" i="2738"/>
  <c r="Z34" i="2738"/>
  <c r="Y34" i="2738"/>
  <c r="AH33" i="2738"/>
  <c r="AI33" i="2738" s="1"/>
  <c r="AE33" i="2738"/>
  <c r="AD33" i="2738"/>
  <c r="AG33" i="2738" s="1"/>
  <c r="AC33" i="2738"/>
  <c r="AB33" i="2738"/>
  <c r="Z33" i="2738"/>
  <c r="Y33" i="2738"/>
  <c r="AH32" i="2738"/>
  <c r="AI32" i="2738" s="1"/>
  <c r="AG32" i="2738"/>
  <c r="AF32" i="2738"/>
  <c r="AE32" i="2738"/>
  <c r="AD32" i="2738"/>
  <c r="AC32" i="2738"/>
  <c r="AB32" i="2738"/>
  <c r="Z32" i="2738"/>
  <c r="Y32" i="2738"/>
  <c r="AH31" i="2738"/>
  <c r="AI31" i="2738" s="1"/>
  <c r="AE31" i="2738"/>
  <c r="AB31" i="2738"/>
  <c r="Z31" i="2738"/>
  <c r="Y31" i="2738"/>
  <c r="AH30" i="2738"/>
  <c r="AI30" i="2738" s="1"/>
  <c r="AE30" i="2738"/>
  <c r="AC30" i="2738"/>
  <c r="AD30" i="2738" s="1"/>
  <c r="AB30" i="2738"/>
  <c r="Z30" i="2738"/>
  <c r="Y30" i="2738"/>
  <c r="AH29" i="2738"/>
  <c r="AI29" i="2738" s="1"/>
  <c r="AE29" i="2738"/>
  <c r="AB29" i="2738"/>
  <c r="Z29" i="2738"/>
  <c r="Y29" i="2738"/>
  <c r="AH28" i="2738"/>
  <c r="AI28" i="2738" s="1"/>
  <c r="AE28" i="2738"/>
  <c r="AB28" i="2738"/>
  <c r="Z28" i="2738"/>
  <c r="Y28" i="2738"/>
  <c r="AH27" i="2738"/>
  <c r="AI27" i="2738" s="1"/>
  <c r="AE27" i="2738"/>
  <c r="AB27" i="2738"/>
  <c r="Z27" i="2738"/>
  <c r="Y27" i="2738"/>
  <c r="AH26" i="2738"/>
  <c r="AI26" i="2738" s="1"/>
  <c r="AE26" i="2738"/>
  <c r="AC26" i="2738"/>
  <c r="AD26" i="2738" s="1"/>
  <c r="AB26" i="2738"/>
  <c r="Z26" i="2738"/>
  <c r="Y26" i="2738"/>
  <c r="AH25" i="2738"/>
  <c r="AI25" i="2738" s="1"/>
  <c r="AE25" i="2738"/>
  <c r="AD25" i="2738"/>
  <c r="AF25" i="2738" s="1"/>
  <c r="AC25" i="2738"/>
  <c r="AB25" i="2738"/>
  <c r="Z25" i="2738"/>
  <c r="Y25" i="2738"/>
  <c r="AH24" i="2738"/>
  <c r="AI24" i="2738" s="1"/>
  <c r="AG24" i="2738"/>
  <c r="AF24" i="2738"/>
  <c r="AE24" i="2738"/>
  <c r="AD24" i="2738"/>
  <c r="AC24" i="2738"/>
  <c r="AB24" i="2738"/>
  <c r="Z24" i="2738"/>
  <c r="Y24" i="2738"/>
  <c r="Y22" i="2738"/>
  <c r="Y20" i="2738"/>
  <c r="Y17" i="2738"/>
  <c r="Y21" i="2738"/>
  <c r="Y19" i="2738"/>
  <c r="Y23" i="2738"/>
  <c r="Y18" i="2738"/>
  <c r="Y16" i="2738"/>
  <c r="Y15" i="2738"/>
  <c r="AG29" i="2750" l="1"/>
  <c r="AF29" i="2750"/>
  <c r="AG77" i="2750"/>
  <c r="AF77" i="2750"/>
  <c r="AG47" i="2750"/>
  <c r="AF47" i="2750"/>
  <c r="AG63" i="2750"/>
  <c r="AF63" i="2750"/>
  <c r="AG79" i="2750"/>
  <c r="AF79" i="2750"/>
  <c r="AG95" i="2750"/>
  <c r="AF95" i="2750"/>
  <c r="AG61" i="2750"/>
  <c r="AF61" i="2750"/>
  <c r="AG32" i="2750"/>
  <c r="AF32" i="2750"/>
  <c r="AG96" i="2750"/>
  <c r="AF96" i="2750"/>
  <c r="AG56" i="2750"/>
  <c r="AF56" i="2750"/>
  <c r="AG88" i="2750"/>
  <c r="AF88" i="2750"/>
  <c r="AG64" i="2750"/>
  <c r="AF64" i="2750"/>
  <c r="AG84" i="2750"/>
  <c r="AF84" i="2750"/>
  <c r="AG100" i="2750"/>
  <c r="AF100" i="2750"/>
  <c r="AG21" i="2750"/>
  <c r="AF21" i="2750"/>
  <c r="AG69" i="2750"/>
  <c r="AF69" i="2750"/>
  <c r="AG37" i="2750"/>
  <c r="AF37" i="2750"/>
  <c r="AG53" i="2750"/>
  <c r="AF53" i="2750"/>
  <c r="AG85" i="2750"/>
  <c r="AF85" i="2750"/>
  <c r="AG39" i="2750"/>
  <c r="AF39" i="2750"/>
  <c r="AG55" i="2750"/>
  <c r="AF55" i="2750"/>
  <c r="AG71" i="2750"/>
  <c r="AF71" i="2750"/>
  <c r="AG87" i="2750"/>
  <c r="AF87" i="2750"/>
  <c r="AG40" i="2750"/>
  <c r="AF40" i="2750"/>
  <c r="AG24" i="2750"/>
  <c r="AF24" i="2750"/>
  <c r="AG48" i="2750"/>
  <c r="AF48" i="2750"/>
  <c r="AG25" i="2750"/>
  <c r="AF25" i="2750"/>
  <c r="AG41" i="2750"/>
  <c r="AF41" i="2750"/>
  <c r="AG57" i="2750"/>
  <c r="AF57" i="2750"/>
  <c r="AG73" i="2750"/>
  <c r="AF73" i="2750"/>
  <c r="AG89" i="2750"/>
  <c r="AF89" i="2750"/>
  <c r="AG72" i="2750"/>
  <c r="AF72" i="2750"/>
  <c r="AG80" i="2750"/>
  <c r="AF80" i="2750"/>
  <c r="AG92" i="2750"/>
  <c r="AF92" i="2750"/>
  <c r="AG45" i="2750"/>
  <c r="AF45" i="2750"/>
  <c r="AG93" i="2750"/>
  <c r="AF93" i="2750"/>
  <c r="AG46" i="2750"/>
  <c r="AF46" i="2750"/>
  <c r="AG62" i="2750"/>
  <c r="AF62" i="2750"/>
  <c r="AG78" i="2750"/>
  <c r="AF78" i="2750"/>
  <c r="AG94" i="2750"/>
  <c r="AF94" i="2750"/>
  <c r="AF19" i="2750"/>
  <c r="AF27" i="2750"/>
  <c r="AF35" i="2750"/>
  <c r="AF43" i="2750"/>
  <c r="AF51" i="2750"/>
  <c r="AF59" i="2750"/>
  <c r="AF67" i="2750"/>
  <c r="AF75" i="2750"/>
  <c r="AF83" i="2750"/>
  <c r="AF91" i="2750"/>
  <c r="AF99" i="2750"/>
  <c r="AF20" i="2750"/>
  <c r="AF28" i="2750"/>
  <c r="AF36" i="2750"/>
  <c r="AF44" i="2750"/>
  <c r="AF52" i="2750"/>
  <c r="AF60" i="2750"/>
  <c r="AF68" i="2750"/>
  <c r="AF76" i="2750"/>
  <c r="AG37" i="2743"/>
  <c r="AF37" i="2743"/>
  <c r="AG69" i="2743"/>
  <c r="AF69" i="2743"/>
  <c r="AG47" i="2743"/>
  <c r="AF47" i="2743"/>
  <c r="AG52" i="2743"/>
  <c r="AF52" i="2743"/>
  <c r="AF55" i="2748"/>
  <c r="AG55" i="2748"/>
  <c r="AG35" i="2748"/>
  <c r="AF35" i="2748"/>
  <c r="AG51" i="2748"/>
  <c r="AF51" i="2748"/>
  <c r="AG67" i="2748"/>
  <c r="AF67" i="2748"/>
  <c r="AG83" i="2748"/>
  <c r="AF83" i="2748"/>
  <c r="AG99" i="2748"/>
  <c r="AF99" i="2748"/>
  <c r="AG30" i="2743"/>
  <c r="AF30" i="2743"/>
  <c r="AG62" i="2743"/>
  <c r="AF62" i="2743"/>
  <c r="AG50" i="2748"/>
  <c r="AF50" i="2748"/>
  <c r="AF87" i="2748"/>
  <c r="AG87" i="2748"/>
  <c r="AG40" i="2743"/>
  <c r="AF40" i="2743"/>
  <c r="AG45" i="2743"/>
  <c r="AF45" i="2743"/>
  <c r="AG72" i="2743"/>
  <c r="AF72" i="2743"/>
  <c r="AG77" i="2743"/>
  <c r="AF77" i="2743"/>
  <c r="AG41" i="2743"/>
  <c r="AF41" i="2743"/>
  <c r="AG57" i="2743"/>
  <c r="AF57" i="2743"/>
  <c r="AG73" i="2743"/>
  <c r="AF73" i="2743"/>
  <c r="AG89" i="2743"/>
  <c r="AF89" i="2743"/>
  <c r="AG77" i="2748"/>
  <c r="AF77" i="2748"/>
  <c r="AG82" i="2748"/>
  <c r="AF82" i="2748"/>
  <c r="AF97" i="2748"/>
  <c r="AG97" i="2748"/>
  <c r="AG50" i="2743"/>
  <c r="AF50" i="2743"/>
  <c r="AF90" i="2743"/>
  <c r="AG90" i="2743"/>
  <c r="AG29" i="2748"/>
  <c r="AF29" i="2748"/>
  <c r="AG41" i="2748"/>
  <c r="AF41" i="2748"/>
  <c r="AG48" i="2748"/>
  <c r="AF48" i="2748"/>
  <c r="AG53" i="2748"/>
  <c r="AF53" i="2748"/>
  <c r="AG55" i="2743"/>
  <c r="AF55" i="2743"/>
  <c r="AG60" i="2743"/>
  <c r="AF60" i="2743"/>
  <c r="AF82" i="2743"/>
  <c r="AG82" i="2743"/>
  <c r="AG43" i="2743"/>
  <c r="AF43" i="2743"/>
  <c r="AG59" i="2743"/>
  <c r="AF59" i="2743"/>
  <c r="AG75" i="2743"/>
  <c r="AF75" i="2743"/>
  <c r="AG91" i="2743"/>
  <c r="AF91" i="2743"/>
  <c r="AG85" i="2748"/>
  <c r="AF85" i="2748"/>
  <c r="AG37" i="2736"/>
  <c r="AF37" i="2736"/>
  <c r="AG38" i="2743"/>
  <c r="AF38" i="2743"/>
  <c r="AG70" i="2743"/>
  <c r="AF70" i="2743"/>
  <c r="AG92" i="2743"/>
  <c r="AF92" i="2743"/>
  <c r="AF39" i="2748"/>
  <c r="AG39" i="2748"/>
  <c r="AG65" i="2748"/>
  <c r="AF65" i="2748"/>
  <c r="AG75" i="2748"/>
  <c r="AF75" i="2748"/>
  <c r="AG80" i="2748"/>
  <c r="AF80" i="2748"/>
  <c r="AG48" i="2743"/>
  <c r="AF48" i="2743"/>
  <c r="AG53" i="2743"/>
  <c r="AF53" i="2743"/>
  <c r="AG93" i="2743"/>
  <c r="AF93" i="2743"/>
  <c r="AG34" i="2748"/>
  <c r="AF34" i="2748"/>
  <c r="AG58" i="2743"/>
  <c r="AF58" i="2743"/>
  <c r="AG80" i="2743"/>
  <c r="AF80" i="2743"/>
  <c r="AG42" i="2748"/>
  <c r="AF42" i="2748"/>
  <c r="AG58" i="2748"/>
  <c r="AF58" i="2748"/>
  <c r="AG74" i="2748"/>
  <c r="AF74" i="2748"/>
  <c r="AG90" i="2748"/>
  <c r="AF90" i="2748"/>
  <c r="AG31" i="2743"/>
  <c r="AF31" i="2743"/>
  <c r="AG36" i="2743"/>
  <c r="AF36" i="2743"/>
  <c r="AG63" i="2743"/>
  <c r="AF63" i="2743"/>
  <c r="AG68" i="2743"/>
  <c r="AF68" i="2743"/>
  <c r="AF78" i="2743"/>
  <c r="AG78" i="2743"/>
  <c r="AF98" i="2743"/>
  <c r="AG98" i="2743"/>
  <c r="AG32" i="2748"/>
  <c r="AF32" i="2748"/>
  <c r="AG37" i="2748"/>
  <c r="AF37" i="2748"/>
  <c r="AG46" i="2743"/>
  <c r="AF46" i="2743"/>
  <c r="AG61" i="2748"/>
  <c r="AF61" i="2748"/>
  <c r="AG73" i="2748"/>
  <c r="AF73" i="2748"/>
  <c r="AG93" i="2748"/>
  <c r="AF93" i="2748"/>
  <c r="AG79" i="2736"/>
  <c r="AF79" i="2736"/>
  <c r="AG56" i="2743"/>
  <c r="AF56" i="2743"/>
  <c r="AG61" i="2743"/>
  <c r="AF61" i="2743"/>
  <c r="AG33" i="2743"/>
  <c r="AF33" i="2743"/>
  <c r="AG49" i="2743"/>
  <c r="AF49" i="2743"/>
  <c r="AG65" i="2743"/>
  <c r="AF65" i="2743"/>
  <c r="AG97" i="2743"/>
  <c r="AF97" i="2743"/>
  <c r="AG49" i="2748"/>
  <c r="AF49" i="2748"/>
  <c r="AG34" i="2743"/>
  <c r="AF34" i="2743"/>
  <c r="AG66" i="2743"/>
  <c r="AF66" i="2743"/>
  <c r="AG96" i="2743"/>
  <c r="AF96" i="2743"/>
  <c r="AF71" i="2748"/>
  <c r="AG71" i="2748"/>
  <c r="AG81" i="2748"/>
  <c r="AF81" i="2748"/>
  <c r="AG91" i="2748"/>
  <c r="AF91" i="2748"/>
  <c r="AG39" i="2743"/>
  <c r="AF39" i="2743"/>
  <c r="AG44" i="2743"/>
  <c r="AF44" i="2743"/>
  <c r="AG71" i="2743"/>
  <c r="AF71" i="2743"/>
  <c r="AG76" i="2743"/>
  <c r="AF76" i="2743"/>
  <c r="AG35" i="2743"/>
  <c r="AF35" i="2743"/>
  <c r="AG51" i="2743"/>
  <c r="AF51" i="2743"/>
  <c r="AG99" i="2743"/>
  <c r="AF99" i="2743"/>
  <c r="AG66" i="2748"/>
  <c r="AF66" i="2748"/>
  <c r="AG96" i="2748"/>
  <c r="AF96" i="2748"/>
  <c r="AF79" i="2748"/>
  <c r="AG79" i="2748"/>
  <c r="AF95" i="2748"/>
  <c r="AG95" i="2748"/>
  <c r="AG29" i="2736"/>
  <c r="AF29" i="2736"/>
  <c r="AG34" i="2736"/>
  <c r="AF34" i="2736"/>
  <c r="AG50" i="2736"/>
  <c r="AF50" i="2736"/>
  <c r="AG67" i="2743"/>
  <c r="AF67" i="2743"/>
  <c r="AG83" i="2743"/>
  <c r="AF83" i="2743"/>
  <c r="AG86" i="2743"/>
  <c r="AF86" i="2743"/>
  <c r="AG54" i="2743"/>
  <c r="AF54" i="2743"/>
  <c r="AG32" i="2743"/>
  <c r="AF32" i="2743"/>
  <c r="AG64" i="2743"/>
  <c r="AF64" i="2743"/>
  <c r="AG81" i="2743"/>
  <c r="AF81" i="2743"/>
  <c r="AG85" i="2743"/>
  <c r="AF85" i="2743"/>
  <c r="AG45" i="2748"/>
  <c r="AF45" i="2748"/>
  <c r="AG57" i="2748"/>
  <c r="AF57" i="2748"/>
  <c r="AG64" i="2748"/>
  <c r="AF64" i="2748"/>
  <c r="AG69" i="2748"/>
  <c r="AF69" i="2748"/>
  <c r="AG36" i="2736"/>
  <c r="AF36" i="2736"/>
  <c r="AG42" i="2743"/>
  <c r="AF42" i="2743"/>
  <c r="AG74" i="2743"/>
  <c r="AF74" i="2743"/>
  <c r="AG33" i="2748"/>
  <c r="AF33" i="2748"/>
  <c r="AG89" i="2748"/>
  <c r="AF89" i="2748"/>
  <c r="AG88" i="2743"/>
  <c r="AG100" i="2743"/>
  <c r="AG42" i="2736"/>
  <c r="AF44" i="2736"/>
  <c r="AF46" i="2736"/>
  <c r="AF38" i="2736"/>
  <c r="AG68" i="2736"/>
  <c r="AF68" i="2736"/>
  <c r="AF70" i="2736"/>
  <c r="AG89" i="2736"/>
  <c r="AF89" i="2736"/>
  <c r="AG84" i="2736"/>
  <c r="AF84" i="2736"/>
  <c r="AF53" i="2736"/>
  <c r="AF55" i="2736"/>
  <c r="AG60" i="2736"/>
  <c r="AF60" i="2736"/>
  <c r="AF98" i="2736"/>
  <c r="AF84" i="2743"/>
  <c r="AG51" i="2736"/>
  <c r="AF51" i="2736"/>
  <c r="AG78" i="2736"/>
  <c r="AF78" i="2736"/>
  <c r="AG94" i="2736"/>
  <c r="AF94" i="2736"/>
  <c r="AF33" i="2736"/>
  <c r="AF47" i="2736"/>
  <c r="AF58" i="2736"/>
  <c r="AF82" i="2736"/>
  <c r="AG35" i="2736"/>
  <c r="AG92" i="2736"/>
  <c r="AF92" i="2736"/>
  <c r="AF39" i="2736"/>
  <c r="AF69" i="2736"/>
  <c r="AF71" i="2736"/>
  <c r="AG76" i="2736"/>
  <c r="AF76" i="2736"/>
  <c r="AF87" i="2736"/>
  <c r="AG67" i="2736"/>
  <c r="AF67" i="2736"/>
  <c r="AG83" i="2736"/>
  <c r="AF83" i="2736"/>
  <c r="AG99" i="2736"/>
  <c r="AF99" i="2736"/>
  <c r="AF40" i="2748"/>
  <c r="AG47" i="2748"/>
  <c r="AF56" i="2748"/>
  <c r="AG63" i="2748"/>
  <c r="AF72" i="2748"/>
  <c r="AF88" i="2748"/>
  <c r="AG52" i="2736"/>
  <c r="AF52" i="2736"/>
  <c r="AF54" i="2736"/>
  <c r="AF74" i="2736"/>
  <c r="AF95" i="2736"/>
  <c r="AF95" i="2743"/>
  <c r="AG31" i="2748"/>
  <c r="AF30" i="2736"/>
  <c r="AG59" i="2736"/>
  <c r="AF59" i="2736"/>
  <c r="AF61" i="2736"/>
  <c r="AF63" i="2736"/>
  <c r="AF75" i="2736"/>
  <c r="AF91" i="2736"/>
  <c r="AF100" i="2736"/>
  <c r="AF86" i="2736"/>
  <c r="AG83" i="2711"/>
  <c r="AF83" i="2711"/>
  <c r="AG49" i="2711"/>
  <c r="AF49" i="2711"/>
  <c r="AG33" i="2711"/>
  <c r="AF33" i="2711"/>
  <c r="AF59" i="2711"/>
  <c r="AG59" i="2711"/>
  <c r="AG75" i="2711"/>
  <c r="AF75" i="2711"/>
  <c r="AG91" i="2711"/>
  <c r="AF91" i="2711"/>
  <c r="AF38" i="2711"/>
  <c r="AG38" i="2711"/>
  <c r="AG57" i="2711"/>
  <c r="AF57" i="2711"/>
  <c r="AG78" i="2711"/>
  <c r="AF78" i="2711"/>
  <c r="AF30" i="2711"/>
  <c r="AG30" i="2711"/>
  <c r="AF46" i="2711"/>
  <c r="AG46" i="2711"/>
  <c r="AF62" i="2711"/>
  <c r="AG62" i="2711"/>
  <c r="AF41" i="2711"/>
  <c r="AG41" i="2711"/>
  <c r="AG80" i="2711"/>
  <c r="AF80" i="2711"/>
  <c r="AG65" i="2711"/>
  <c r="AF65" i="2711"/>
  <c r="AG85" i="2711"/>
  <c r="AF85" i="2711"/>
  <c r="AG93" i="2711"/>
  <c r="AF93" i="2711"/>
  <c r="AG31" i="2711"/>
  <c r="AG35" i="2711"/>
  <c r="AF96" i="2711"/>
  <c r="AG71" i="2711"/>
  <c r="AG73" i="2711"/>
  <c r="AF52" i="2711"/>
  <c r="AG86" i="2711"/>
  <c r="AF88" i="2711"/>
  <c r="AG81" i="2747"/>
  <c r="AF81" i="2747"/>
  <c r="AF48" i="2711"/>
  <c r="AG48" i="2711"/>
  <c r="AG94" i="2711"/>
  <c r="AG58" i="2747"/>
  <c r="AF58" i="2747"/>
  <c r="AG54" i="2711"/>
  <c r="AG69" i="2711"/>
  <c r="AF69" i="2711"/>
  <c r="AG84" i="2711"/>
  <c r="AF84" i="2711"/>
  <c r="AF90" i="2711"/>
  <c r="AG50" i="2711"/>
  <c r="AG74" i="2711"/>
  <c r="AF74" i="2711"/>
  <c r="AG61" i="2711"/>
  <c r="AF61" i="2711"/>
  <c r="AF40" i="2711"/>
  <c r="AG40" i="2711"/>
  <c r="AG52" i="2747"/>
  <c r="AF52" i="2747"/>
  <c r="AF32" i="2711"/>
  <c r="AG32" i="2711"/>
  <c r="AF72" i="2711"/>
  <c r="AG72" i="2711"/>
  <c r="AG50" i="2747"/>
  <c r="AF50" i="2747"/>
  <c r="AF97" i="2711"/>
  <c r="AG97" i="2711"/>
  <c r="AF37" i="2747"/>
  <c r="AG37" i="2747"/>
  <c r="AG53" i="2711"/>
  <c r="AF53" i="2711"/>
  <c r="AG64" i="2711"/>
  <c r="AF64" i="2711"/>
  <c r="AG87" i="2711"/>
  <c r="AF87" i="2711"/>
  <c r="AG70" i="2711"/>
  <c r="AF77" i="2711"/>
  <c r="AG77" i="2711"/>
  <c r="AF81" i="2711"/>
  <c r="AG45" i="2711"/>
  <c r="AF45" i="2711"/>
  <c r="AG47" i="2711"/>
  <c r="AG42" i="2747"/>
  <c r="AF42" i="2747"/>
  <c r="AG34" i="2747"/>
  <c r="AF34" i="2747"/>
  <c r="AG66" i="2711"/>
  <c r="AG79" i="2711"/>
  <c r="AF53" i="2747"/>
  <c r="AG53" i="2747"/>
  <c r="AG85" i="2747"/>
  <c r="AF85" i="2747"/>
  <c r="AF56" i="2711"/>
  <c r="AG56" i="2711"/>
  <c r="AG37" i="2711"/>
  <c r="AF37" i="2711"/>
  <c r="AF92" i="2711"/>
  <c r="AG92" i="2711"/>
  <c r="AG38" i="2747"/>
  <c r="AF38" i="2747"/>
  <c r="AG71" i="2747"/>
  <c r="AF71" i="2747"/>
  <c r="AG76" i="2747"/>
  <c r="AF76" i="2747"/>
  <c r="AF41" i="2747"/>
  <c r="AG74" i="2747"/>
  <c r="AG67" i="2723"/>
  <c r="AF67" i="2723"/>
  <c r="AF99" i="2711"/>
  <c r="AF43" i="2747"/>
  <c r="AG51" i="2723"/>
  <c r="AF51" i="2723"/>
  <c r="AG62" i="2747"/>
  <c r="AF62" i="2747"/>
  <c r="AG70" i="2747"/>
  <c r="AF70" i="2747"/>
  <c r="AG94" i="2747"/>
  <c r="AF94" i="2747"/>
  <c r="AG99" i="2747"/>
  <c r="AF99" i="2747"/>
  <c r="AG82" i="2747"/>
  <c r="AF82" i="2747"/>
  <c r="AG98" i="2747"/>
  <c r="AF98" i="2747"/>
  <c r="AF68" i="2747"/>
  <c r="AF90" i="2747"/>
  <c r="AG31" i="2723"/>
  <c r="AF31" i="2723"/>
  <c r="AG88" i="2747"/>
  <c r="AF88" i="2747"/>
  <c r="AF29" i="2723"/>
  <c r="AG29" i="2723"/>
  <c r="AF75" i="2747"/>
  <c r="AG86" i="2747"/>
  <c r="AF86" i="2747"/>
  <c r="AF87" i="2747"/>
  <c r="AG87" i="2747"/>
  <c r="AG68" i="2723"/>
  <c r="AF68" i="2723"/>
  <c r="AG72" i="2747"/>
  <c r="AF72" i="2747"/>
  <c r="AF59" i="2747"/>
  <c r="AF33" i="2747"/>
  <c r="AF35" i="2747"/>
  <c r="AG44" i="2747"/>
  <c r="AF57" i="2747"/>
  <c r="AF69" i="2747"/>
  <c r="AG67" i="2747"/>
  <c r="AF67" i="2747"/>
  <c r="AG78" i="2747"/>
  <c r="AF78" i="2747"/>
  <c r="AG80" i="2747"/>
  <c r="AF80" i="2747"/>
  <c r="AF44" i="2723"/>
  <c r="AG44" i="2723"/>
  <c r="AG92" i="2723"/>
  <c r="AF92" i="2723"/>
  <c r="AG62" i="2723"/>
  <c r="AF62" i="2723"/>
  <c r="AF82" i="2711"/>
  <c r="AG39" i="2747"/>
  <c r="AG77" i="2747"/>
  <c r="AF77" i="2747"/>
  <c r="AG54" i="2747"/>
  <c r="AF54" i="2747"/>
  <c r="AF65" i="2747"/>
  <c r="AG39" i="2723"/>
  <c r="AF39" i="2723"/>
  <c r="AF96" i="2747"/>
  <c r="AG84" i="2723"/>
  <c r="AF84" i="2723"/>
  <c r="AG100" i="2723"/>
  <c r="AF100" i="2723"/>
  <c r="AF89" i="2747"/>
  <c r="AF34" i="2723"/>
  <c r="AF42" i="2723"/>
  <c r="AF46" i="2723"/>
  <c r="AG48" i="2723"/>
  <c r="AF48" i="2723"/>
  <c r="AG52" i="2723"/>
  <c r="AG69" i="2723"/>
  <c r="AF69" i="2723"/>
  <c r="AG40" i="2723"/>
  <c r="AF40" i="2723"/>
  <c r="AG32" i="2723"/>
  <c r="AF32" i="2723"/>
  <c r="AG78" i="2723"/>
  <c r="AF78" i="2723"/>
  <c r="AG61" i="2723"/>
  <c r="AF61" i="2723"/>
  <c r="AG80" i="2723"/>
  <c r="AF80" i="2723"/>
  <c r="AG96" i="2723"/>
  <c r="AF96" i="2723"/>
  <c r="AG73" i="2723"/>
  <c r="AF73" i="2723"/>
  <c r="AG89" i="2723"/>
  <c r="AF89" i="2723"/>
  <c r="AG94" i="2723"/>
  <c r="AF94" i="2723"/>
  <c r="AG95" i="2747"/>
  <c r="AF95" i="2747"/>
  <c r="AF59" i="2723"/>
  <c r="AG76" i="2723"/>
  <c r="AF76" i="2723"/>
  <c r="AG53" i="2723"/>
  <c r="AF53" i="2723"/>
  <c r="AG85" i="2723"/>
  <c r="AF85" i="2723"/>
  <c r="AF97" i="2747"/>
  <c r="AF55" i="2723"/>
  <c r="AG90" i="2723"/>
  <c r="AF90" i="2723"/>
  <c r="AG49" i="2723"/>
  <c r="AF70" i="2723"/>
  <c r="AG72" i="2723"/>
  <c r="AF72" i="2723"/>
  <c r="AG64" i="2723"/>
  <c r="AF64" i="2723"/>
  <c r="AG88" i="2723"/>
  <c r="AF88" i="2723"/>
  <c r="AG81" i="2723"/>
  <c r="AF81" i="2723"/>
  <c r="AG97" i="2723"/>
  <c r="AF97" i="2723"/>
  <c r="AG60" i="2723"/>
  <c r="AF60" i="2723"/>
  <c r="AG77" i="2723"/>
  <c r="AF77" i="2723"/>
  <c r="AG86" i="2723"/>
  <c r="AF86" i="2723"/>
  <c r="AF95" i="2723"/>
  <c r="AG82" i="2723"/>
  <c r="AF82" i="2723"/>
  <c r="AG98" i="2723"/>
  <c r="AF98" i="2723"/>
  <c r="AF58" i="2723"/>
  <c r="AF50" i="2723"/>
  <c r="AF54" i="2723"/>
  <c r="AG56" i="2723"/>
  <c r="AF56" i="2723"/>
  <c r="AG93" i="2723"/>
  <c r="AF93" i="2723"/>
  <c r="AG91" i="2725"/>
  <c r="AF91" i="2725"/>
  <c r="AG39" i="2725"/>
  <c r="AF39" i="2725"/>
  <c r="AG47" i="2725"/>
  <c r="AF47" i="2725"/>
  <c r="AG38" i="2725"/>
  <c r="AF38" i="2725"/>
  <c r="AG54" i="2725"/>
  <c r="AF54" i="2725"/>
  <c r="AG70" i="2725"/>
  <c r="AF70" i="2725"/>
  <c r="AG86" i="2725"/>
  <c r="AF86" i="2725"/>
  <c r="AG72" i="2725"/>
  <c r="AF72" i="2725"/>
  <c r="AG89" i="2725"/>
  <c r="AF89" i="2725"/>
  <c r="AG43" i="2725"/>
  <c r="AF43" i="2725"/>
  <c r="AG71" i="2725"/>
  <c r="AF71" i="2725"/>
  <c r="AG55" i="2725"/>
  <c r="AF55" i="2725"/>
  <c r="AF88" i="2725"/>
  <c r="AG88" i="2725"/>
  <c r="AF26" i="2725"/>
  <c r="AG26" i="2725"/>
  <c r="AG73" i="2725"/>
  <c r="AF73" i="2725"/>
  <c r="AG31" i="2725"/>
  <c r="AF31" i="2725"/>
  <c r="AG27" i="2725"/>
  <c r="AF27" i="2725"/>
  <c r="AG63" i="2725"/>
  <c r="AF63" i="2725"/>
  <c r="AF65" i="2725"/>
  <c r="AG65" i="2725"/>
  <c r="AG81" i="2725"/>
  <c r="AF81" i="2725"/>
  <c r="AG97" i="2725"/>
  <c r="AF97" i="2725"/>
  <c r="AG41" i="2725"/>
  <c r="AF41" i="2725"/>
  <c r="AG75" i="2725"/>
  <c r="AF75" i="2725"/>
  <c r="AG79" i="2725"/>
  <c r="AF79" i="2725"/>
  <c r="AG87" i="2725"/>
  <c r="AF87" i="2725"/>
  <c r="AG23" i="2725"/>
  <c r="AF23" i="2725"/>
  <c r="AG35" i="2725"/>
  <c r="AF35" i="2725"/>
  <c r="AG67" i="2725"/>
  <c r="AF67" i="2725"/>
  <c r="AG99" i="2725"/>
  <c r="AF99" i="2725"/>
  <c r="AG36" i="2725"/>
  <c r="AF36" i="2725"/>
  <c r="AG52" i="2725"/>
  <c r="AF52" i="2725"/>
  <c r="AG68" i="2725"/>
  <c r="AF68" i="2725"/>
  <c r="AG84" i="2725"/>
  <c r="AF84" i="2725"/>
  <c r="AG100" i="2725"/>
  <c r="AF100" i="2725"/>
  <c r="AG57" i="2725"/>
  <c r="AF57" i="2725"/>
  <c r="AG59" i="2725"/>
  <c r="AF59" i="2725"/>
  <c r="AG51" i="2725"/>
  <c r="AF51" i="2725"/>
  <c r="AG83" i="2725"/>
  <c r="AF83" i="2725"/>
  <c r="AG95" i="2725"/>
  <c r="AF95" i="2725"/>
  <c r="AF53" i="2725"/>
  <c r="AG53" i="2725"/>
  <c r="AF69" i="2725"/>
  <c r="AG69" i="2725"/>
  <c r="AF85" i="2725"/>
  <c r="AG85" i="2725"/>
  <c r="AF29" i="2725"/>
  <c r="AG61" i="2725"/>
  <c r="AG93" i="2725"/>
  <c r="AF42" i="2725"/>
  <c r="AF90" i="2725"/>
  <c r="AG34" i="2725"/>
  <c r="AG50" i="2725"/>
  <c r="AG58" i="2725"/>
  <c r="AG66" i="2725"/>
  <c r="AG74" i="2725"/>
  <c r="AG82" i="2725"/>
  <c r="AG98" i="2725"/>
  <c r="AG77" i="2725"/>
  <c r="AF45" i="2725"/>
  <c r="AF49" i="2725"/>
  <c r="AG37" i="2725"/>
  <c r="AG25" i="2725"/>
  <c r="AG33" i="2725"/>
  <c r="AF30" i="2725"/>
  <c r="AF46" i="2725"/>
  <c r="AF62" i="2725"/>
  <c r="AF78" i="2725"/>
  <c r="AF94" i="2725"/>
  <c r="AG27" i="2738"/>
  <c r="AF27" i="2738"/>
  <c r="AG44" i="2738"/>
  <c r="AF44" i="2738"/>
  <c r="AF45" i="2738"/>
  <c r="AG45" i="2738"/>
  <c r="AG77" i="2738"/>
  <c r="AF77" i="2738"/>
  <c r="AG38" i="2738"/>
  <c r="AF38" i="2738"/>
  <c r="AG31" i="2738"/>
  <c r="AF31" i="2738"/>
  <c r="AG63" i="2738"/>
  <c r="AF63" i="2738"/>
  <c r="AG95" i="2738"/>
  <c r="AF95" i="2738"/>
  <c r="AG74" i="2738"/>
  <c r="AF74" i="2738"/>
  <c r="AG65" i="2738"/>
  <c r="AF65" i="2738"/>
  <c r="AG81" i="2738"/>
  <c r="AF81" i="2738"/>
  <c r="AG97" i="2738"/>
  <c r="AF97" i="2738"/>
  <c r="AG46" i="2738"/>
  <c r="AF46" i="2738"/>
  <c r="AG76" i="2738"/>
  <c r="AF76" i="2738"/>
  <c r="AF90" i="2738"/>
  <c r="AG90" i="2738"/>
  <c r="AF61" i="2738"/>
  <c r="AG61" i="2738"/>
  <c r="AF82" i="2738"/>
  <c r="AG82" i="2738"/>
  <c r="AG47" i="2738"/>
  <c r="AF47" i="2738"/>
  <c r="AG79" i="2738"/>
  <c r="AF79" i="2738"/>
  <c r="AG94" i="2738"/>
  <c r="AF94" i="2738"/>
  <c r="AG51" i="2738"/>
  <c r="AF51" i="2738"/>
  <c r="AG99" i="2738"/>
  <c r="AF99" i="2738"/>
  <c r="AG84" i="2738"/>
  <c r="AF84" i="2738"/>
  <c r="AG35" i="2738"/>
  <c r="AF35" i="2738"/>
  <c r="AF36" i="2738"/>
  <c r="AG36" i="2738"/>
  <c r="AG100" i="2738"/>
  <c r="AF100" i="2738"/>
  <c r="AG85" i="2738"/>
  <c r="AF85" i="2738"/>
  <c r="AG78" i="2738"/>
  <c r="AF78" i="2738"/>
  <c r="AG98" i="2738"/>
  <c r="AF98" i="2738"/>
  <c r="AG83" i="2738"/>
  <c r="AF83" i="2738"/>
  <c r="AF52" i="2738"/>
  <c r="AG52" i="2738"/>
  <c r="AF58" i="2738"/>
  <c r="AG58" i="2738"/>
  <c r="AG69" i="2738"/>
  <c r="AF69" i="2738"/>
  <c r="AG55" i="2738"/>
  <c r="AF55" i="2738"/>
  <c r="AG87" i="2738"/>
  <c r="AF87" i="2738"/>
  <c r="AG70" i="2738"/>
  <c r="AF70" i="2738"/>
  <c r="AF41" i="2738"/>
  <c r="AG41" i="2738"/>
  <c r="AF57" i="2738"/>
  <c r="AG57" i="2738"/>
  <c r="AG73" i="2738"/>
  <c r="AF73" i="2738"/>
  <c r="AG89" i="2738"/>
  <c r="AF89" i="2738"/>
  <c r="AF66" i="2738"/>
  <c r="AG66" i="2738"/>
  <c r="AG67" i="2738"/>
  <c r="AF67" i="2738"/>
  <c r="AG86" i="2738"/>
  <c r="AF86" i="2738"/>
  <c r="AG68" i="2738"/>
  <c r="AF68" i="2738"/>
  <c r="AF37" i="2738"/>
  <c r="AG37" i="2738"/>
  <c r="AF53" i="2738"/>
  <c r="AG53" i="2738"/>
  <c r="AF42" i="2738"/>
  <c r="AG42" i="2738"/>
  <c r="AG50" i="2738"/>
  <c r="AF50" i="2738"/>
  <c r="AG39" i="2738"/>
  <c r="AF39" i="2738"/>
  <c r="AG71" i="2738"/>
  <c r="AF71" i="2738"/>
  <c r="AF26" i="2738"/>
  <c r="AG26" i="2738"/>
  <c r="AF34" i="2738"/>
  <c r="AG34" i="2738"/>
  <c r="AG62" i="2738"/>
  <c r="AF62" i="2738"/>
  <c r="AG43" i="2738"/>
  <c r="AF43" i="2738"/>
  <c r="AG59" i="2738"/>
  <c r="AF59" i="2738"/>
  <c r="AG75" i="2738"/>
  <c r="AF75" i="2738"/>
  <c r="AG91" i="2738"/>
  <c r="AF91" i="2738"/>
  <c r="AF28" i="2738"/>
  <c r="AG28" i="2738"/>
  <c r="AF92" i="2738"/>
  <c r="AG92" i="2738"/>
  <c r="AG54" i="2738"/>
  <c r="AF54" i="2738"/>
  <c r="AG60" i="2738"/>
  <c r="AF60" i="2738"/>
  <c r="AF29" i="2738"/>
  <c r="AG29" i="2738"/>
  <c r="AG93" i="2738"/>
  <c r="AF93" i="2738"/>
  <c r="AG30" i="2738"/>
  <c r="AF30" i="2738"/>
  <c r="AF33" i="2738"/>
  <c r="AG25" i="2738"/>
  <c r="AG49" i="2738"/>
  <c r="AF15" i="2752" l="1"/>
  <c r="AH15" i="2752" s="1"/>
  <c r="E50" i="2752"/>
  <c r="F50" i="2752" s="1"/>
  <c r="E49" i="2752"/>
  <c r="F49" i="2752" s="1"/>
  <c r="E48" i="2752"/>
  <c r="F48" i="2752" s="1"/>
  <c r="E47" i="2752"/>
  <c r="F47" i="2752" s="1"/>
  <c r="E46" i="2752"/>
  <c r="F46" i="2752" s="1"/>
  <c r="E45" i="2752"/>
  <c r="F45" i="2752" s="1"/>
  <c r="E44" i="2752"/>
  <c r="F44" i="2752" s="1"/>
  <c r="F43" i="2752"/>
  <c r="E43" i="2752"/>
  <c r="E42" i="2752"/>
  <c r="F42" i="2752" s="1"/>
  <c r="E41" i="2752"/>
  <c r="F41" i="2752" s="1"/>
  <c r="E40" i="2752"/>
  <c r="F40" i="2752" s="1"/>
  <c r="E39" i="2752"/>
  <c r="F39" i="2752" s="1"/>
  <c r="E38" i="2752"/>
  <c r="F38" i="2752" s="1"/>
  <c r="E37" i="2752"/>
  <c r="F37" i="2752" s="1"/>
  <c r="E36" i="2752"/>
  <c r="F36" i="2752" s="1"/>
  <c r="E35" i="2752"/>
  <c r="F35" i="2752" s="1"/>
  <c r="E34" i="2752"/>
  <c r="F34" i="2752" s="1"/>
  <c r="E33" i="2752"/>
  <c r="F33" i="2752" s="1"/>
  <c r="E32" i="2752"/>
  <c r="F32" i="2752" s="1"/>
  <c r="E31" i="2752"/>
  <c r="F31" i="2752" s="1"/>
  <c r="E30" i="2752"/>
  <c r="F30" i="2752" s="1"/>
  <c r="E29" i="2752"/>
  <c r="F29" i="2752" s="1"/>
  <c r="E28" i="2752"/>
  <c r="F28" i="2752" s="1"/>
  <c r="E27" i="2752"/>
  <c r="F27" i="2752" s="1"/>
  <c r="E26" i="2752"/>
  <c r="F26" i="2752" s="1"/>
  <c r="E25" i="2752"/>
  <c r="F25" i="2752" s="1"/>
  <c r="E24" i="2752"/>
  <c r="F24" i="2752" s="1"/>
  <c r="E23" i="2752"/>
  <c r="F23" i="2752" s="1"/>
  <c r="E22" i="2752"/>
  <c r="F22" i="2752" s="1"/>
  <c r="E21" i="2752"/>
  <c r="F21" i="2752" s="1"/>
  <c r="E18" i="2752"/>
  <c r="F18" i="2752" s="1"/>
  <c r="E17" i="2752"/>
  <c r="F17" i="2752" s="1"/>
  <c r="E16" i="2752"/>
  <c r="F16" i="2752" s="1"/>
  <c r="E15" i="2752"/>
  <c r="F15" i="2752" s="1"/>
  <c r="AA100" i="2752"/>
  <c r="AA99" i="2752"/>
  <c r="AA98" i="2752"/>
  <c r="AC98" i="2752" s="1"/>
  <c r="AD98" i="2752" s="1"/>
  <c r="AA97" i="2752"/>
  <c r="AC97" i="2752" s="1"/>
  <c r="AD97" i="2752" s="1"/>
  <c r="AA96" i="2752"/>
  <c r="AA95" i="2752"/>
  <c r="AC95" i="2752" s="1"/>
  <c r="AD95" i="2752" s="1"/>
  <c r="AA94" i="2752"/>
  <c r="AC94" i="2752" s="1"/>
  <c r="AD94" i="2752" s="1"/>
  <c r="AA93" i="2752"/>
  <c r="AC93" i="2752" s="1"/>
  <c r="AD93" i="2752" s="1"/>
  <c r="AA92" i="2752"/>
  <c r="AA91" i="2752"/>
  <c r="AA90" i="2752"/>
  <c r="AC90" i="2752" s="1"/>
  <c r="AD90" i="2752" s="1"/>
  <c r="AA89" i="2752"/>
  <c r="AC89" i="2752" s="1"/>
  <c r="AD89" i="2752" s="1"/>
  <c r="AA88" i="2752"/>
  <c r="AA87" i="2752"/>
  <c r="AC87" i="2752" s="1"/>
  <c r="AD87" i="2752" s="1"/>
  <c r="AA86" i="2752"/>
  <c r="AC86" i="2752" s="1"/>
  <c r="AD86" i="2752" s="1"/>
  <c r="AA85" i="2752"/>
  <c r="AC85" i="2752" s="1"/>
  <c r="AD85" i="2752" s="1"/>
  <c r="AA84" i="2752"/>
  <c r="AA83" i="2752"/>
  <c r="AA82" i="2752"/>
  <c r="AC82" i="2752" s="1"/>
  <c r="AD82" i="2752" s="1"/>
  <c r="AA81" i="2752"/>
  <c r="AC81" i="2752" s="1"/>
  <c r="AD81" i="2752" s="1"/>
  <c r="AA80" i="2752"/>
  <c r="AA79" i="2752"/>
  <c r="AC79" i="2752" s="1"/>
  <c r="AD79" i="2752" s="1"/>
  <c r="AA78" i="2752"/>
  <c r="AC78" i="2752" s="1"/>
  <c r="AD78" i="2752" s="1"/>
  <c r="AA77" i="2752"/>
  <c r="AC77" i="2752" s="1"/>
  <c r="AD77" i="2752" s="1"/>
  <c r="AA76" i="2752"/>
  <c r="AA75" i="2752"/>
  <c r="AA74" i="2752"/>
  <c r="AC74" i="2752" s="1"/>
  <c r="AD74" i="2752" s="1"/>
  <c r="AA73" i="2752"/>
  <c r="AC73" i="2752" s="1"/>
  <c r="AD73" i="2752" s="1"/>
  <c r="AA72" i="2752"/>
  <c r="AA71" i="2752"/>
  <c r="AC71" i="2752" s="1"/>
  <c r="AD71" i="2752" s="1"/>
  <c r="AA70" i="2752"/>
  <c r="AC70" i="2752" s="1"/>
  <c r="AD70" i="2752" s="1"/>
  <c r="AA69" i="2752"/>
  <c r="AC69" i="2752" s="1"/>
  <c r="AD69" i="2752" s="1"/>
  <c r="AA68" i="2752"/>
  <c r="AA67" i="2752"/>
  <c r="AA66" i="2752"/>
  <c r="AC66" i="2752" s="1"/>
  <c r="AD66" i="2752" s="1"/>
  <c r="AA65" i="2752"/>
  <c r="AC65" i="2752" s="1"/>
  <c r="AD65" i="2752" s="1"/>
  <c r="AA64" i="2752"/>
  <c r="AA63" i="2752"/>
  <c r="AC63" i="2752" s="1"/>
  <c r="AD63" i="2752" s="1"/>
  <c r="AA62" i="2752"/>
  <c r="AC62" i="2752" s="1"/>
  <c r="AD62" i="2752" s="1"/>
  <c r="AA61" i="2752"/>
  <c r="AC61" i="2752" s="1"/>
  <c r="AD61" i="2752" s="1"/>
  <c r="AA60" i="2752"/>
  <c r="AA59" i="2752"/>
  <c r="AA58" i="2752"/>
  <c r="AC58" i="2752" s="1"/>
  <c r="AD58" i="2752" s="1"/>
  <c r="AA57" i="2752"/>
  <c r="AC57" i="2752" s="1"/>
  <c r="AD57" i="2752" s="1"/>
  <c r="AA56" i="2752"/>
  <c r="AA55" i="2752"/>
  <c r="AC55" i="2752" s="1"/>
  <c r="AD55" i="2752" s="1"/>
  <c r="AA54" i="2752"/>
  <c r="AC54" i="2752" s="1"/>
  <c r="AD54" i="2752" s="1"/>
  <c r="AA53" i="2752"/>
  <c r="AC53" i="2752" s="1"/>
  <c r="AD53" i="2752" s="1"/>
  <c r="AA52" i="2752"/>
  <c r="AA51" i="2752"/>
  <c r="AA50" i="2752"/>
  <c r="AC50" i="2752" s="1"/>
  <c r="AD50" i="2752" s="1"/>
  <c r="AA49" i="2752"/>
  <c r="AC49" i="2752" s="1"/>
  <c r="AD49" i="2752" s="1"/>
  <c r="AA48" i="2752"/>
  <c r="AA47" i="2752"/>
  <c r="AC47" i="2752" s="1"/>
  <c r="AD47" i="2752" s="1"/>
  <c r="AA46" i="2752"/>
  <c r="AC46" i="2752" s="1"/>
  <c r="AD46" i="2752" s="1"/>
  <c r="AA45" i="2752"/>
  <c r="AC45" i="2752" s="1"/>
  <c r="AD45" i="2752" s="1"/>
  <c r="AA44" i="2752"/>
  <c r="AA43" i="2752"/>
  <c r="AA42" i="2752"/>
  <c r="AC42" i="2752" s="1"/>
  <c r="AD42" i="2752" s="1"/>
  <c r="AA41" i="2752"/>
  <c r="AC41" i="2752" s="1"/>
  <c r="AD41" i="2752" s="1"/>
  <c r="AA40" i="2752"/>
  <c r="AA39" i="2752"/>
  <c r="AC39" i="2752" s="1"/>
  <c r="AD39" i="2752" s="1"/>
  <c r="AA38" i="2752"/>
  <c r="AC38" i="2752" s="1"/>
  <c r="AD38" i="2752" s="1"/>
  <c r="AA37" i="2752"/>
  <c r="AC37" i="2752" s="1"/>
  <c r="AD37" i="2752" s="1"/>
  <c r="AA36" i="2752"/>
  <c r="AA35" i="2752"/>
  <c r="AA34" i="2752"/>
  <c r="AC34" i="2752" s="1"/>
  <c r="AD34" i="2752" s="1"/>
  <c r="AA33" i="2752"/>
  <c r="AC33" i="2752" s="1"/>
  <c r="AD33" i="2752" s="1"/>
  <c r="AA32" i="2752"/>
  <c r="AA31" i="2752"/>
  <c r="AA30" i="2752"/>
  <c r="AC30" i="2752" s="1"/>
  <c r="AD30" i="2752" s="1"/>
  <c r="AA29" i="2752"/>
  <c r="AC29" i="2752" s="1"/>
  <c r="AD29" i="2752" s="1"/>
  <c r="AA28" i="2752"/>
  <c r="AA27" i="2752"/>
  <c r="AA26" i="2752"/>
  <c r="AC26" i="2752" s="1"/>
  <c r="AD26" i="2752" s="1"/>
  <c r="AA25" i="2752"/>
  <c r="AC25" i="2752" s="1"/>
  <c r="AD25" i="2752" s="1"/>
  <c r="AA24" i="2752"/>
  <c r="AA23" i="2752"/>
  <c r="AA22" i="2752"/>
  <c r="AC22" i="2752" s="1"/>
  <c r="AD22" i="2752" s="1"/>
  <c r="AA21" i="2752"/>
  <c r="AC21" i="2752" s="1"/>
  <c r="AD21" i="2752" s="1"/>
  <c r="AA20" i="2752"/>
  <c r="AA19" i="2752"/>
  <c r="AA18" i="2752"/>
  <c r="AC18" i="2752" s="1"/>
  <c r="AD18" i="2752" s="1"/>
  <c r="AH100" i="2752"/>
  <c r="AI100" i="2752" s="1"/>
  <c r="AE100" i="2752"/>
  <c r="AC100" i="2752"/>
  <c r="AD100" i="2752" s="1"/>
  <c r="AB100" i="2752"/>
  <c r="Z100" i="2752"/>
  <c r="Y100" i="2752"/>
  <c r="AH99" i="2752"/>
  <c r="AI99" i="2752" s="1"/>
  <c r="AE99" i="2752"/>
  <c r="AD99" i="2752"/>
  <c r="AG99" i="2752" s="1"/>
  <c r="AC99" i="2752"/>
  <c r="AB99" i="2752"/>
  <c r="Z99" i="2752"/>
  <c r="Y99" i="2752"/>
  <c r="AH98" i="2752"/>
  <c r="AI98" i="2752" s="1"/>
  <c r="AE98" i="2752"/>
  <c r="AB98" i="2752"/>
  <c r="Z98" i="2752"/>
  <c r="Y98" i="2752"/>
  <c r="AH97" i="2752"/>
  <c r="AI97" i="2752" s="1"/>
  <c r="AE97" i="2752"/>
  <c r="AB97" i="2752"/>
  <c r="Z97" i="2752"/>
  <c r="Y97" i="2752"/>
  <c r="AH96" i="2752"/>
  <c r="AI96" i="2752" s="1"/>
  <c r="AE96" i="2752"/>
  <c r="AC96" i="2752"/>
  <c r="AD96" i="2752" s="1"/>
  <c r="AB96" i="2752"/>
  <c r="Z96" i="2752"/>
  <c r="Y96" i="2752"/>
  <c r="AH95" i="2752"/>
  <c r="AI95" i="2752" s="1"/>
  <c r="AE95" i="2752"/>
  <c r="AB95" i="2752"/>
  <c r="Z95" i="2752"/>
  <c r="Y95" i="2752"/>
  <c r="AH94" i="2752"/>
  <c r="AI94" i="2752" s="1"/>
  <c r="AE94" i="2752"/>
  <c r="AB94" i="2752"/>
  <c r="Z94" i="2752"/>
  <c r="Y94" i="2752"/>
  <c r="AH93" i="2752"/>
  <c r="AI93" i="2752" s="1"/>
  <c r="AE93" i="2752"/>
  <c r="AB93" i="2752"/>
  <c r="Z93" i="2752"/>
  <c r="Y93" i="2752"/>
  <c r="AH92" i="2752"/>
  <c r="AI92" i="2752" s="1"/>
  <c r="AE92" i="2752"/>
  <c r="AC92" i="2752"/>
  <c r="AD92" i="2752" s="1"/>
  <c r="AB92" i="2752"/>
  <c r="Z92" i="2752"/>
  <c r="Y92" i="2752"/>
  <c r="AH91" i="2752"/>
  <c r="AI91" i="2752" s="1"/>
  <c r="AE91" i="2752"/>
  <c r="AD91" i="2752"/>
  <c r="AG91" i="2752" s="1"/>
  <c r="AC91" i="2752"/>
  <c r="AB91" i="2752"/>
  <c r="Z91" i="2752"/>
  <c r="Y91" i="2752"/>
  <c r="AH90" i="2752"/>
  <c r="AI90" i="2752" s="1"/>
  <c r="AE90" i="2752"/>
  <c r="AB90" i="2752"/>
  <c r="Z90" i="2752"/>
  <c r="Y90" i="2752"/>
  <c r="AH89" i="2752"/>
  <c r="AI89" i="2752" s="1"/>
  <c r="AE89" i="2752"/>
  <c r="AB89" i="2752"/>
  <c r="Z89" i="2752"/>
  <c r="Y89" i="2752"/>
  <c r="AH88" i="2752"/>
  <c r="AI88" i="2752" s="1"/>
  <c r="AE88" i="2752"/>
  <c r="AC88" i="2752"/>
  <c r="AD88" i="2752" s="1"/>
  <c r="AB88" i="2752"/>
  <c r="Z88" i="2752"/>
  <c r="Y88" i="2752"/>
  <c r="AH87" i="2752"/>
  <c r="AI87" i="2752" s="1"/>
  <c r="AE87" i="2752"/>
  <c r="AB87" i="2752"/>
  <c r="Z87" i="2752"/>
  <c r="Y87" i="2752"/>
  <c r="AH86" i="2752"/>
  <c r="AI86" i="2752" s="1"/>
  <c r="AE86" i="2752"/>
  <c r="AB86" i="2752"/>
  <c r="Z86" i="2752"/>
  <c r="Y86" i="2752"/>
  <c r="AH85" i="2752"/>
  <c r="AI85" i="2752" s="1"/>
  <c r="AE85" i="2752"/>
  <c r="AB85" i="2752"/>
  <c r="Z85" i="2752"/>
  <c r="Y85" i="2752"/>
  <c r="AH84" i="2752"/>
  <c r="AI84" i="2752" s="1"/>
  <c r="AE84" i="2752"/>
  <c r="AC84" i="2752"/>
  <c r="AD84" i="2752" s="1"/>
  <c r="AB84" i="2752"/>
  <c r="Z84" i="2752"/>
  <c r="Y84" i="2752"/>
  <c r="AH83" i="2752"/>
  <c r="AI83" i="2752" s="1"/>
  <c r="AE83" i="2752"/>
  <c r="AD83" i="2752"/>
  <c r="AG83" i="2752" s="1"/>
  <c r="AC83" i="2752"/>
  <c r="AB83" i="2752"/>
  <c r="Z83" i="2752"/>
  <c r="Y83" i="2752"/>
  <c r="AH82" i="2752"/>
  <c r="AI82" i="2752" s="1"/>
  <c r="AE82" i="2752"/>
  <c r="AB82" i="2752"/>
  <c r="Z82" i="2752"/>
  <c r="Y82" i="2752"/>
  <c r="AH81" i="2752"/>
  <c r="AI81" i="2752" s="1"/>
  <c r="AE81" i="2752"/>
  <c r="AB81" i="2752"/>
  <c r="Z81" i="2752"/>
  <c r="Y81" i="2752"/>
  <c r="AH80" i="2752"/>
  <c r="AI80" i="2752" s="1"/>
  <c r="AE80" i="2752"/>
  <c r="AC80" i="2752"/>
  <c r="AD80" i="2752" s="1"/>
  <c r="AB80" i="2752"/>
  <c r="Z80" i="2752"/>
  <c r="Y80" i="2752"/>
  <c r="AH79" i="2752"/>
  <c r="AI79" i="2752" s="1"/>
  <c r="AE79" i="2752"/>
  <c r="AB79" i="2752"/>
  <c r="Z79" i="2752"/>
  <c r="Y79" i="2752"/>
  <c r="AH78" i="2752"/>
  <c r="AI78" i="2752" s="1"/>
  <c r="AE78" i="2752"/>
  <c r="AB78" i="2752"/>
  <c r="Z78" i="2752"/>
  <c r="Y78" i="2752"/>
  <c r="AH77" i="2752"/>
  <c r="AI77" i="2752" s="1"/>
  <c r="AE77" i="2752"/>
  <c r="AB77" i="2752"/>
  <c r="Z77" i="2752"/>
  <c r="Y77" i="2752"/>
  <c r="AH76" i="2752"/>
  <c r="AI76" i="2752" s="1"/>
  <c r="AE76" i="2752"/>
  <c r="AC76" i="2752"/>
  <c r="AD76" i="2752" s="1"/>
  <c r="AB76" i="2752"/>
  <c r="Z76" i="2752"/>
  <c r="Y76" i="2752"/>
  <c r="AH75" i="2752"/>
  <c r="AI75" i="2752" s="1"/>
  <c r="AE75" i="2752"/>
  <c r="AD75" i="2752"/>
  <c r="AG75" i="2752" s="1"/>
  <c r="AC75" i="2752"/>
  <c r="AB75" i="2752"/>
  <c r="Z75" i="2752"/>
  <c r="Y75" i="2752"/>
  <c r="AH74" i="2752"/>
  <c r="AI74" i="2752" s="1"/>
  <c r="AE74" i="2752"/>
  <c r="AB74" i="2752"/>
  <c r="Z74" i="2752"/>
  <c r="Y74" i="2752"/>
  <c r="AH73" i="2752"/>
  <c r="AI73" i="2752" s="1"/>
  <c r="AE73" i="2752"/>
  <c r="AB73" i="2752"/>
  <c r="Z73" i="2752"/>
  <c r="Y73" i="2752"/>
  <c r="AH72" i="2752"/>
  <c r="AI72" i="2752" s="1"/>
  <c r="AE72" i="2752"/>
  <c r="AC72" i="2752"/>
  <c r="AD72" i="2752" s="1"/>
  <c r="AB72" i="2752"/>
  <c r="Z72" i="2752"/>
  <c r="Y72" i="2752"/>
  <c r="AH71" i="2752"/>
  <c r="AI71" i="2752" s="1"/>
  <c r="AE71" i="2752"/>
  <c r="AB71" i="2752"/>
  <c r="Z71" i="2752"/>
  <c r="Y71" i="2752"/>
  <c r="AH70" i="2752"/>
  <c r="AI70" i="2752" s="1"/>
  <c r="AE70" i="2752"/>
  <c r="AB70" i="2752"/>
  <c r="Z70" i="2752"/>
  <c r="Y70" i="2752"/>
  <c r="AH69" i="2752"/>
  <c r="AI69" i="2752" s="1"/>
  <c r="AE69" i="2752"/>
  <c r="AB69" i="2752"/>
  <c r="Z69" i="2752"/>
  <c r="Y69" i="2752"/>
  <c r="AH68" i="2752"/>
  <c r="AI68" i="2752" s="1"/>
  <c r="AE68" i="2752"/>
  <c r="AC68" i="2752"/>
  <c r="AD68" i="2752" s="1"/>
  <c r="AB68" i="2752"/>
  <c r="Z68" i="2752"/>
  <c r="Y68" i="2752"/>
  <c r="AH67" i="2752"/>
  <c r="AI67" i="2752" s="1"/>
  <c r="AE67" i="2752"/>
  <c r="AD67" i="2752"/>
  <c r="AG67" i="2752" s="1"/>
  <c r="AC67" i="2752"/>
  <c r="AB67" i="2752"/>
  <c r="Z67" i="2752"/>
  <c r="Y67" i="2752"/>
  <c r="AH66" i="2752"/>
  <c r="AI66" i="2752" s="1"/>
  <c r="AE66" i="2752"/>
  <c r="AB66" i="2752"/>
  <c r="Z66" i="2752"/>
  <c r="Y66" i="2752"/>
  <c r="AH65" i="2752"/>
  <c r="AI65" i="2752" s="1"/>
  <c r="AE65" i="2752"/>
  <c r="AB65" i="2752"/>
  <c r="Z65" i="2752"/>
  <c r="Y65" i="2752"/>
  <c r="AH64" i="2752"/>
  <c r="AI64" i="2752" s="1"/>
  <c r="AE64" i="2752"/>
  <c r="AC64" i="2752"/>
  <c r="AD64" i="2752" s="1"/>
  <c r="AB64" i="2752"/>
  <c r="Z64" i="2752"/>
  <c r="Y64" i="2752"/>
  <c r="AH63" i="2752"/>
  <c r="AI63" i="2752" s="1"/>
  <c r="AE63" i="2752"/>
  <c r="AB63" i="2752"/>
  <c r="Z63" i="2752"/>
  <c r="Y63" i="2752"/>
  <c r="AH62" i="2752"/>
  <c r="AI62" i="2752" s="1"/>
  <c r="AE62" i="2752"/>
  <c r="AB62" i="2752"/>
  <c r="Z62" i="2752"/>
  <c r="Y62" i="2752"/>
  <c r="AH61" i="2752"/>
  <c r="AI61" i="2752" s="1"/>
  <c r="AE61" i="2752"/>
  <c r="AB61" i="2752"/>
  <c r="Z61" i="2752"/>
  <c r="Y61" i="2752"/>
  <c r="AH60" i="2752"/>
  <c r="AI60" i="2752" s="1"/>
  <c r="AE60" i="2752"/>
  <c r="AC60" i="2752"/>
  <c r="AD60" i="2752" s="1"/>
  <c r="AB60" i="2752"/>
  <c r="Z60" i="2752"/>
  <c r="Y60" i="2752"/>
  <c r="AH59" i="2752"/>
  <c r="AI59" i="2752" s="1"/>
  <c r="AE59" i="2752"/>
  <c r="AD59" i="2752"/>
  <c r="AG59" i="2752" s="1"/>
  <c r="AC59" i="2752"/>
  <c r="AB59" i="2752"/>
  <c r="Z59" i="2752"/>
  <c r="Y59" i="2752"/>
  <c r="AH58" i="2752"/>
  <c r="AI58" i="2752" s="1"/>
  <c r="AE58" i="2752"/>
  <c r="AB58" i="2752"/>
  <c r="Z58" i="2752"/>
  <c r="Y58" i="2752"/>
  <c r="AH57" i="2752"/>
  <c r="AI57" i="2752" s="1"/>
  <c r="AE57" i="2752"/>
  <c r="AB57" i="2752"/>
  <c r="Z57" i="2752"/>
  <c r="Y57" i="2752"/>
  <c r="AH56" i="2752"/>
  <c r="AI56" i="2752" s="1"/>
  <c r="AE56" i="2752"/>
  <c r="AC56" i="2752"/>
  <c r="AD56" i="2752" s="1"/>
  <c r="AB56" i="2752"/>
  <c r="Z56" i="2752"/>
  <c r="Y56" i="2752"/>
  <c r="AH55" i="2752"/>
  <c r="AI55" i="2752" s="1"/>
  <c r="AE55" i="2752"/>
  <c r="AB55" i="2752"/>
  <c r="Z55" i="2752"/>
  <c r="Y55" i="2752"/>
  <c r="AH54" i="2752"/>
  <c r="AI54" i="2752" s="1"/>
  <c r="AE54" i="2752"/>
  <c r="AB54" i="2752"/>
  <c r="Z54" i="2752"/>
  <c r="Y54" i="2752"/>
  <c r="AH53" i="2752"/>
  <c r="AI53" i="2752" s="1"/>
  <c r="AE53" i="2752"/>
  <c r="AB53" i="2752"/>
  <c r="Z53" i="2752"/>
  <c r="Y53" i="2752"/>
  <c r="AH52" i="2752"/>
  <c r="AI52" i="2752" s="1"/>
  <c r="AE52" i="2752"/>
  <c r="AC52" i="2752"/>
  <c r="AD52" i="2752" s="1"/>
  <c r="AB52" i="2752"/>
  <c r="Z52" i="2752"/>
  <c r="Y52" i="2752"/>
  <c r="AH51" i="2752"/>
  <c r="AI51" i="2752" s="1"/>
  <c r="AE51" i="2752"/>
  <c r="AD51" i="2752"/>
  <c r="AG51" i="2752" s="1"/>
  <c r="AC51" i="2752"/>
  <c r="AB51" i="2752"/>
  <c r="Z51" i="2752"/>
  <c r="Y51" i="2752"/>
  <c r="AH50" i="2752"/>
  <c r="AI50" i="2752" s="1"/>
  <c r="AE50" i="2752"/>
  <c r="AB50" i="2752"/>
  <c r="Z50" i="2752"/>
  <c r="Y50" i="2752"/>
  <c r="AH49" i="2752"/>
  <c r="AI49" i="2752" s="1"/>
  <c r="AE49" i="2752"/>
  <c r="AB49" i="2752"/>
  <c r="Z49" i="2752"/>
  <c r="Y49" i="2752"/>
  <c r="AH48" i="2752"/>
  <c r="AI48" i="2752" s="1"/>
  <c r="AE48" i="2752"/>
  <c r="AC48" i="2752"/>
  <c r="AD48" i="2752" s="1"/>
  <c r="AB48" i="2752"/>
  <c r="Z48" i="2752"/>
  <c r="Y48" i="2752"/>
  <c r="AH47" i="2752"/>
  <c r="AI47" i="2752" s="1"/>
  <c r="AE47" i="2752"/>
  <c r="AB47" i="2752"/>
  <c r="Z47" i="2752"/>
  <c r="Y47" i="2752"/>
  <c r="AH46" i="2752"/>
  <c r="AI46" i="2752" s="1"/>
  <c r="AE46" i="2752"/>
  <c r="AB46" i="2752"/>
  <c r="Z46" i="2752"/>
  <c r="Y46" i="2752"/>
  <c r="AH45" i="2752"/>
  <c r="AI45" i="2752" s="1"/>
  <c r="AE45" i="2752"/>
  <c r="AB45" i="2752"/>
  <c r="Z45" i="2752"/>
  <c r="Y45" i="2752"/>
  <c r="AH44" i="2752"/>
  <c r="AI44" i="2752" s="1"/>
  <c r="AE44" i="2752"/>
  <c r="AC44" i="2752"/>
  <c r="AD44" i="2752" s="1"/>
  <c r="AB44" i="2752"/>
  <c r="Z44" i="2752"/>
  <c r="Y44" i="2752"/>
  <c r="AH43" i="2752"/>
  <c r="AI43" i="2752" s="1"/>
  <c r="AE43" i="2752"/>
  <c r="AD43" i="2752"/>
  <c r="AG43" i="2752" s="1"/>
  <c r="AC43" i="2752"/>
  <c r="AB43" i="2752"/>
  <c r="Z43" i="2752"/>
  <c r="Y43" i="2752"/>
  <c r="AH42" i="2752"/>
  <c r="AI42" i="2752" s="1"/>
  <c r="AE42" i="2752"/>
  <c r="AB42" i="2752"/>
  <c r="Z42" i="2752"/>
  <c r="Y42" i="2752"/>
  <c r="AH41" i="2752"/>
  <c r="AI41" i="2752" s="1"/>
  <c r="AE41" i="2752"/>
  <c r="AB41" i="2752"/>
  <c r="Z41" i="2752"/>
  <c r="Y41" i="2752"/>
  <c r="AH40" i="2752"/>
  <c r="AI40" i="2752" s="1"/>
  <c r="AE40" i="2752"/>
  <c r="AC40" i="2752"/>
  <c r="AD40" i="2752" s="1"/>
  <c r="AB40" i="2752"/>
  <c r="Z40" i="2752"/>
  <c r="Y40" i="2752"/>
  <c r="AH39" i="2752"/>
  <c r="AI39" i="2752" s="1"/>
  <c r="AE39" i="2752"/>
  <c r="AB39" i="2752"/>
  <c r="Z39" i="2752"/>
  <c r="Y39" i="2752"/>
  <c r="AH38" i="2752"/>
  <c r="AI38" i="2752" s="1"/>
  <c r="AE38" i="2752"/>
  <c r="AB38" i="2752"/>
  <c r="Z38" i="2752"/>
  <c r="Y38" i="2752"/>
  <c r="AH37" i="2752"/>
  <c r="AI37" i="2752" s="1"/>
  <c r="AE37" i="2752"/>
  <c r="AB37" i="2752"/>
  <c r="Z37" i="2752"/>
  <c r="Y37" i="2752"/>
  <c r="AH36" i="2752"/>
  <c r="AI36" i="2752" s="1"/>
  <c r="AE36" i="2752"/>
  <c r="AC36" i="2752"/>
  <c r="AD36" i="2752" s="1"/>
  <c r="AB36" i="2752"/>
  <c r="Z36" i="2752"/>
  <c r="Y36" i="2752"/>
  <c r="AH35" i="2752"/>
  <c r="AI35" i="2752" s="1"/>
  <c r="AE35" i="2752"/>
  <c r="AD35" i="2752"/>
  <c r="AG35" i="2752" s="1"/>
  <c r="AC35" i="2752"/>
  <c r="AB35" i="2752"/>
  <c r="Z35" i="2752"/>
  <c r="Y35" i="2752"/>
  <c r="AH34" i="2752"/>
  <c r="AI34" i="2752" s="1"/>
  <c r="AE34" i="2752"/>
  <c r="AB34" i="2752"/>
  <c r="Z34" i="2752"/>
  <c r="Y34" i="2752"/>
  <c r="AH33" i="2752"/>
  <c r="AI33" i="2752" s="1"/>
  <c r="AE33" i="2752"/>
  <c r="AB33" i="2752"/>
  <c r="Z33" i="2752"/>
  <c r="Y33" i="2752"/>
  <c r="AH32" i="2752"/>
  <c r="AI32" i="2752" s="1"/>
  <c r="AE32" i="2752"/>
  <c r="AC32" i="2752"/>
  <c r="AD32" i="2752" s="1"/>
  <c r="AB32" i="2752"/>
  <c r="Z32" i="2752"/>
  <c r="Y32" i="2752"/>
  <c r="AH31" i="2752"/>
  <c r="AI31" i="2752" s="1"/>
  <c r="AE31" i="2752"/>
  <c r="AD31" i="2752"/>
  <c r="AG31" i="2752" s="1"/>
  <c r="AC31" i="2752"/>
  <c r="AB31" i="2752"/>
  <c r="Z31" i="2752"/>
  <c r="Y31" i="2752"/>
  <c r="AH30" i="2752"/>
  <c r="AI30" i="2752" s="1"/>
  <c r="AE30" i="2752"/>
  <c r="AB30" i="2752"/>
  <c r="Z30" i="2752"/>
  <c r="Y30" i="2752"/>
  <c r="AH29" i="2752"/>
  <c r="AI29" i="2752" s="1"/>
  <c r="AE29" i="2752"/>
  <c r="AB29" i="2752"/>
  <c r="Z29" i="2752"/>
  <c r="Y29" i="2752"/>
  <c r="AH28" i="2752"/>
  <c r="AI28" i="2752" s="1"/>
  <c r="AE28" i="2752"/>
  <c r="AC28" i="2752"/>
  <c r="AD28" i="2752" s="1"/>
  <c r="AB28" i="2752"/>
  <c r="Z28" i="2752"/>
  <c r="Y28" i="2752"/>
  <c r="AH27" i="2752"/>
  <c r="AI27" i="2752" s="1"/>
  <c r="AE27" i="2752"/>
  <c r="AD27" i="2752"/>
  <c r="AG27" i="2752" s="1"/>
  <c r="AC27" i="2752"/>
  <c r="AB27" i="2752"/>
  <c r="Z27" i="2752"/>
  <c r="Y27" i="2752"/>
  <c r="AH26" i="2752"/>
  <c r="AI26" i="2752" s="1"/>
  <c r="AE26" i="2752"/>
  <c r="AB26" i="2752"/>
  <c r="Z26" i="2752"/>
  <c r="Y26" i="2752"/>
  <c r="AH25" i="2752"/>
  <c r="AI25" i="2752" s="1"/>
  <c r="AE25" i="2752"/>
  <c r="AB25" i="2752"/>
  <c r="Z25" i="2752"/>
  <c r="Y25" i="2752"/>
  <c r="AH24" i="2752"/>
  <c r="AI24" i="2752" s="1"/>
  <c r="AE24" i="2752"/>
  <c r="AC24" i="2752"/>
  <c r="AD24" i="2752" s="1"/>
  <c r="AB24" i="2752"/>
  <c r="Z24" i="2752"/>
  <c r="Y24" i="2752"/>
  <c r="AH23" i="2752"/>
  <c r="AI23" i="2752" s="1"/>
  <c r="AE23" i="2752"/>
  <c r="AD23" i="2752"/>
  <c r="AG23" i="2752" s="1"/>
  <c r="AC23" i="2752"/>
  <c r="AB23" i="2752"/>
  <c r="Z23" i="2752"/>
  <c r="Y23" i="2752"/>
  <c r="AH22" i="2752"/>
  <c r="AI22" i="2752" s="1"/>
  <c r="AE22" i="2752"/>
  <c r="AB22" i="2752"/>
  <c r="Z22" i="2752"/>
  <c r="Y22" i="2752"/>
  <c r="AH21" i="2752"/>
  <c r="AI21" i="2752" s="1"/>
  <c r="AE21" i="2752"/>
  <c r="AB21" i="2752"/>
  <c r="Z21" i="2752"/>
  <c r="Y21" i="2752"/>
  <c r="AH20" i="2752"/>
  <c r="AI20" i="2752" s="1"/>
  <c r="AE20" i="2752"/>
  <c r="AC20" i="2752"/>
  <c r="AD20" i="2752" s="1"/>
  <c r="AB20" i="2752"/>
  <c r="Z20" i="2752"/>
  <c r="Y20" i="2752"/>
  <c r="AH19" i="2752"/>
  <c r="AI19" i="2752" s="1"/>
  <c r="AE19" i="2752"/>
  <c r="AD19" i="2752"/>
  <c r="AG19" i="2752" s="1"/>
  <c r="AC19" i="2752"/>
  <c r="AB19" i="2752"/>
  <c r="Z19" i="2752"/>
  <c r="Y19" i="2752"/>
  <c r="AH18" i="2752"/>
  <c r="AI18" i="2752" s="1"/>
  <c r="AE18" i="2752"/>
  <c r="AB18" i="2752"/>
  <c r="Z18" i="2752"/>
  <c r="Y18" i="2752"/>
  <c r="Y17" i="2752"/>
  <c r="AB16" i="2752"/>
  <c r="Y16" i="2752"/>
  <c r="Y15" i="2752"/>
  <c r="F50" i="2746"/>
  <c r="E50" i="2746"/>
  <c r="F49" i="2746"/>
  <c r="E49" i="2746"/>
  <c r="E48" i="2746"/>
  <c r="F48" i="2746" s="1"/>
  <c r="F47" i="2746"/>
  <c r="E47" i="2746"/>
  <c r="F46" i="2746"/>
  <c r="E46" i="2746"/>
  <c r="E45" i="2746"/>
  <c r="F45" i="2746" s="1"/>
  <c r="E44" i="2746"/>
  <c r="F44" i="2746" s="1"/>
  <c r="F43" i="2746"/>
  <c r="E43" i="2746"/>
  <c r="F42" i="2746"/>
  <c r="E42" i="2746"/>
  <c r="E41" i="2746"/>
  <c r="F41" i="2746" s="1"/>
  <c r="E40" i="2746"/>
  <c r="F40" i="2746" s="1"/>
  <c r="F39" i="2746"/>
  <c r="E39" i="2746"/>
  <c r="F38" i="2746"/>
  <c r="E38" i="2746"/>
  <c r="E37" i="2746"/>
  <c r="F37" i="2746" s="1"/>
  <c r="E36" i="2746"/>
  <c r="F36" i="2746" s="1"/>
  <c r="F35" i="2746"/>
  <c r="E35" i="2746"/>
  <c r="F34" i="2746"/>
  <c r="E34" i="2746"/>
  <c r="E33" i="2746"/>
  <c r="F33" i="2746" s="1"/>
  <c r="E32" i="2746"/>
  <c r="F32" i="2746" s="1"/>
  <c r="F31" i="2746"/>
  <c r="E31" i="2746"/>
  <c r="F30" i="2746"/>
  <c r="E30" i="2746"/>
  <c r="E29" i="2746"/>
  <c r="F29" i="2746" s="1"/>
  <c r="E28" i="2746"/>
  <c r="F28" i="2746" s="1"/>
  <c r="F27" i="2746"/>
  <c r="E27" i="2746"/>
  <c r="F26" i="2746"/>
  <c r="E26" i="2746"/>
  <c r="E25" i="2746"/>
  <c r="F25" i="2746" s="1"/>
  <c r="E24" i="2746"/>
  <c r="F24" i="2746" s="1"/>
  <c r="F23" i="2746"/>
  <c r="E23" i="2746"/>
  <c r="F22" i="2746"/>
  <c r="E22" i="2746"/>
  <c r="E21" i="2746"/>
  <c r="F21" i="2746" s="1"/>
  <c r="F18" i="2746"/>
  <c r="E18" i="2746"/>
  <c r="E17" i="2746"/>
  <c r="F17" i="2746" s="1"/>
  <c r="E16" i="2746"/>
  <c r="F16" i="2746" s="1"/>
  <c r="F15" i="2746"/>
  <c r="E15" i="2746"/>
  <c r="AA100" i="2746"/>
  <c r="AC100" i="2746" s="1"/>
  <c r="AD100" i="2746" s="1"/>
  <c r="AA99" i="2746"/>
  <c r="AA98" i="2746"/>
  <c r="AA97" i="2746"/>
  <c r="AC97" i="2746" s="1"/>
  <c r="AD97" i="2746" s="1"/>
  <c r="AA96" i="2746"/>
  <c r="AA95" i="2746"/>
  <c r="AA94" i="2746"/>
  <c r="AC94" i="2746" s="1"/>
  <c r="AD94" i="2746" s="1"/>
  <c r="AA93" i="2746"/>
  <c r="AC93" i="2746" s="1"/>
  <c r="AD93" i="2746" s="1"/>
  <c r="AA92" i="2746"/>
  <c r="AC92" i="2746" s="1"/>
  <c r="AD92" i="2746" s="1"/>
  <c r="AA91" i="2746"/>
  <c r="AA90" i="2746"/>
  <c r="AA89" i="2746"/>
  <c r="AC89" i="2746" s="1"/>
  <c r="AD89" i="2746" s="1"/>
  <c r="AA88" i="2746"/>
  <c r="AA87" i="2746"/>
  <c r="AA86" i="2746"/>
  <c r="AA85" i="2746"/>
  <c r="AC85" i="2746" s="1"/>
  <c r="AD85" i="2746" s="1"/>
  <c r="AA84" i="2746"/>
  <c r="AC84" i="2746" s="1"/>
  <c r="AD84" i="2746" s="1"/>
  <c r="AA83" i="2746"/>
  <c r="AA82" i="2746"/>
  <c r="AA81" i="2746"/>
  <c r="AC81" i="2746" s="1"/>
  <c r="AD81" i="2746" s="1"/>
  <c r="AA80" i="2746"/>
  <c r="AA79" i="2746"/>
  <c r="AA78" i="2746"/>
  <c r="AA77" i="2746"/>
  <c r="AC77" i="2746" s="1"/>
  <c r="AD77" i="2746" s="1"/>
  <c r="AA76" i="2746"/>
  <c r="AC76" i="2746" s="1"/>
  <c r="AD76" i="2746" s="1"/>
  <c r="AA75" i="2746"/>
  <c r="AA74" i="2746"/>
  <c r="AA73" i="2746"/>
  <c r="AC73" i="2746" s="1"/>
  <c r="AD73" i="2746" s="1"/>
  <c r="AA72" i="2746"/>
  <c r="AA71" i="2746"/>
  <c r="AA70" i="2746"/>
  <c r="AA69" i="2746"/>
  <c r="AC69" i="2746" s="1"/>
  <c r="AD69" i="2746" s="1"/>
  <c r="AA68" i="2746"/>
  <c r="AC68" i="2746" s="1"/>
  <c r="AD68" i="2746" s="1"/>
  <c r="AA67" i="2746"/>
  <c r="AA66" i="2746"/>
  <c r="AA65" i="2746"/>
  <c r="AC65" i="2746" s="1"/>
  <c r="AD65" i="2746" s="1"/>
  <c r="AA64" i="2746"/>
  <c r="AA63" i="2746"/>
  <c r="AA62" i="2746"/>
  <c r="AA61" i="2746"/>
  <c r="AC61" i="2746" s="1"/>
  <c r="AD61" i="2746" s="1"/>
  <c r="AA60" i="2746"/>
  <c r="AC60" i="2746" s="1"/>
  <c r="AD60" i="2746" s="1"/>
  <c r="AA59" i="2746"/>
  <c r="AA58" i="2746"/>
  <c r="AA57" i="2746"/>
  <c r="AC57" i="2746" s="1"/>
  <c r="AD57" i="2746" s="1"/>
  <c r="AA56" i="2746"/>
  <c r="AA55" i="2746"/>
  <c r="AA54" i="2746"/>
  <c r="AA53" i="2746"/>
  <c r="AC53" i="2746" s="1"/>
  <c r="AD53" i="2746" s="1"/>
  <c r="AA52" i="2746"/>
  <c r="AC52" i="2746" s="1"/>
  <c r="AD52" i="2746" s="1"/>
  <c r="AA51" i="2746"/>
  <c r="AA50" i="2746"/>
  <c r="AA49" i="2746"/>
  <c r="AA48" i="2746"/>
  <c r="AA47" i="2746"/>
  <c r="AA46" i="2746"/>
  <c r="AA45" i="2746"/>
  <c r="AC45" i="2746" s="1"/>
  <c r="AD45" i="2746" s="1"/>
  <c r="AA44" i="2746"/>
  <c r="AC44" i="2746" s="1"/>
  <c r="AD44" i="2746" s="1"/>
  <c r="AA43" i="2746"/>
  <c r="AA42" i="2746"/>
  <c r="AA41" i="2746"/>
  <c r="AA40" i="2746"/>
  <c r="AA39" i="2746"/>
  <c r="AA38" i="2746"/>
  <c r="AA37" i="2746"/>
  <c r="AC37" i="2746" s="1"/>
  <c r="AD37" i="2746" s="1"/>
  <c r="AA36" i="2746"/>
  <c r="AC36" i="2746" s="1"/>
  <c r="AD36" i="2746" s="1"/>
  <c r="AA35" i="2746"/>
  <c r="AA34" i="2746"/>
  <c r="AA33" i="2746"/>
  <c r="AA32" i="2746"/>
  <c r="AA31" i="2746"/>
  <c r="AA30" i="2746"/>
  <c r="AA29" i="2746"/>
  <c r="AC29" i="2746" s="1"/>
  <c r="AD29" i="2746" s="1"/>
  <c r="AA28" i="2746"/>
  <c r="AC28" i="2746" s="1"/>
  <c r="AD28" i="2746" s="1"/>
  <c r="AA27" i="2746"/>
  <c r="AA26" i="2746"/>
  <c r="AA25" i="2746"/>
  <c r="AA24" i="2746"/>
  <c r="AA23" i="2746"/>
  <c r="AA22" i="2746"/>
  <c r="AA21" i="2746"/>
  <c r="AC21" i="2746" s="1"/>
  <c r="AD21" i="2746" s="1"/>
  <c r="AA20" i="2746"/>
  <c r="AC20" i="2746" s="1"/>
  <c r="AD20" i="2746" s="1"/>
  <c r="AA19" i="2746"/>
  <c r="AA18" i="2746"/>
  <c r="AI100" i="2746"/>
  <c r="AH100" i="2746"/>
  <c r="AE100" i="2746"/>
  <c r="AB100" i="2746"/>
  <c r="Z100" i="2746"/>
  <c r="Y100" i="2746"/>
  <c r="AI99" i="2746"/>
  <c r="AH99" i="2746"/>
  <c r="AE99" i="2746"/>
  <c r="AC99" i="2746"/>
  <c r="AD99" i="2746" s="1"/>
  <c r="AB99" i="2746"/>
  <c r="Z99" i="2746"/>
  <c r="Y99" i="2746"/>
  <c r="AH98" i="2746"/>
  <c r="AI98" i="2746" s="1"/>
  <c r="AE98" i="2746"/>
  <c r="AC98" i="2746"/>
  <c r="AD98" i="2746" s="1"/>
  <c r="AB98" i="2746"/>
  <c r="Z98" i="2746"/>
  <c r="Y98" i="2746"/>
  <c r="AH97" i="2746"/>
  <c r="AI97" i="2746" s="1"/>
  <c r="AE97" i="2746"/>
  <c r="AB97" i="2746"/>
  <c r="Z97" i="2746"/>
  <c r="Y97" i="2746"/>
  <c r="AI96" i="2746"/>
  <c r="AH96" i="2746"/>
  <c r="AE96" i="2746"/>
  <c r="AC96" i="2746"/>
  <c r="AD96" i="2746" s="1"/>
  <c r="AB96" i="2746"/>
  <c r="Z96" i="2746"/>
  <c r="Y96" i="2746"/>
  <c r="AI95" i="2746"/>
  <c r="AH95" i="2746"/>
  <c r="AE95" i="2746"/>
  <c r="AC95" i="2746"/>
  <c r="AD95" i="2746" s="1"/>
  <c r="AB95" i="2746"/>
  <c r="Z95" i="2746"/>
  <c r="Y95" i="2746"/>
  <c r="AH94" i="2746"/>
  <c r="AI94" i="2746" s="1"/>
  <c r="AE94" i="2746"/>
  <c r="AB94" i="2746"/>
  <c r="Z94" i="2746"/>
  <c r="Y94" i="2746"/>
  <c r="AH93" i="2746"/>
  <c r="AI93" i="2746" s="1"/>
  <c r="AE93" i="2746"/>
  <c r="AB93" i="2746"/>
  <c r="Z93" i="2746"/>
  <c r="Y93" i="2746"/>
  <c r="AI92" i="2746"/>
  <c r="AH92" i="2746"/>
  <c r="AE92" i="2746"/>
  <c r="AB92" i="2746"/>
  <c r="Z92" i="2746"/>
  <c r="Y92" i="2746"/>
  <c r="AI91" i="2746"/>
  <c r="AH91" i="2746"/>
  <c r="AE91" i="2746"/>
  <c r="AC91" i="2746"/>
  <c r="AD91" i="2746" s="1"/>
  <c r="AB91" i="2746"/>
  <c r="Z91" i="2746"/>
  <c r="Y91" i="2746"/>
  <c r="AH90" i="2746"/>
  <c r="AI90" i="2746" s="1"/>
  <c r="AE90" i="2746"/>
  <c r="AC90" i="2746"/>
  <c r="AD90" i="2746" s="1"/>
  <c r="AB90" i="2746"/>
  <c r="Z90" i="2746"/>
  <c r="Y90" i="2746"/>
  <c r="AH89" i="2746"/>
  <c r="AI89" i="2746" s="1"/>
  <c r="AE89" i="2746"/>
  <c r="AB89" i="2746"/>
  <c r="Z89" i="2746"/>
  <c r="Y89" i="2746"/>
  <c r="AI88" i="2746"/>
  <c r="AH88" i="2746"/>
  <c r="AE88" i="2746"/>
  <c r="AC88" i="2746"/>
  <c r="AD88" i="2746" s="1"/>
  <c r="AB88" i="2746"/>
  <c r="Z88" i="2746"/>
  <c r="Y88" i="2746"/>
  <c r="AI87" i="2746"/>
  <c r="AH87" i="2746"/>
  <c r="AE87" i="2746"/>
  <c r="AC87" i="2746"/>
  <c r="AD87" i="2746" s="1"/>
  <c r="AB87" i="2746"/>
  <c r="Z87" i="2746"/>
  <c r="Y87" i="2746"/>
  <c r="AH86" i="2746"/>
  <c r="AI86" i="2746" s="1"/>
  <c r="AE86" i="2746"/>
  <c r="AD86" i="2746"/>
  <c r="AG86" i="2746" s="1"/>
  <c r="AC86" i="2746"/>
  <c r="AB86" i="2746"/>
  <c r="Z86" i="2746"/>
  <c r="Y86" i="2746"/>
  <c r="AH85" i="2746"/>
  <c r="AI85" i="2746" s="1"/>
  <c r="AE85" i="2746"/>
  <c r="AB85" i="2746"/>
  <c r="Z85" i="2746"/>
  <c r="Y85" i="2746"/>
  <c r="AI84" i="2746"/>
  <c r="AH84" i="2746"/>
  <c r="AE84" i="2746"/>
  <c r="AB84" i="2746"/>
  <c r="Z84" i="2746"/>
  <c r="Y84" i="2746"/>
  <c r="AI83" i="2746"/>
  <c r="AH83" i="2746"/>
  <c r="AE83" i="2746"/>
  <c r="AC83" i="2746"/>
  <c r="AD83" i="2746" s="1"/>
  <c r="AB83" i="2746"/>
  <c r="Z83" i="2746"/>
  <c r="Y83" i="2746"/>
  <c r="AH82" i="2746"/>
  <c r="AI82" i="2746" s="1"/>
  <c r="AE82" i="2746"/>
  <c r="AC82" i="2746"/>
  <c r="AD82" i="2746" s="1"/>
  <c r="AB82" i="2746"/>
  <c r="Z82" i="2746"/>
  <c r="Y82" i="2746"/>
  <c r="AH81" i="2746"/>
  <c r="AI81" i="2746" s="1"/>
  <c r="AE81" i="2746"/>
  <c r="AB81" i="2746"/>
  <c r="Z81" i="2746"/>
  <c r="Y81" i="2746"/>
  <c r="AI80" i="2746"/>
  <c r="AH80" i="2746"/>
  <c r="AE80" i="2746"/>
  <c r="AC80" i="2746"/>
  <c r="AD80" i="2746" s="1"/>
  <c r="AB80" i="2746"/>
  <c r="Z80" i="2746"/>
  <c r="Y80" i="2746"/>
  <c r="AI79" i="2746"/>
  <c r="AH79" i="2746"/>
  <c r="AE79" i="2746"/>
  <c r="AC79" i="2746"/>
  <c r="AD79" i="2746" s="1"/>
  <c r="AB79" i="2746"/>
  <c r="Z79" i="2746"/>
  <c r="Y79" i="2746"/>
  <c r="AH78" i="2746"/>
  <c r="AI78" i="2746" s="1"/>
  <c r="AE78" i="2746"/>
  <c r="AD78" i="2746"/>
  <c r="AG78" i="2746" s="1"/>
  <c r="AC78" i="2746"/>
  <c r="AB78" i="2746"/>
  <c r="Z78" i="2746"/>
  <c r="Y78" i="2746"/>
  <c r="AH77" i="2746"/>
  <c r="AI77" i="2746" s="1"/>
  <c r="AE77" i="2746"/>
  <c r="AB77" i="2746"/>
  <c r="Z77" i="2746"/>
  <c r="Y77" i="2746"/>
  <c r="AI76" i="2746"/>
  <c r="AH76" i="2746"/>
  <c r="AE76" i="2746"/>
  <c r="AB76" i="2746"/>
  <c r="Z76" i="2746"/>
  <c r="Y76" i="2746"/>
  <c r="AI75" i="2746"/>
  <c r="AH75" i="2746"/>
  <c r="AE75" i="2746"/>
  <c r="AC75" i="2746"/>
  <c r="AD75" i="2746" s="1"/>
  <c r="AB75" i="2746"/>
  <c r="Z75" i="2746"/>
  <c r="Y75" i="2746"/>
  <c r="AH74" i="2746"/>
  <c r="AI74" i="2746" s="1"/>
  <c r="AE74" i="2746"/>
  <c r="AC74" i="2746"/>
  <c r="AD74" i="2746" s="1"/>
  <c r="AB74" i="2746"/>
  <c r="Z74" i="2746"/>
  <c r="Y74" i="2746"/>
  <c r="AH73" i="2746"/>
  <c r="AI73" i="2746" s="1"/>
  <c r="AE73" i="2746"/>
  <c r="AB73" i="2746"/>
  <c r="Z73" i="2746"/>
  <c r="Y73" i="2746"/>
  <c r="AI72" i="2746"/>
  <c r="AH72" i="2746"/>
  <c r="AE72" i="2746"/>
  <c r="AC72" i="2746"/>
  <c r="AD72" i="2746" s="1"/>
  <c r="AB72" i="2746"/>
  <c r="Z72" i="2746"/>
  <c r="Y72" i="2746"/>
  <c r="AI71" i="2746"/>
  <c r="AH71" i="2746"/>
  <c r="AE71" i="2746"/>
  <c r="AC71" i="2746"/>
  <c r="AD71" i="2746" s="1"/>
  <c r="AB71" i="2746"/>
  <c r="Z71" i="2746"/>
  <c r="Y71" i="2746"/>
  <c r="AH70" i="2746"/>
  <c r="AI70" i="2746" s="1"/>
  <c r="AE70" i="2746"/>
  <c r="AD70" i="2746"/>
  <c r="AG70" i="2746" s="1"/>
  <c r="AC70" i="2746"/>
  <c r="AB70" i="2746"/>
  <c r="Z70" i="2746"/>
  <c r="Y70" i="2746"/>
  <c r="AH69" i="2746"/>
  <c r="AI69" i="2746" s="1"/>
  <c r="AE69" i="2746"/>
  <c r="AB69" i="2746"/>
  <c r="Z69" i="2746"/>
  <c r="Y69" i="2746"/>
  <c r="AI68" i="2746"/>
  <c r="AH68" i="2746"/>
  <c r="AE68" i="2746"/>
  <c r="AB68" i="2746"/>
  <c r="Z68" i="2746"/>
  <c r="Y68" i="2746"/>
  <c r="AI67" i="2746"/>
  <c r="AH67" i="2746"/>
  <c r="AE67" i="2746"/>
  <c r="AC67" i="2746"/>
  <c r="AD67" i="2746" s="1"/>
  <c r="AB67" i="2746"/>
  <c r="Z67" i="2746"/>
  <c r="Y67" i="2746"/>
  <c r="AH66" i="2746"/>
  <c r="AI66" i="2746" s="1"/>
  <c r="AE66" i="2746"/>
  <c r="AC66" i="2746"/>
  <c r="AD66" i="2746" s="1"/>
  <c r="AB66" i="2746"/>
  <c r="Z66" i="2746"/>
  <c r="Y66" i="2746"/>
  <c r="AH65" i="2746"/>
  <c r="AI65" i="2746" s="1"/>
  <c r="AE65" i="2746"/>
  <c r="AB65" i="2746"/>
  <c r="Z65" i="2746"/>
  <c r="Y65" i="2746"/>
  <c r="AI64" i="2746"/>
  <c r="AH64" i="2746"/>
  <c r="AE64" i="2746"/>
  <c r="AC64" i="2746"/>
  <c r="AD64" i="2746" s="1"/>
  <c r="AB64" i="2746"/>
  <c r="Z64" i="2746"/>
  <c r="Y64" i="2746"/>
  <c r="AI63" i="2746"/>
  <c r="AH63" i="2746"/>
  <c r="AE63" i="2746"/>
  <c r="AC63" i="2746"/>
  <c r="AD63" i="2746" s="1"/>
  <c r="AB63" i="2746"/>
  <c r="Z63" i="2746"/>
  <c r="Y63" i="2746"/>
  <c r="AH62" i="2746"/>
  <c r="AI62" i="2746" s="1"/>
  <c r="AE62" i="2746"/>
  <c r="AD62" i="2746"/>
  <c r="AG62" i="2746" s="1"/>
  <c r="AC62" i="2746"/>
  <c r="AB62" i="2746"/>
  <c r="Z62" i="2746"/>
  <c r="Y62" i="2746"/>
  <c r="AH61" i="2746"/>
  <c r="AI61" i="2746" s="1"/>
  <c r="AE61" i="2746"/>
  <c r="AB61" i="2746"/>
  <c r="Z61" i="2746"/>
  <c r="Y61" i="2746"/>
  <c r="AI60" i="2746"/>
  <c r="AH60" i="2746"/>
  <c r="AE60" i="2746"/>
  <c r="AB60" i="2746"/>
  <c r="Z60" i="2746"/>
  <c r="Y60" i="2746"/>
  <c r="AI59" i="2746"/>
  <c r="AH59" i="2746"/>
  <c r="AE59" i="2746"/>
  <c r="AC59" i="2746"/>
  <c r="AD59" i="2746" s="1"/>
  <c r="AB59" i="2746"/>
  <c r="Z59" i="2746"/>
  <c r="Y59" i="2746"/>
  <c r="AH58" i="2746"/>
  <c r="AI58" i="2746" s="1"/>
  <c r="AE58" i="2746"/>
  <c r="AC58" i="2746"/>
  <c r="AD58" i="2746" s="1"/>
  <c r="AB58" i="2746"/>
  <c r="Z58" i="2746"/>
  <c r="Y58" i="2746"/>
  <c r="AH57" i="2746"/>
  <c r="AI57" i="2746" s="1"/>
  <c r="AE57" i="2746"/>
  <c r="AB57" i="2746"/>
  <c r="Z57" i="2746"/>
  <c r="Y57" i="2746"/>
  <c r="AI56" i="2746"/>
  <c r="AH56" i="2746"/>
  <c r="AE56" i="2746"/>
  <c r="AC56" i="2746"/>
  <c r="AD56" i="2746" s="1"/>
  <c r="AB56" i="2746"/>
  <c r="Z56" i="2746"/>
  <c r="Y56" i="2746"/>
  <c r="AI55" i="2746"/>
  <c r="AH55" i="2746"/>
  <c r="AE55" i="2746"/>
  <c r="AC55" i="2746"/>
  <c r="AD55" i="2746" s="1"/>
  <c r="AB55" i="2746"/>
  <c r="Z55" i="2746"/>
  <c r="Y55" i="2746"/>
  <c r="AH54" i="2746"/>
  <c r="AI54" i="2746" s="1"/>
  <c r="AE54" i="2746"/>
  <c r="AD54" i="2746"/>
  <c r="AG54" i="2746" s="1"/>
  <c r="AC54" i="2746"/>
  <c r="AB54" i="2746"/>
  <c r="Z54" i="2746"/>
  <c r="Y54" i="2746"/>
  <c r="AH53" i="2746"/>
  <c r="AI53" i="2746" s="1"/>
  <c r="AE53" i="2746"/>
  <c r="AB53" i="2746"/>
  <c r="Z53" i="2746"/>
  <c r="Y53" i="2746"/>
  <c r="AI52" i="2746"/>
  <c r="AH52" i="2746"/>
  <c r="AE52" i="2746"/>
  <c r="AB52" i="2746"/>
  <c r="Z52" i="2746"/>
  <c r="Y52" i="2746"/>
  <c r="AI51" i="2746"/>
  <c r="AH51" i="2746"/>
  <c r="AE51" i="2746"/>
  <c r="AC51" i="2746"/>
  <c r="AD51" i="2746" s="1"/>
  <c r="AB51" i="2746"/>
  <c r="Z51" i="2746"/>
  <c r="Y51" i="2746"/>
  <c r="AH50" i="2746"/>
  <c r="AI50" i="2746" s="1"/>
  <c r="AE50" i="2746"/>
  <c r="AC50" i="2746"/>
  <c r="AD50" i="2746" s="1"/>
  <c r="AB50" i="2746"/>
  <c r="Z50" i="2746"/>
  <c r="Y50" i="2746"/>
  <c r="AH49" i="2746"/>
  <c r="AI49" i="2746" s="1"/>
  <c r="AE49" i="2746"/>
  <c r="AC49" i="2746"/>
  <c r="AD49" i="2746" s="1"/>
  <c r="AB49" i="2746"/>
  <c r="Z49" i="2746"/>
  <c r="Y49" i="2746"/>
  <c r="AI48" i="2746"/>
  <c r="AH48" i="2746"/>
  <c r="AE48" i="2746"/>
  <c r="AC48" i="2746"/>
  <c r="AD48" i="2746" s="1"/>
  <c r="AB48" i="2746"/>
  <c r="Z48" i="2746"/>
  <c r="Y48" i="2746"/>
  <c r="AI47" i="2746"/>
  <c r="AH47" i="2746"/>
  <c r="AE47" i="2746"/>
  <c r="AC47" i="2746"/>
  <c r="AD47" i="2746" s="1"/>
  <c r="AB47" i="2746"/>
  <c r="Z47" i="2746"/>
  <c r="Y47" i="2746"/>
  <c r="AH46" i="2746"/>
  <c r="AI46" i="2746" s="1"/>
  <c r="AE46" i="2746"/>
  <c r="AD46" i="2746"/>
  <c r="AG46" i="2746" s="1"/>
  <c r="AC46" i="2746"/>
  <c r="AB46" i="2746"/>
  <c r="Z46" i="2746"/>
  <c r="Y46" i="2746"/>
  <c r="AH45" i="2746"/>
  <c r="AI45" i="2746" s="1"/>
  <c r="AE45" i="2746"/>
  <c r="AB45" i="2746"/>
  <c r="Z45" i="2746"/>
  <c r="Y45" i="2746"/>
  <c r="AI44" i="2746"/>
  <c r="AH44" i="2746"/>
  <c r="AE44" i="2746"/>
  <c r="AB44" i="2746"/>
  <c r="Z44" i="2746"/>
  <c r="Y44" i="2746"/>
  <c r="AI43" i="2746"/>
  <c r="AH43" i="2746"/>
  <c r="AE43" i="2746"/>
  <c r="AC43" i="2746"/>
  <c r="AD43" i="2746" s="1"/>
  <c r="AB43" i="2746"/>
  <c r="Z43" i="2746"/>
  <c r="Y43" i="2746"/>
  <c r="AH42" i="2746"/>
  <c r="AI42" i="2746" s="1"/>
  <c r="AE42" i="2746"/>
  <c r="AC42" i="2746"/>
  <c r="AD42" i="2746" s="1"/>
  <c r="AB42" i="2746"/>
  <c r="Z42" i="2746"/>
  <c r="Y42" i="2746"/>
  <c r="AH41" i="2746"/>
  <c r="AI41" i="2746" s="1"/>
  <c r="AE41" i="2746"/>
  <c r="AC41" i="2746"/>
  <c r="AD41" i="2746" s="1"/>
  <c r="AB41" i="2746"/>
  <c r="Z41" i="2746"/>
  <c r="Y41" i="2746"/>
  <c r="AI40" i="2746"/>
  <c r="AH40" i="2746"/>
  <c r="AE40" i="2746"/>
  <c r="AC40" i="2746"/>
  <c r="AD40" i="2746" s="1"/>
  <c r="AB40" i="2746"/>
  <c r="Z40" i="2746"/>
  <c r="Y40" i="2746"/>
  <c r="AI39" i="2746"/>
  <c r="AH39" i="2746"/>
  <c r="AE39" i="2746"/>
  <c r="AC39" i="2746"/>
  <c r="AD39" i="2746" s="1"/>
  <c r="AB39" i="2746"/>
  <c r="Z39" i="2746"/>
  <c r="Y39" i="2746"/>
  <c r="AH38" i="2746"/>
  <c r="AI38" i="2746" s="1"/>
  <c r="AE38" i="2746"/>
  <c r="AD38" i="2746"/>
  <c r="AG38" i="2746" s="1"/>
  <c r="AC38" i="2746"/>
  <c r="AB38" i="2746"/>
  <c r="Z38" i="2746"/>
  <c r="Y38" i="2746"/>
  <c r="AH37" i="2746"/>
  <c r="AI37" i="2746" s="1"/>
  <c r="AE37" i="2746"/>
  <c r="AB37" i="2746"/>
  <c r="Z37" i="2746"/>
  <c r="Y37" i="2746"/>
  <c r="AI36" i="2746"/>
  <c r="AH36" i="2746"/>
  <c r="AE36" i="2746"/>
  <c r="AB36" i="2746"/>
  <c r="Z36" i="2746"/>
  <c r="Y36" i="2746"/>
  <c r="AI35" i="2746"/>
  <c r="AH35" i="2746"/>
  <c r="AE35" i="2746"/>
  <c r="AC35" i="2746"/>
  <c r="AD35" i="2746" s="1"/>
  <c r="AB35" i="2746"/>
  <c r="Z35" i="2746"/>
  <c r="Y35" i="2746"/>
  <c r="AH34" i="2746"/>
  <c r="AI34" i="2746" s="1"/>
  <c r="AE34" i="2746"/>
  <c r="AC34" i="2746"/>
  <c r="AD34" i="2746" s="1"/>
  <c r="AB34" i="2746"/>
  <c r="Z34" i="2746"/>
  <c r="Y34" i="2746"/>
  <c r="AH33" i="2746"/>
  <c r="AI33" i="2746" s="1"/>
  <c r="AE33" i="2746"/>
  <c r="AC33" i="2746"/>
  <c r="AD33" i="2746" s="1"/>
  <c r="AB33" i="2746"/>
  <c r="Z33" i="2746"/>
  <c r="Y33" i="2746"/>
  <c r="AI32" i="2746"/>
  <c r="AH32" i="2746"/>
  <c r="AE32" i="2746"/>
  <c r="AC32" i="2746"/>
  <c r="AD32" i="2746" s="1"/>
  <c r="AB32" i="2746"/>
  <c r="Z32" i="2746"/>
  <c r="Y32" i="2746"/>
  <c r="AI31" i="2746"/>
  <c r="AH31" i="2746"/>
  <c r="AE31" i="2746"/>
  <c r="AC31" i="2746"/>
  <c r="AD31" i="2746" s="1"/>
  <c r="AB31" i="2746"/>
  <c r="Z31" i="2746"/>
  <c r="Y31" i="2746"/>
  <c r="AH30" i="2746"/>
  <c r="AI30" i="2746" s="1"/>
  <c r="AE30" i="2746"/>
  <c r="AD30" i="2746"/>
  <c r="AG30" i="2746" s="1"/>
  <c r="AC30" i="2746"/>
  <c r="AB30" i="2746"/>
  <c r="Z30" i="2746"/>
  <c r="Y30" i="2746"/>
  <c r="AH29" i="2746"/>
  <c r="AI29" i="2746" s="1"/>
  <c r="AE29" i="2746"/>
  <c r="AB29" i="2746"/>
  <c r="Z29" i="2746"/>
  <c r="Y29" i="2746"/>
  <c r="AH28" i="2746"/>
  <c r="AI28" i="2746" s="1"/>
  <c r="AE28" i="2746"/>
  <c r="AB28" i="2746"/>
  <c r="Z28" i="2746"/>
  <c r="Y28" i="2746"/>
  <c r="AI27" i="2746"/>
  <c r="AH27" i="2746"/>
  <c r="AE27" i="2746"/>
  <c r="AC27" i="2746"/>
  <c r="AD27" i="2746" s="1"/>
  <c r="AB27" i="2746"/>
  <c r="Z27" i="2746"/>
  <c r="Y27" i="2746"/>
  <c r="AH26" i="2746"/>
  <c r="AI26" i="2746" s="1"/>
  <c r="AE26" i="2746"/>
  <c r="AC26" i="2746"/>
  <c r="AD26" i="2746" s="1"/>
  <c r="AB26" i="2746"/>
  <c r="Z26" i="2746"/>
  <c r="Y26" i="2746"/>
  <c r="AH25" i="2746"/>
  <c r="AI25" i="2746" s="1"/>
  <c r="AE25" i="2746"/>
  <c r="AC25" i="2746"/>
  <c r="AD25" i="2746" s="1"/>
  <c r="AB25" i="2746"/>
  <c r="Z25" i="2746"/>
  <c r="Y25" i="2746"/>
  <c r="AI24" i="2746"/>
  <c r="AH24" i="2746"/>
  <c r="AE24" i="2746"/>
  <c r="AC24" i="2746"/>
  <c r="AD24" i="2746" s="1"/>
  <c r="AB24" i="2746"/>
  <c r="Z24" i="2746"/>
  <c r="Y24" i="2746"/>
  <c r="AI23" i="2746"/>
  <c r="AH23" i="2746"/>
  <c r="AE23" i="2746"/>
  <c r="AC23" i="2746"/>
  <c r="AD23" i="2746" s="1"/>
  <c r="AB23" i="2746"/>
  <c r="Z23" i="2746"/>
  <c r="Y23" i="2746"/>
  <c r="AH22" i="2746"/>
  <c r="AI22" i="2746" s="1"/>
  <c r="AE22" i="2746"/>
  <c r="AD22" i="2746"/>
  <c r="AG22" i="2746" s="1"/>
  <c r="AC22" i="2746"/>
  <c r="AB22" i="2746"/>
  <c r="Z22" i="2746"/>
  <c r="Y22" i="2746"/>
  <c r="AH21" i="2746"/>
  <c r="AI21" i="2746" s="1"/>
  <c r="AE21" i="2746"/>
  <c r="AB21" i="2746"/>
  <c r="Z21" i="2746"/>
  <c r="Y21" i="2746"/>
  <c r="AH20" i="2746"/>
  <c r="AI20" i="2746" s="1"/>
  <c r="AE20" i="2746"/>
  <c r="AB20" i="2746"/>
  <c r="Z20" i="2746"/>
  <c r="Y20" i="2746"/>
  <c r="AI19" i="2746"/>
  <c r="AH19" i="2746"/>
  <c r="AE19" i="2746"/>
  <c r="AC19" i="2746"/>
  <c r="AD19" i="2746" s="1"/>
  <c r="AB19" i="2746"/>
  <c r="Z19" i="2746"/>
  <c r="Y19" i="2746"/>
  <c r="AH18" i="2746"/>
  <c r="AI18" i="2746" s="1"/>
  <c r="AE18" i="2746"/>
  <c r="AC18" i="2746"/>
  <c r="AD18" i="2746" s="1"/>
  <c r="AB18" i="2746"/>
  <c r="Z18" i="2746"/>
  <c r="Y18" i="2746"/>
  <c r="AB17" i="2746"/>
  <c r="Y17" i="2746"/>
  <c r="Y16" i="2746"/>
  <c r="Y15" i="2746"/>
  <c r="AH21" i="2699"/>
  <c r="AH20" i="2699"/>
  <c r="AH19" i="2699"/>
  <c r="AH18" i="2699"/>
  <c r="AH17" i="2699"/>
  <c r="AH16" i="2699"/>
  <c r="E50" i="2699"/>
  <c r="F50" i="2699" s="1"/>
  <c r="E49" i="2699"/>
  <c r="F49" i="2699" s="1"/>
  <c r="E48" i="2699"/>
  <c r="F48" i="2699" s="1"/>
  <c r="E47" i="2699"/>
  <c r="F47" i="2699" s="1"/>
  <c r="E46" i="2699"/>
  <c r="F46" i="2699" s="1"/>
  <c r="E45" i="2699"/>
  <c r="F45" i="2699" s="1"/>
  <c r="E44" i="2699"/>
  <c r="F44" i="2699" s="1"/>
  <c r="E43" i="2699"/>
  <c r="F43" i="2699" s="1"/>
  <c r="E42" i="2699"/>
  <c r="F42" i="2699" s="1"/>
  <c r="E39" i="2699"/>
  <c r="F39" i="2699" s="1"/>
  <c r="E38" i="2699"/>
  <c r="F38" i="2699" s="1"/>
  <c r="E37" i="2699"/>
  <c r="F37" i="2699" s="1"/>
  <c r="E36" i="2699"/>
  <c r="F36" i="2699" s="1"/>
  <c r="E35" i="2699"/>
  <c r="F35" i="2699" s="1"/>
  <c r="E33" i="2699"/>
  <c r="F33" i="2699" s="1"/>
  <c r="E32" i="2699"/>
  <c r="F32" i="2699" s="1"/>
  <c r="E31" i="2699"/>
  <c r="F31" i="2699" s="1"/>
  <c r="E30" i="2699"/>
  <c r="F30" i="2699" s="1"/>
  <c r="E29" i="2699"/>
  <c r="F29" i="2699" s="1"/>
  <c r="E28" i="2699"/>
  <c r="F28" i="2699" s="1"/>
  <c r="E25" i="2699"/>
  <c r="F25" i="2699" s="1"/>
  <c r="E24" i="2699"/>
  <c r="F24" i="2699" s="1"/>
  <c r="E23" i="2699"/>
  <c r="F23" i="2699" s="1"/>
  <c r="E22" i="2699"/>
  <c r="F22" i="2699" s="1"/>
  <c r="E21" i="2699"/>
  <c r="F21" i="2699" s="1"/>
  <c r="E20" i="2699"/>
  <c r="F20" i="2699" s="1"/>
  <c r="E18" i="2699"/>
  <c r="F18" i="2699" s="1"/>
  <c r="E17" i="2699"/>
  <c r="F17" i="2699" s="1"/>
  <c r="E16" i="2699"/>
  <c r="F16" i="2699" s="1"/>
  <c r="E15" i="2699"/>
  <c r="F15" i="2699" s="1"/>
  <c r="AA100" i="2699"/>
  <c r="AC100" i="2699" s="1"/>
  <c r="AD100" i="2699" s="1"/>
  <c r="AA99" i="2699"/>
  <c r="AC99" i="2699" s="1"/>
  <c r="AA98" i="2699"/>
  <c r="AC98" i="2699" s="1"/>
  <c r="AD98" i="2699" s="1"/>
  <c r="AA97" i="2699"/>
  <c r="AC97" i="2699" s="1"/>
  <c r="AD97" i="2699" s="1"/>
  <c r="AA96" i="2699"/>
  <c r="AC96" i="2699" s="1"/>
  <c r="AD96" i="2699" s="1"/>
  <c r="AA95" i="2699"/>
  <c r="AC95" i="2699" s="1"/>
  <c r="AD95" i="2699" s="1"/>
  <c r="AA94" i="2699"/>
  <c r="AA93" i="2699"/>
  <c r="AC93" i="2699" s="1"/>
  <c r="AD93" i="2699" s="1"/>
  <c r="AA92" i="2699"/>
  <c r="AA91" i="2699"/>
  <c r="AC91" i="2699" s="1"/>
  <c r="AA90" i="2699"/>
  <c r="AA89" i="2699"/>
  <c r="AA88" i="2699"/>
  <c r="AA87" i="2699"/>
  <c r="AC87" i="2699" s="1"/>
  <c r="AA86" i="2699"/>
  <c r="AA85" i="2699"/>
  <c r="AA84" i="2699"/>
  <c r="AC84" i="2699" s="1"/>
  <c r="AD84" i="2699" s="1"/>
  <c r="AA83" i="2699"/>
  <c r="AC83" i="2699" s="1"/>
  <c r="AA82" i="2699"/>
  <c r="AC82" i="2699" s="1"/>
  <c r="AD82" i="2699" s="1"/>
  <c r="AA81" i="2699"/>
  <c r="AC81" i="2699" s="1"/>
  <c r="AD81" i="2699" s="1"/>
  <c r="AA80" i="2699"/>
  <c r="AC80" i="2699" s="1"/>
  <c r="AD80" i="2699" s="1"/>
  <c r="AA79" i="2699"/>
  <c r="AC79" i="2699" s="1"/>
  <c r="AD79" i="2699" s="1"/>
  <c r="AA78" i="2699"/>
  <c r="AA77" i="2699"/>
  <c r="AC77" i="2699" s="1"/>
  <c r="AD77" i="2699" s="1"/>
  <c r="AA76" i="2699"/>
  <c r="AA75" i="2699"/>
  <c r="AC75" i="2699" s="1"/>
  <c r="AA74" i="2699"/>
  <c r="AA73" i="2699"/>
  <c r="AC73" i="2699" s="1"/>
  <c r="AD73" i="2699" s="1"/>
  <c r="AA72" i="2699"/>
  <c r="AC72" i="2699" s="1"/>
  <c r="AD72" i="2699" s="1"/>
  <c r="AA71" i="2699"/>
  <c r="AC71" i="2699" s="1"/>
  <c r="AA70" i="2699"/>
  <c r="AA69" i="2699"/>
  <c r="AA68" i="2699"/>
  <c r="AA67" i="2699"/>
  <c r="AC67" i="2699" s="1"/>
  <c r="AA66" i="2699"/>
  <c r="AC66" i="2699" s="1"/>
  <c r="AD66" i="2699" s="1"/>
  <c r="AA65" i="2699"/>
  <c r="AC65" i="2699" s="1"/>
  <c r="AD65" i="2699" s="1"/>
  <c r="AA64" i="2699"/>
  <c r="AA63" i="2699"/>
  <c r="AC63" i="2699" s="1"/>
  <c r="AA62" i="2699"/>
  <c r="AA61" i="2699"/>
  <c r="AC61" i="2699" s="1"/>
  <c r="AD61" i="2699" s="1"/>
  <c r="AA60" i="2699"/>
  <c r="AA59" i="2699"/>
  <c r="AC59" i="2699" s="1"/>
  <c r="AA58" i="2699"/>
  <c r="AA57" i="2699"/>
  <c r="AA56" i="2699"/>
  <c r="AC56" i="2699" s="1"/>
  <c r="AD56" i="2699" s="1"/>
  <c r="AA55" i="2699"/>
  <c r="AC55" i="2699" s="1"/>
  <c r="AA54" i="2699"/>
  <c r="AA53" i="2699"/>
  <c r="AA52" i="2699"/>
  <c r="AA51" i="2699"/>
  <c r="AC51" i="2699" s="1"/>
  <c r="AA50" i="2699"/>
  <c r="AA49" i="2699"/>
  <c r="AA48" i="2699"/>
  <c r="AA47" i="2699"/>
  <c r="AC47" i="2699" s="1"/>
  <c r="AD47" i="2699" s="1"/>
  <c r="AA46" i="2699"/>
  <c r="AA45" i="2699"/>
  <c r="AA44" i="2699"/>
  <c r="AA43" i="2699"/>
  <c r="AC43" i="2699" s="1"/>
  <c r="AA42" i="2699"/>
  <c r="AC42" i="2699" s="1"/>
  <c r="AD42" i="2699" s="1"/>
  <c r="AA41" i="2699"/>
  <c r="AC41" i="2699" s="1"/>
  <c r="AD41" i="2699" s="1"/>
  <c r="AA40" i="2699"/>
  <c r="AC40" i="2699" s="1"/>
  <c r="AD40" i="2699" s="1"/>
  <c r="AA39" i="2699"/>
  <c r="AC39" i="2699" s="1"/>
  <c r="AD39" i="2699" s="1"/>
  <c r="AA38" i="2699"/>
  <c r="AA37" i="2699"/>
  <c r="AA36" i="2699"/>
  <c r="AA35" i="2699"/>
  <c r="AC35" i="2699" s="1"/>
  <c r="AD35" i="2699" s="1"/>
  <c r="AA34" i="2699"/>
  <c r="AC34" i="2699" s="1"/>
  <c r="AD34" i="2699" s="1"/>
  <c r="AA33" i="2699"/>
  <c r="AC33" i="2699" s="1"/>
  <c r="AD33" i="2699" s="1"/>
  <c r="AA32" i="2699"/>
  <c r="AA31" i="2699"/>
  <c r="AC31" i="2699" s="1"/>
  <c r="AA30" i="2699"/>
  <c r="AA29" i="2699"/>
  <c r="AA28" i="2699"/>
  <c r="AH100" i="2699"/>
  <c r="AI100" i="2699" s="1"/>
  <c r="AE100" i="2699"/>
  <c r="AB100" i="2699"/>
  <c r="Z100" i="2699"/>
  <c r="Y100" i="2699"/>
  <c r="AH99" i="2699"/>
  <c r="AI99" i="2699" s="1"/>
  <c r="AE99" i="2699"/>
  <c r="AD99" i="2699"/>
  <c r="AG99" i="2699" s="1"/>
  <c r="AB99" i="2699"/>
  <c r="Z99" i="2699"/>
  <c r="Y99" i="2699"/>
  <c r="AH98" i="2699"/>
  <c r="AI98" i="2699" s="1"/>
  <c r="AE98" i="2699"/>
  <c r="AB98" i="2699"/>
  <c r="Z98" i="2699"/>
  <c r="Y98" i="2699"/>
  <c r="AH97" i="2699"/>
  <c r="AI97" i="2699" s="1"/>
  <c r="AE97" i="2699"/>
  <c r="AB97" i="2699"/>
  <c r="Z97" i="2699"/>
  <c r="Y97" i="2699"/>
  <c r="AH96" i="2699"/>
  <c r="AI96" i="2699" s="1"/>
  <c r="AE96" i="2699"/>
  <c r="AB96" i="2699"/>
  <c r="Z96" i="2699"/>
  <c r="Y96" i="2699"/>
  <c r="AH95" i="2699"/>
  <c r="AI95" i="2699" s="1"/>
  <c r="AG95" i="2699"/>
  <c r="AF95" i="2699"/>
  <c r="AE95" i="2699"/>
  <c r="AB95" i="2699"/>
  <c r="Z95" i="2699"/>
  <c r="Y95" i="2699"/>
  <c r="AI94" i="2699"/>
  <c r="AH94" i="2699"/>
  <c r="AE94" i="2699"/>
  <c r="AD94" i="2699"/>
  <c r="AG94" i="2699" s="1"/>
  <c r="AC94" i="2699"/>
  <c r="AB94" i="2699"/>
  <c r="Z94" i="2699"/>
  <c r="Y94" i="2699"/>
  <c r="AI93" i="2699"/>
  <c r="AH93" i="2699"/>
  <c r="AE93" i="2699"/>
  <c r="AB93" i="2699"/>
  <c r="Z93" i="2699"/>
  <c r="Y93" i="2699"/>
  <c r="AH92" i="2699"/>
  <c r="AI92" i="2699" s="1"/>
  <c r="AG92" i="2699"/>
  <c r="AF92" i="2699"/>
  <c r="AE92" i="2699"/>
  <c r="AD92" i="2699"/>
  <c r="AC92" i="2699"/>
  <c r="AB92" i="2699"/>
  <c r="Z92" i="2699"/>
  <c r="Y92" i="2699"/>
  <c r="AI91" i="2699"/>
  <c r="AH91" i="2699"/>
  <c r="AG91" i="2699"/>
  <c r="AE91" i="2699"/>
  <c r="AD91" i="2699"/>
  <c r="AF91" i="2699" s="1"/>
  <c r="AB91" i="2699"/>
  <c r="Z91" i="2699"/>
  <c r="Y91" i="2699"/>
  <c r="AI90" i="2699"/>
  <c r="AH90" i="2699"/>
  <c r="AE90" i="2699"/>
  <c r="AC90" i="2699"/>
  <c r="AD90" i="2699" s="1"/>
  <c r="AB90" i="2699"/>
  <c r="Z90" i="2699"/>
  <c r="Y90" i="2699"/>
  <c r="AI89" i="2699"/>
  <c r="AH89" i="2699"/>
  <c r="AE89" i="2699"/>
  <c r="AC89" i="2699"/>
  <c r="AD89" i="2699" s="1"/>
  <c r="AB89" i="2699"/>
  <c r="Z89" i="2699"/>
  <c r="Y89" i="2699"/>
  <c r="AH88" i="2699"/>
  <c r="AI88" i="2699" s="1"/>
  <c r="AE88" i="2699"/>
  <c r="AC88" i="2699"/>
  <c r="AD88" i="2699" s="1"/>
  <c r="AB88" i="2699"/>
  <c r="Z88" i="2699"/>
  <c r="Y88" i="2699"/>
  <c r="AI87" i="2699"/>
  <c r="AH87" i="2699"/>
  <c r="AE87" i="2699"/>
  <c r="AD87" i="2699"/>
  <c r="AF87" i="2699" s="1"/>
  <c r="AB87" i="2699"/>
  <c r="Z87" i="2699"/>
  <c r="Y87" i="2699"/>
  <c r="AH86" i="2699"/>
  <c r="AI86" i="2699" s="1"/>
  <c r="AE86" i="2699"/>
  <c r="AD86" i="2699"/>
  <c r="AG86" i="2699" s="1"/>
  <c r="AC86" i="2699"/>
  <c r="AB86" i="2699"/>
  <c r="Z86" i="2699"/>
  <c r="Y86" i="2699"/>
  <c r="AI85" i="2699"/>
  <c r="AH85" i="2699"/>
  <c r="AF85" i="2699"/>
  <c r="AE85" i="2699"/>
  <c r="AD85" i="2699"/>
  <c r="AG85" i="2699" s="1"/>
  <c r="AC85" i="2699"/>
  <c r="AB85" i="2699"/>
  <c r="Z85" i="2699"/>
  <c r="Y85" i="2699"/>
  <c r="AH84" i="2699"/>
  <c r="AI84" i="2699" s="1"/>
  <c r="AE84" i="2699"/>
  <c r="AB84" i="2699"/>
  <c r="Z84" i="2699"/>
  <c r="Y84" i="2699"/>
  <c r="AI83" i="2699"/>
  <c r="AH83" i="2699"/>
  <c r="AE83" i="2699"/>
  <c r="AD83" i="2699"/>
  <c r="AG83" i="2699" s="1"/>
  <c r="AB83" i="2699"/>
  <c r="Z83" i="2699"/>
  <c r="Y83" i="2699"/>
  <c r="AI82" i="2699"/>
  <c r="AH82" i="2699"/>
  <c r="AE82" i="2699"/>
  <c r="AB82" i="2699"/>
  <c r="Z82" i="2699"/>
  <c r="Y82" i="2699"/>
  <c r="AH81" i="2699"/>
  <c r="AI81" i="2699" s="1"/>
  <c r="AE81" i="2699"/>
  <c r="AB81" i="2699"/>
  <c r="Z81" i="2699"/>
  <c r="Y81" i="2699"/>
  <c r="AH80" i="2699"/>
  <c r="AI80" i="2699" s="1"/>
  <c r="AE80" i="2699"/>
  <c r="AB80" i="2699"/>
  <c r="Z80" i="2699"/>
  <c r="Y80" i="2699"/>
  <c r="AI79" i="2699"/>
  <c r="AH79" i="2699"/>
  <c r="AE79" i="2699"/>
  <c r="AB79" i="2699"/>
  <c r="Z79" i="2699"/>
  <c r="Y79" i="2699"/>
  <c r="AI78" i="2699"/>
  <c r="AH78" i="2699"/>
  <c r="AE78" i="2699"/>
  <c r="AC78" i="2699"/>
  <c r="AD78" i="2699" s="1"/>
  <c r="AB78" i="2699"/>
  <c r="Z78" i="2699"/>
  <c r="Y78" i="2699"/>
  <c r="AH77" i="2699"/>
  <c r="AI77" i="2699" s="1"/>
  <c r="AE77" i="2699"/>
  <c r="AB77" i="2699"/>
  <c r="Z77" i="2699"/>
  <c r="Y77" i="2699"/>
  <c r="AH76" i="2699"/>
  <c r="AI76" i="2699" s="1"/>
  <c r="AE76" i="2699"/>
  <c r="AD76" i="2699"/>
  <c r="AG76" i="2699" s="1"/>
  <c r="AC76" i="2699"/>
  <c r="AB76" i="2699"/>
  <c r="Z76" i="2699"/>
  <c r="Y76" i="2699"/>
  <c r="AH75" i="2699"/>
  <c r="AI75" i="2699" s="1"/>
  <c r="AF75" i="2699"/>
  <c r="AE75" i="2699"/>
  <c r="AD75" i="2699"/>
  <c r="AG75" i="2699" s="1"/>
  <c r="AB75" i="2699"/>
  <c r="Z75" i="2699"/>
  <c r="Y75" i="2699"/>
  <c r="AH74" i="2699"/>
  <c r="AI74" i="2699" s="1"/>
  <c r="AE74" i="2699"/>
  <c r="AC74" i="2699"/>
  <c r="AD74" i="2699" s="1"/>
  <c r="AB74" i="2699"/>
  <c r="Z74" i="2699"/>
  <c r="Y74" i="2699"/>
  <c r="AH73" i="2699"/>
  <c r="AI73" i="2699" s="1"/>
  <c r="AE73" i="2699"/>
  <c r="AB73" i="2699"/>
  <c r="Z73" i="2699"/>
  <c r="Y73" i="2699"/>
  <c r="AH72" i="2699"/>
  <c r="AI72" i="2699" s="1"/>
  <c r="AE72" i="2699"/>
  <c r="AB72" i="2699"/>
  <c r="Z72" i="2699"/>
  <c r="Y72" i="2699"/>
  <c r="AH71" i="2699"/>
  <c r="AI71" i="2699" s="1"/>
  <c r="AE71" i="2699"/>
  <c r="AD71" i="2699"/>
  <c r="AG71" i="2699" s="1"/>
  <c r="AB71" i="2699"/>
  <c r="Z71" i="2699"/>
  <c r="Y71" i="2699"/>
  <c r="AH70" i="2699"/>
  <c r="AI70" i="2699" s="1"/>
  <c r="AE70" i="2699"/>
  <c r="AC70" i="2699"/>
  <c r="AD70" i="2699" s="1"/>
  <c r="AB70" i="2699"/>
  <c r="Z70" i="2699"/>
  <c r="Y70" i="2699"/>
  <c r="AI69" i="2699"/>
  <c r="AH69" i="2699"/>
  <c r="AE69" i="2699"/>
  <c r="AC69" i="2699"/>
  <c r="AD69" i="2699" s="1"/>
  <c r="AB69" i="2699"/>
  <c r="Z69" i="2699"/>
  <c r="Y69" i="2699"/>
  <c r="AH68" i="2699"/>
  <c r="AI68" i="2699" s="1"/>
  <c r="AE68" i="2699"/>
  <c r="AC68" i="2699"/>
  <c r="AD68" i="2699" s="1"/>
  <c r="AB68" i="2699"/>
  <c r="Z68" i="2699"/>
  <c r="Y68" i="2699"/>
  <c r="AH67" i="2699"/>
  <c r="AI67" i="2699" s="1"/>
  <c r="AE67" i="2699"/>
  <c r="AD67" i="2699"/>
  <c r="AG67" i="2699" s="1"/>
  <c r="AB67" i="2699"/>
  <c r="Z67" i="2699"/>
  <c r="Y67" i="2699"/>
  <c r="AH66" i="2699"/>
  <c r="AI66" i="2699" s="1"/>
  <c r="AE66" i="2699"/>
  <c r="AB66" i="2699"/>
  <c r="Z66" i="2699"/>
  <c r="Y66" i="2699"/>
  <c r="AI65" i="2699"/>
  <c r="AH65" i="2699"/>
  <c r="AE65" i="2699"/>
  <c r="AB65" i="2699"/>
  <c r="Z65" i="2699"/>
  <c r="Y65" i="2699"/>
  <c r="AH64" i="2699"/>
  <c r="AI64" i="2699" s="1"/>
  <c r="AE64" i="2699"/>
  <c r="AC64" i="2699"/>
  <c r="AD64" i="2699" s="1"/>
  <c r="AB64" i="2699"/>
  <c r="Z64" i="2699"/>
  <c r="Y64" i="2699"/>
  <c r="AI63" i="2699"/>
  <c r="AH63" i="2699"/>
  <c r="AE63" i="2699"/>
  <c r="AD63" i="2699"/>
  <c r="AG63" i="2699" s="1"/>
  <c r="AB63" i="2699"/>
  <c r="Z63" i="2699"/>
  <c r="Y63" i="2699"/>
  <c r="AI62" i="2699"/>
  <c r="AH62" i="2699"/>
  <c r="AE62" i="2699"/>
  <c r="AD62" i="2699"/>
  <c r="AG62" i="2699" s="1"/>
  <c r="AC62" i="2699"/>
  <c r="AB62" i="2699"/>
  <c r="Z62" i="2699"/>
  <c r="Y62" i="2699"/>
  <c r="AH61" i="2699"/>
  <c r="AI61" i="2699" s="1"/>
  <c r="AE61" i="2699"/>
  <c r="AB61" i="2699"/>
  <c r="Z61" i="2699"/>
  <c r="Y61" i="2699"/>
  <c r="AH60" i="2699"/>
  <c r="AI60" i="2699" s="1"/>
  <c r="AE60" i="2699"/>
  <c r="AD60" i="2699"/>
  <c r="AG60" i="2699" s="1"/>
  <c r="AC60" i="2699"/>
  <c r="AB60" i="2699"/>
  <c r="Z60" i="2699"/>
  <c r="Y60" i="2699"/>
  <c r="AI59" i="2699"/>
  <c r="AH59" i="2699"/>
  <c r="AG59" i="2699"/>
  <c r="AE59" i="2699"/>
  <c r="AD59" i="2699"/>
  <c r="AF59" i="2699" s="1"/>
  <c r="AB59" i="2699"/>
  <c r="Z59" i="2699"/>
  <c r="Y59" i="2699"/>
  <c r="AI58" i="2699"/>
  <c r="AH58" i="2699"/>
  <c r="AE58" i="2699"/>
  <c r="AC58" i="2699"/>
  <c r="AD58" i="2699" s="1"/>
  <c r="AB58" i="2699"/>
  <c r="Z58" i="2699"/>
  <c r="Y58" i="2699"/>
  <c r="AH57" i="2699"/>
  <c r="AI57" i="2699" s="1"/>
  <c r="AE57" i="2699"/>
  <c r="AC57" i="2699"/>
  <c r="AD57" i="2699" s="1"/>
  <c r="AB57" i="2699"/>
  <c r="Z57" i="2699"/>
  <c r="Y57" i="2699"/>
  <c r="AH56" i="2699"/>
  <c r="AI56" i="2699" s="1"/>
  <c r="AE56" i="2699"/>
  <c r="AB56" i="2699"/>
  <c r="Z56" i="2699"/>
  <c r="Y56" i="2699"/>
  <c r="AH55" i="2699"/>
  <c r="AI55" i="2699" s="1"/>
  <c r="AG55" i="2699"/>
  <c r="AF55" i="2699"/>
  <c r="AE55" i="2699"/>
  <c r="AD55" i="2699"/>
  <c r="AB55" i="2699"/>
  <c r="Z55" i="2699"/>
  <c r="Y55" i="2699"/>
  <c r="AH54" i="2699"/>
  <c r="AI54" i="2699" s="1"/>
  <c r="AE54" i="2699"/>
  <c r="AC54" i="2699"/>
  <c r="AD54" i="2699" s="1"/>
  <c r="AB54" i="2699"/>
  <c r="Z54" i="2699"/>
  <c r="Y54" i="2699"/>
  <c r="AH53" i="2699"/>
  <c r="AI53" i="2699" s="1"/>
  <c r="AE53" i="2699"/>
  <c r="AC53" i="2699"/>
  <c r="AD53" i="2699" s="1"/>
  <c r="AB53" i="2699"/>
  <c r="Z53" i="2699"/>
  <c r="Y53" i="2699"/>
  <c r="AH52" i="2699"/>
  <c r="AI52" i="2699" s="1"/>
  <c r="AE52" i="2699"/>
  <c r="AC52" i="2699"/>
  <c r="AD52" i="2699" s="1"/>
  <c r="AB52" i="2699"/>
  <c r="Z52" i="2699"/>
  <c r="Y52" i="2699"/>
  <c r="AH51" i="2699"/>
  <c r="AI51" i="2699" s="1"/>
  <c r="AE51" i="2699"/>
  <c r="AD51" i="2699"/>
  <c r="AG51" i="2699" s="1"/>
  <c r="AB51" i="2699"/>
  <c r="Z51" i="2699"/>
  <c r="Y51" i="2699"/>
  <c r="AH50" i="2699"/>
  <c r="AI50" i="2699" s="1"/>
  <c r="AE50" i="2699"/>
  <c r="AC50" i="2699"/>
  <c r="AD50" i="2699" s="1"/>
  <c r="AB50" i="2699"/>
  <c r="Z50" i="2699"/>
  <c r="Y50" i="2699"/>
  <c r="AH49" i="2699"/>
  <c r="AI49" i="2699" s="1"/>
  <c r="AE49" i="2699"/>
  <c r="AC49" i="2699"/>
  <c r="AD49" i="2699" s="1"/>
  <c r="AB49" i="2699"/>
  <c r="Z49" i="2699"/>
  <c r="Y49" i="2699"/>
  <c r="AH48" i="2699"/>
  <c r="AI48" i="2699" s="1"/>
  <c r="AE48" i="2699"/>
  <c r="AC48" i="2699"/>
  <c r="AD48" i="2699" s="1"/>
  <c r="AB48" i="2699"/>
  <c r="Z48" i="2699"/>
  <c r="Y48" i="2699"/>
  <c r="AH47" i="2699"/>
  <c r="AI47" i="2699" s="1"/>
  <c r="AE47" i="2699"/>
  <c r="AB47" i="2699"/>
  <c r="Z47" i="2699"/>
  <c r="Y47" i="2699"/>
  <c r="AH46" i="2699"/>
  <c r="AI46" i="2699" s="1"/>
  <c r="AE46" i="2699"/>
  <c r="AC46" i="2699"/>
  <c r="AD46" i="2699" s="1"/>
  <c r="AB46" i="2699"/>
  <c r="Z46" i="2699"/>
  <c r="Y46" i="2699"/>
  <c r="AI45" i="2699"/>
  <c r="AH45" i="2699"/>
  <c r="AE45" i="2699"/>
  <c r="AC45" i="2699"/>
  <c r="AD45" i="2699" s="1"/>
  <c r="AB45" i="2699"/>
  <c r="Z45" i="2699"/>
  <c r="Y45" i="2699"/>
  <c r="AH44" i="2699"/>
  <c r="AI44" i="2699" s="1"/>
  <c r="AE44" i="2699"/>
  <c r="AC44" i="2699"/>
  <c r="AD44" i="2699" s="1"/>
  <c r="AB44" i="2699"/>
  <c r="Z44" i="2699"/>
  <c r="Y44" i="2699"/>
  <c r="AI43" i="2699"/>
  <c r="AH43" i="2699"/>
  <c r="AE43" i="2699"/>
  <c r="AD43" i="2699"/>
  <c r="AG43" i="2699" s="1"/>
  <c r="AB43" i="2699"/>
  <c r="Z43" i="2699"/>
  <c r="Y43" i="2699"/>
  <c r="AH42" i="2699"/>
  <c r="AI42" i="2699" s="1"/>
  <c r="AE42" i="2699"/>
  <c r="AB42" i="2699"/>
  <c r="Z42" i="2699"/>
  <c r="Y42" i="2699"/>
  <c r="AH41" i="2699"/>
  <c r="AI41" i="2699" s="1"/>
  <c r="AE41" i="2699"/>
  <c r="AB41" i="2699"/>
  <c r="Z41" i="2699"/>
  <c r="Y41" i="2699"/>
  <c r="AH40" i="2699"/>
  <c r="AI40" i="2699" s="1"/>
  <c r="AE40" i="2699"/>
  <c r="AB40" i="2699"/>
  <c r="Z40" i="2699"/>
  <c r="Y40" i="2699"/>
  <c r="AI39" i="2699"/>
  <c r="AH39" i="2699"/>
  <c r="AE39" i="2699"/>
  <c r="AB39" i="2699"/>
  <c r="Z39" i="2699"/>
  <c r="Y39" i="2699"/>
  <c r="AI38" i="2699"/>
  <c r="AH38" i="2699"/>
  <c r="AE38" i="2699"/>
  <c r="AC38" i="2699"/>
  <c r="AD38" i="2699" s="1"/>
  <c r="AB38" i="2699"/>
  <c r="Z38" i="2699"/>
  <c r="Y38" i="2699"/>
  <c r="AH37" i="2699"/>
  <c r="AI37" i="2699" s="1"/>
  <c r="AE37" i="2699"/>
  <c r="AD37" i="2699"/>
  <c r="AG37" i="2699" s="1"/>
  <c r="AC37" i="2699"/>
  <c r="AB37" i="2699"/>
  <c r="Z37" i="2699"/>
  <c r="Y37" i="2699"/>
  <c r="AH36" i="2699"/>
  <c r="AI36" i="2699" s="1"/>
  <c r="AE36" i="2699"/>
  <c r="AD36" i="2699"/>
  <c r="AG36" i="2699" s="1"/>
  <c r="AC36" i="2699"/>
  <c r="AB36" i="2699"/>
  <c r="Z36" i="2699"/>
  <c r="Y36" i="2699"/>
  <c r="AH35" i="2699"/>
  <c r="AI35" i="2699" s="1"/>
  <c r="AE35" i="2699"/>
  <c r="AB35" i="2699"/>
  <c r="Z35" i="2699"/>
  <c r="Y35" i="2699"/>
  <c r="AH34" i="2699"/>
  <c r="AI34" i="2699" s="1"/>
  <c r="AE34" i="2699"/>
  <c r="AB34" i="2699"/>
  <c r="Z34" i="2699"/>
  <c r="Y34" i="2699"/>
  <c r="AH33" i="2699"/>
  <c r="AI33" i="2699" s="1"/>
  <c r="AE33" i="2699"/>
  <c r="AB33" i="2699"/>
  <c r="Z33" i="2699"/>
  <c r="Y33" i="2699"/>
  <c r="AH32" i="2699"/>
  <c r="AI32" i="2699" s="1"/>
  <c r="AE32" i="2699"/>
  <c r="AC32" i="2699"/>
  <c r="AD32" i="2699" s="1"/>
  <c r="AB32" i="2699"/>
  <c r="Z32" i="2699"/>
  <c r="Y32" i="2699"/>
  <c r="AH31" i="2699"/>
  <c r="AI31" i="2699" s="1"/>
  <c r="AE31" i="2699"/>
  <c r="AD31" i="2699"/>
  <c r="AF31" i="2699" s="1"/>
  <c r="AB31" i="2699"/>
  <c r="Z31" i="2699"/>
  <c r="Y31" i="2699"/>
  <c r="AH30" i="2699"/>
  <c r="AI30" i="2699" s="1"/>
  <c r="AE30" i="2699"/>
  <c r="AC30" i="2699"/>
  <c r="AD30" i="2699" s="1"/>
  <c r="AB30" i="2699"/>
  <c r="Z30" i="2699"/>
  <c r="Y30" i="2699"/>
  <c r="AH29" i="2699"/>
  <c r="AI29" i="2699" s="1"/>
  <c r="AE29" i="2699"/>
  <c r="AC29" i="2699"/>
  <c r="AD29" i="2699" s="1"/>
  <c r="AB29" i="2699"/>
  <c r="Z29" i="2699"/>
  <c r="Y29" i="2699"/>
  <c r="AH28" i="2699"/>
  <c r="AI28" i="2699" s="1"/>
  <c r="AE28" i="2699"/>
  <c r="AC28" i="2699"/>
  <c r="AD28" i="2699" s="1"/>
  <c r="AB28" i="2699"/>
  <c r="Z28" i="2699"/>
  <c r="Y28" i="2699"/>
  <c r="Y22" i="2699"/>
  <c r="Y27" i="2699"/>
  <c r="AB25" i="2699"/>
  <c r="Y25" i="2699"/>
  <c r="Y26" i="2699"/>
  <c r="AB23" i="2699"/>
  <c r="Y23" i="2699"/>
  <c r="AB24" i="2699"/>
  <c r="Y24" i="2699"/>
  <c r="AB21" i="2699"/>
  <c r="Y21" i="2699"/>
  <c r="AB20" i="2699"/>
  <c r="Y20" i="2699"/>
  <c r="AB18" i="2699"/>
  <c r="Y18" i="2699"/>
  <c r="AB16" i="2699"/>
  <c r="Y16" i="2699"/>
  <c r="AB19" i="2699"/>
  <c r="Y19" i="2699"/>
  <c r="Y15" i="2699"/>
  <c r="AB17" i="2699"/>
  <c r="Y17" i="2699"/>
  <c r="AG84" i="2752" l="1"/>
  <c r="AF84" i="2752"/>
  <c r="AG65" i="2746"/>
  <c r="AF65" i="2746"/>
  <c r="AG97" i="2746"/>
  <c r="AF97" i="2746"/>
  <c r="AG32" i="2752"/>
  <c r="AF32" i="2752"/>
  <c r="AG64" i="2752"/>
  <c r="AF64" i="2752"/>
  <c r="AG34" i="2746"/>
  <c r="AF34" i="2746"/>
  <c r="AG49" i="2746"/>
  <c r="AF49" i="2746"/>
  <c r="AF67" i="2746"/>
  <c r="AG67" i="2746"/>
  <c r="AG72" i="2746"/>
  <c r="AF72" i="2746"/>
  <c r="AG90" i="2746"/>
  <c r="AF90" i="2746"/>
  <c r="AG98" i="2746"/>
  <c r="AF98" i="2746"/>
  <c r="AG25" i="2752"/>
  <c r="AF25" i="2752"/>
  <c r="AG41" i="2752"/>
  <c r="AF41" i="2752"/>
  <c r="AG57" i="2752"/>
  <c r="AF57" i="2752"/>
  <c r="AG73" i="2752"/>
  <c r="AF73" i="2752"/>
  <c r="AG89" i="2752"/>
  <c r="AF89" i="2752"/>
  <c r="AG26" i="2746"/>
  <c r="AF26" i="2746"/>
  <c r="AF59" i="2746"/>
  <c r="AG59" i="2746"/>
  <c r="AG82" i="2746"/>
  <c r="AF82" i="2746"/>
  <c r="AG52" i="2752"/>
  <c r="AF52" i="2752"/>
  <c r="AG39" i="2752"/>
  <c r="AF39" i="2752"/>
  <c r="AG55" i="2752"/>
  <c r="AF55" i="2752"/>
  <c r="AG71" i="2752"/>
  <c r="AF71" i="2752"/>
  <c r="AG39" i="2746"/>
  <c r="AF39" i="2746"/>
  <c r="AG81" i="2746"/>
  <c r="AF81" i="2746"/>
  <c r="AG96" i="2752"/>
  <c r="AF96" i="2752"/>
  <c r="AG24" i="2746"/>
  <c r="AF24" i="2746"/>
  <c r="AG24" i="2752"/>
  <c r="AF24" i="2752"/>
  <c r="AG26" i="2752"/>
  <c r="AF26" i="2752"/>
  <c r="AG42" i="2752"/>
  <c r="AF42" i="2752"/>
  <c r="AG58" i="2752"/>
  <c r="AF58" i="2752"/>
  <c r="AG74" i="2752"/>
  <c r="AF74" i="2752"/>
  <c r="AG90" i="2752"/>
  <c r="AF90" i="2752"/>
  <c r="AF19" i="2746"/>
  <c r="AG19" i="2746"/>
  <c r="AG47" i="2746"/>
  <c r="AF47" i="2746"/>
  <c r="AF75" i="2746"/>
  <c r="AG75" i="2746"/>
  <c r="AG80" i="2746"/>
  <c r="AF80" i="2746"/>
  <c r="AG20" i="2746"/>
  <c r="AF20" i="2746"/>
  <c r="AG36" i="2746"/>
  <c r="AF36" i="2746"/>
  <c r="AG52" i="2746"/>
  <c r="AF52" i="2746"/>
  <c r="AG68" i="2746"/>
  <c r="AF68" i="2746"/>
  <c r="AG84" i="2746"/>
  <c r="AF84" i="2746"/>
  <c r="AG100" i="2746"/>
  <c r="AF100" i="2746"/>
  <c r="AG44" i="2752"/>
  <c r="AF44" i="2752"/>
  <c r="AG76" i="2752"/>
  <c r="AF76" i="2752"/>
  <c r="AG32" i="2746"/>
  <c r="AF32" i="2746"/>
  <c r="AG42" i="2746"/>
  <c r="AF42" i="2746"/>
  <c r="AG21" i="2746"/>
  <c r="AF21" i="2746"/>
  <c r="AG37" i="2746"/>
  <c r="AF37" i="2746"/>
  <c r="AG53" i="2746"/>
  <c r="AF53" i="2746"/>
  <c r="AG69" i="2746"/>
  <c r="AF69" i="2746"/>
  <c r="AG85" i="2746"/>
  <c r="AF85" i="2746"/>
  <c r="AG56" i="2752"/>
  <c r="AF56" i="2752"/>
  <c r="AG88" i="2752"/>
  <c r="AF88" i="2752"/>
  <c r="AF27" i="2746"/>
  <c r="AG27" i="2746"/>
  <c r="AF83" i="2746"/>
  <c r="AG83" i="2746"/>
  <c r="AG88" i="2746"/>
  <c r="AF88" i="2746"/>
  <c r="AG96" i="2746"/>
  <c r="AF96" i="2746"/>
  <c r="AG29" i="2752"/>
  <c r="AF29" i="2752"/>
  <c r="AG45" i="2752"/>
  <c r="AF45" i="2752"/>
  <c r="AG61" i="2752"/>
  <c r="AF61" i="2752"/>
  <c r="AG77" i="2752"/>
  <c r="AF77" i="2752"/>
  <c r="AG93" i="2752"/>
  <c r="AF93" i="2752"/>
  <c r="AG55" i="2746"/>
  <c r="AF55" i="2746"/>
  <c r="AG30" i="2752"/>
  <c r="AF30" i="2752"/>
  <c r="AG46" i="2752"/>
  <c r="AF46" i="2752"/>
  <c r="AG62" i="2752"/>
  <c r="AF62" i="2752"/>
  <c r="AG78" i="2752"/>
  <c r="AF78" i="2752"/>
  <c r="AG94" i="2752"/>
  <c r="AF94" i="2752"/>
  <c r="AG36" i="2752"/>
  <c r="AF36" i="2752"/>
  <c r="AG68" i="2752"/>
  <c r="AF68" i="2752"/>
  <c r="AG100" i="2752"/>
  <c r="AF100" i="2752"/>
  <c r="AG47" i="2752"/>
  <c r="AF47" i="2752"/>
  <c r="AG95" i="2752"/>
  <c r="AF95" i="2752"/>
  <c r="AF35" i="2746"/>
  <c r="AG35" i="2746"/>
  <c r="AG50" i="2746"/>
  <c r="AF50" i="2746"/>
  <c r="AF91" i="2746"/>
  <c r="AG91" i="2746"/>
  <c r="AG63" i="2752"/>
  <c r="AF63" i="2752"/>
  <c r="AG63" i="2746"/>
  <c r="AF63" i="2746"/>
  <c r="AF57" i="2746"/>
  <c r="AG57" i="2746"/>
  <c r="AG89" i="2746"/>
  <c r="AF89" i="2746"/>
  <c r="AG48" i="2752"/>
  <c r="AF48" i="2752"/>
  <c r="AG80" i="2752"/>
  <c r="AF80" i="2752"/>
  <c r="AF25" i="2746"/>
  <c r="AG25" i="2746"/>
  <c r="AF58" i="2746"/>
  <c r="AG58" i="2746"/>
  <c r="AG28" i="2752"/>
  <c r="AF28" i="2752"/>
  <c r="AG33" i="2752"/>
  <c r="AF33" i="2752"/>
  <c r="AG49" i="2752"/>
  <c r="AF49" i="2752"/>
  <c r="AG65" i="2752"/>
  <c r="AF65" i="2752"/>
  <c r="AG81" i="2752"/>
  <c r="AF81" i="2752"/>
  <c r="AG97" i="2752"/>
  <c r="AF97" i="2752"/>
  <c r="AG40" i="2746"/>
  <c r="AF40" i="2746"/>
  <c r="AF99" i="2746"/>
  <c r="AG99" i="2746"/>
  <c r="AG79" i="2752"/>
  <c r="AF79" i="2752"/>
  <c r="AG73" i="2746"/>
  <c r="AF73" i="2746"/>
  <c r="AF43" i="2746"/>
  <c r="AG43" i="2746"/>
  <c r="AG48" i="2746"/>
  <c r="AF48" i="2746"/>
  <c r="AG71" i="2746"/>
  <c r="AF71" i="2746"/>
  <c r="AG18" i="2752"/>
  <c r="AF18" i="2752"/>
  <c r="AG34" i="2752"/>
  <c r="AF34" i="2752"/>
  <c r="AG50" i="2752"/>
  <c r="AF50" i="2752"/>
  <c r="AG66" i="2752"/>
  <c r="AF66" i="2752"/>
  <c r="AG82" i="2752"/>
  <c r="AF82" i="2752"/>
  <c r="AG98" i="2752"/>
  <c r="AF98" i="2752"/>
  <c r="AG23" i="2746"/>
  <c r="AF23" i="2746"/>
  <c r="AG33" i="2746"/>
  <c r="AF33" i="2746"/>
  <c r="AG66" i="2746"/>
  <c r="AF66" i="2746"/>
  <c r="AG28" i="2746"/>
  <c r="AF28" i="2746"/>
  <c r="AG44" i="2746"/>
  <c r="AF44" i="2746"/>
  <c r="AG60" i="2746"/>
  <c r="AF60" i="2746"/>
  <c r="AG76" i="2746"/>
  <c r="AF76" i="2746"/>
  <c r="AG92" i="2746"/>
  <c r="AF92" i="2746"/>
  <c r="AG20" i="2752"/>
  <c r="AF20" i="2752"/>
  <c r="AG60" i="2752"/>
  <c r="AF60" i="2752"/>
  <c r="AG92" i="2752"/>
  <c r="AF92" i="2752"/>
  <c r="AG79" i="2746"/>
  <c r="AF79" i="2746"/>
  <c r="AG29" i="2746"/>
  <c r="AF29" i="2746"/>
  <c r="AG45" i="2746"/>
  <c r="AF45" i="2746"/>
  <c r="AG61" i="2746"/>
  <c r="AF61" i="2746"/>
  <c r="AG77" i="2746"/>
  <c r="AF77" i="2746"/>
  <c r="AG93" i="2746"/>
  <c r="AF93" i="2746"/>
  <c r="AG40" i="2752"/>
  <c r="AF40" i="2752"/>
  <c r="AG72" i="2752"/>
  <c r="AF72" i="2752"/>
  <c r="AF18" i="2746"/>
  <c r="AG18" i="2746"/>
  <c r="AG31" i="2746"/>
  <c r="AF31" i="2746"/>
  <c r="AF51" i="2746"/>
  <c r="AG51" i="2746"/>
  <c r="AG56" i="2746"/>
  <c r="AF56" i="2746"/>
  <c r="AG74" i="2746"/>
  <c r="AF74" i="2746"/>
  <c r="AG94" i="2746"/>
  <c r="AF94" i="2746"/>
  <c r="AG21" i="2752"/>
  <c r="AF21" i="2752"/>
  <c r="AG37" i="2752"/>
  <c r="AF37" i="2752"/>
  <c r="AG53" i="2752"/>
  <c r="AF53" i="2752"/>
  <c r="AG69" i="2752"/>
  <c r="AF69" i="2752"/>
  <c r="AG85" i="2752"/>
  <c r="AF85" i="2752"/>
  <c r="AG41" i="2746"/>
  <c r="AF41" i="2746"/>
  <c r="AG87" i="2746"/>
  <c r="AF87" i="2746"/>
  <c r="AG95" i="2746"/>
  <c r="AF95" i="2746"/>
  <c r="AG22" i="2752"/>
  <c r="AF22" i="2752"/>
  <c r="AG38" i="2752"/>
  <c r="AF38" i="2752"/>
  <c r="AG54" i="2752"/>
  <c r="AF54" i="2752"/>
  <c r="AG70" i="2752"/>
  <c r="AF70" i="2752"/>
  <c r="AG86" i="2752"/>
  <c r="AF86" i="2752"/>
  <c r="AG64" i="2746"/>
  <c r="AF64" i="2746"/>
  <c r="AG87" i="2752"/>
  <c r="AF87" i="2752"/>
  <c r="AF30" i="2746"/>
  <c r="AF22" i="2746"/>
  <c r="AF23" i="2752"/>
  <c r="AF31" i="2752"/>
  <c r="AF38" i="2746"/>
  <c r="AF46" i="2746"/>
  <c r="AF54" i="2746"/>
  <c r="AF62" i="2746"/>
  <c r="AF70" i="2746"/>
  <c r="AF78" i="2746"/>
  <c r="AF86" i="2746"/>
  <c r="AF19" i="2752"/>
  <c r="AF27" i="2752"/>
  <c r="AF35" i="2752"/>
  <c r="AF43" i="2752"/>
  <c r="AF51" i="2752"/>
  <c r="AF59" i="2752"/>
  <c r="AF67" i="2752"/>
  <c r="AF75" i="2752"/>
  <c r="AF83" i="2752"/>
  <c r="AF91" i="2752"/>
  <c r="AF99" i="2752"/>
  <c r="AG39" i="2699"/>
  <c r="AF39" i="2699"/>
  <c r="AG70" i="2699"/>
  <c r="AF70" i="2699"/>
  <c r="AG100" i="2699"/>
  <c r="AF100" i="2699"/>
  <c r="AG54" i="2699"/>
  <c r="AF54" i="2699"/>
  <c r="AG69" i="2699"/>
  <c r="AF69" i="2699"/>
  <c r="AG46" i="2699"/>
  <c r="AF46" i="2699"/>
  <c r="AG57" i="2699"/>
  <c r="AF57" i="2699"/>
  <c r="AG64" i="2699"/>
  <c r="AF64" i="2699"/>
  <c r="AF90" i="2699"/>
  <c r="AG90" i="2699"/>
  <c r="AF40" i="2699"/>
  <c r="AG40" i="2699"/>
  <c r="AG56" i="2699"/>
  <c r="AF56" i="2699"/>
  <c r="AG72" i="2699"/>
  <c r="AF72" i="2699"/>
  <c r="AG35" i="2699"/>
  <c r="AF35" i="2699"/>
  <c r="AG38" i="2699"/>
  <c r="AF38" i="2699"/>
  <c r="AG30" i="2699"/>
  <c r="AF30" i="2699"/>
  <c r="AG49" i="2699"/>
  <c r="AF49" i="2699"/>
  <c r="AG44" i="2699"/>
  <c r="AF44" i="2699"/>
  <c r="AG52" i="2699"/>
  <c r="AF52" i="2699"/>
  <c r="AG41" i="2699"/>
  <c r="AF41" i="2699"/>
  <c r="AG73" i="2699"/>
  <c r="AF73" i="2699"/>
  <c r="AF42" i="2699"/>
  <c r="AG42" i="2699"/>
  <c r="AF32" i="2699"/>
  <c r="AG32" i="2699"/>
  <c r="AF28" i="2699"/>
  <c r="AG28" i="2699"/>
  <c r="AG78" i="2699"/>
  <c r="AF78" i="2699"/>
  <c r="AG88" i="2699"/>
  <c r="AF88" i="2699"/>
  <c r="AF50" i="2699"/>
  <c r="AG50" i="2699"/>
  <c r="AG61" i="2699"/>
  <c r="AF61" i="2699"/>
  <c r="AG77" i="2699"/>
  <c r="AF77" i="2699"/>
  <c r="AG93" i="2699"/>
  <c r="AF93" i="2699"/>
  <c r="AG53" i="2699"/>
  <c r="AF53" i="2699"/>
  <c r="AG58" i="2699"/>
  <c r="AF58" i="2699"/>
  <c r="AG45" i="2699"/>
  <c r="AF45" i="2699"/>
  <c r="AF68" i="2699"/>
  <c r="AG68" i="2699"/>
  <c r="AF47" i="2699"/>
  <c r="AG47" i="2699"/>
  <c r="AG79" i="2699"/>
  <c r="AF79" i="2699"/>
  <c r="AG80" i="2699"/>
  <c r="AF80" i="2699"/>
  <c r="AG96" i="2699"/>
  <c r="AF96" i="2699"/>
  <c r="AG29" i="2699"/>
  <c r="AF29" i="2699"/>
  <c r="AF48" i="2699"/>
  <c r="AG48" i="2699"/>
  <c r="AG89" i="2699"/>
  <c r="AF89" i="2699"/>
  <c r="AG33" i="2699"/>
  <c r="AF33" i="2699"/>
  <c r="AG65" i="2699"/>
  <c r="AF65" i="2699"/>
  <c r="AG81" i="2699"/>
  <c r="AF81" i="2699"/>
  <c r="AG97" i="2699"/>
  <c r="AF97" i="2699"/>
  <c r="AF74" i="2699"/>
  <c r="AG74" i="2699"/>
  <c r="AG34" i="2699"/>
  <c r="AF34" i="2699"/>
  <c r="AF66" i="2699"/>
  <c r="AG66" i="2699"/>
  <c r="AG82" i="2699"/>
  <c r="AF82" i="2699"/>
  <c r="AF98" i="2699"/>
  <c r="AG98" i="2699"/>
  <c r="AG84" i="2699"/>
  <c r="AF84" i="2699"/>
  <c r="AG31" i="2699"/>
  <c r="AF76" i="2699"/>
  <c r="AF83" i="2699"/>
  <c r="AF60" i="2699"/>
  <c r="AF36" i="2699"/>
  <c r="AF43" i="2699"/>
  <c r="AF62" i="2699"/>
  <c r="AF71" i="2699"/>
  <c r="AF99" i="2699"/>
  <c r="AF94" i="2699"/>
  <c r="AG87" i="2699"/>
  <c r="AF37" i="2699"/>
  <c r="AF63" i="2699"/>
  <c r="AF51" i="2699"/>
  <c r="AF67" i="2699"/>
  <c r="AF86" i="2699"/>
  <c r="E50" i="2726"/>
  <c r="F50" i="2726" s="1"/>
  <c r="E49" i="2726"/>
  <c r="F49" i="2726" s="1"/>
  <c r="E48" i="2726"/>
  <c r="F48" i="2726" s="1"/>
  <c r="E47" i="2726"/>
  <c r="F47" i="2726" s="1"/>
  <c r="F46" i="2726"/>
  <c r="E46" i="2726"/>
  <c r="E45" i="2726"/>
  <c r="F45" i="2726" s="1"/>
  <c r="E44" i="2726"/>
  <c r="F44" i="2726" s="1"/>
  <c r="E43" i="2726"/>
  <c r="F43" i="2726" s="1"/>
  <c r="E42" i="2726"/>
  <c r="F42" i="2726" s="1"/>
  <c r="E39" i="2726"/>
  <c r="F39" i="2726" s="1"/>
  <c r="E36" i="2726"/>
  <c r="F36" i="2726" s="1"/>
  <c r="E33" i="2726"/>
  <c r="F33" i="2726" s="1"/>
  <c r="E32" i="2726"/>
  <c r="F32" i="2726" s="1"/>
  <c r="E31" i="2726"/>
  <c r="F31" i="2726" s="1"/>
  <c r="E30" i="2726"/>
  <c r="F30" i="2726" s="1"/>
  <c r="E29" i="2726"/>
  <c r="F29" i="2726" s="1"/>
  <c r="E28" i="2726"/>
  <c r="F28" i="2726" s="1"/>
  <c r="E27" i="2726"/>
  <c r="F27" i="2726" s="1"/>
  <c r="E26" i="2726"/>
  <c r="F26" i="2726" s="1"/>
  <c r="E25" i="2726"/>
  <c r="F25" i="2726" s="1"/>
  <c r="E24" i="2726"/>
  <c r="F24" i="2726" s="1"/>
  <c r="E23" i="2726"/>
  <c r="F23" i="2726" s="1"/>
  <c r="F22" i="2726"/>
  <c r="E22" i="2726"/>
  <c r="E21" i="2726"/>
  <c r="F21" i="2726" s="1"/>
  <c r="E20" i="2726"/>
  <c r="F20" i="2726" s="1"/>
  <c r="E18" i="2726"/>
  <c r="F18" i="2726" s="1"/>
  <c r="F17" i="2726"/>
  <c r="E17" i="2726"/>
  <c r="E16" i="2726"/>
  <c r="F16" i="2726" s="1"/>
  <c r="E15" i="2726"/>
  <c r="F15" i="2726" s="1"/>
  <c r="AA100" i="2726"/>
  <c r="AC100" i="2726" s="1"/>
  <c r="AD100" i="2726" s="1"/>
  <c r="AA99" i="2726"/>
  <c r="AC99" i="2726" s="1"/>
  <c r="AA98" i="2726"/>
  <c r="AA97" i="2726"/>
  <c r="AC97" i="2726" s="1"/>
  <c r="AD97" i="2726" s="1"/>
  <c r="AA96" i="2726"/>
  <c r="AA95" i="2726"/>
  <c r="AC95" i="2726" s="1"/>
  <c r="AA94" i="2726"/>
  <c r="AA93" i="2726"/>
  <c r="AC93" i="2726" s="1"/>
  <c r="AD93" i="2726" s="1"/>
  <c r="AA92" i="2726"/>
  <c r="AC92" i="2726" s="1"/>
  <c r="AA91" i="2726"/>
  <c r="AC91" i="2726" s="1"/>
  <c r="AA90" i="2726"/>
  <c r="AC90" i="2726" s="1"/>
  <c r="AD90" i="2726" s="1"/>
  <c r="AA89" i="2726"/>
  <c r="AC89" i="2726" s="1"/>
  <c r="AD89" i="2726" s="1"/>
  <c r="AA88" i="2726"/>
  <c r="AA87" i="2726"/>
  <c r="AC87" i="2726" s="1"/>
  <c r="AA86" i="2726"/>
  <c r="AA85" i="2726"/>
  <c r="AC85" i="2726" s="1"/>
  <c r="AD85" i="2726" s="1"/>
  <c r="AA84" i="2726"/>
  <c r="AC84" i="2726" s="1"/>
  <c r="AA83" i="2726"/>
  <c r="AC83" i="2726" s="1"/>
  <c r="AA82" i="2726"/>
  <c r="AA81" i="2726"/>
  <c r="AA80" i="2726"/>
  <c r="AA79" i="2726"/>
  <c r="AC79" i="2726" s="1"/>
  <c r="AA78" i="2726"/>
  <c r="AA77" i="2726"/>
  <c r="AC77" i="2726" s="1"/>
  <c r="AD77" i="2726" s="1"/>
  <c r="AA76" i="2726"/>
  <c r="AC76" i="2726" s="1"/>
  <c r="AA75" i="2726"/>
  <c r="AC75" i="2726" s="1"/>
  <c r="AD75" i="2726" s="1"/>
  <c r="AA74" i="2726"/>
  <c r="AC74" i="2726" s="1"/>
  <c r="AD74" i="2726" s="1"/>
  <c r="AA73" i="2726"/>
  <c r="AC73" i="2726" s="1"/>
  <c r="AD73" i="2726" s="1"/>
  <c r="AA72" i="2726"/>
  <c r="AA71" i="2726"/>
  <c r="AC71" i="2726" s="1"/>
  <c r="AA70" i="2726"/>
  <c r="AA69" i="2726"/>
  <c r="AC69" i="2726" s="1"/>
  <c r="AD69" i="2726" s="1"/>
  <c r="AA68" i="2726"/>
  <c r="AC68" i="2726" s="1"/>
  <c r="AA67" i="2726"/>
  <c r="AC67" i="2726" s="1"/>
  <c r="AA66" i="2726"/>
  <c r="AA65" i="2726"/>
  <c r="AA64" i="2726"/>
  <c r="AA63" i="2726"/>
  <c r="AC63" i="2726" s="1"/>
  <c r="AA62" i="2726"/>
  <c r="AA61" i="2726"/>
  <c r="AC61" i="2726" s="1"/>
  <c r="AD61" i="2726" s="1"/>
  <c r="AA60" i="2726"/>
  <c r="AC60" i="2726" s="1"/>
  <c r="AA59" i="2726"/>
  <c r="AC59" i="2726" s="1"/>
  <c r="AA58" i="2726"/>
  <c r="AC58" i="2726" s="1"/>
  <c r="AD58" i="2726" s="1"/>
  <c r="AA57" i="2726"/>
  <c r="AC57" i="2726" s="1"/>
  <c r="AD57" i="2726" s="1"/>
  <c r="AA56" i="2726"/>
  <c r="AA55" i="2726"/>
  <c r="AC55" i="2726" s="1"/>
  <c r="AA54" i="2726"/>
  <c r="AA53" i="2726"/>
  <c r="AC53" i="2726" s="1"/>
  <c r="AA52" i="2726"/>
  <c r="AC52" i="2726" s="1"/>
  <c r="AD52" i="2726" s="1"/>
  <c r="AA51" i="2726"/>
  <c r="AC51" i="2726" s="1"/>
  <c r="AA50" i="2726"/>
  <c r="AA49" i="2726"/>
  <c r="AA48" i="2726"/>
  <c r="AA47" i="2726"/>
  <c r="AC47" i="2726" s="1"/>
  <c r="AA46" i="2726"/>
  <c r="AA45" i="2726"/>
  <c r="AC45" i="2726" s="1"/>
  <c r="AA44" i="2726"/>
  <c r="AC44" i="2726" s="1"/>
  <c r="AD44" i="2726" s="1"/>
  <c r="AA43" i="2726"/>
  <c r="AC43" i="2726" s="1"/>
  <c r="AA42" i="2726"/>
  <c r="AC42" i="2726" s="1"/>
  <c r="AD42" i="2726" s="1"/>
  <c r="AA41" i="2726"/>
  <c r="AC41" i="2726" s="1"/>
  <c r="AD41" i="2726" s="1"/>
  <c r="AA40" i="2726"/>
  <c r="AA39" i="2726"/>
  <c r="AC39" i="2726" s="1"/>
  <c r="AA38" i="2726"/>
  <c r="AA37" i="2726"/>
  <c r="AC37" i="2726" s="1"/>
  <c r="AA36" i="2726"/>
  <c r="AC36" i="2726" s="1"/>
  <c r="AD36" i="2726" s="1"/>
  <c r="AA35" i="2726"/>
  <c r="AC35" i="2726" s="1"/>
  <c r="AA34" i="2726"/>
  <c r="AA33" i="2726"/>
  <c r="AC33" i="2726" s="1"/>
  <c r="AD33" i="2726" s="1"/>
  <c r="AA32" i="2726"/>
  <c r="AA31" i="2726"/>
  <c r="AA30" i="2726"/>
  <c r="AA29" i="2726"/>
  <c r="AC29" i="2726" s="1"/>
  <c r="AA28" i="2726"/>
  <c r="AC28" i="2726" s="1"/>
  <c r="AH100" i="2726"/>
  <c r="AI100" i="2726" s="1"/>
  <c r="AE100" i="2726"/>
  <c r="AB100" i="2726"/>
  <c r="Z100" i="2726"/>
  <c r="Y100" i="2726"/>
  <c r="AH99" i="2726"/>
  <c r="AI99" i="2726" s="1"/>
  <c r="AF99" i="2726"/>
  <c r="AE99" i="2726"/>
  <c r="AD99" i="2726"/>
  <c r="AG99" i="2726" s="1"/>
  <c r="AB99" i="2726"/>
  <c r="Z99" i="2726"/>
  <c r="Y99" i="2726"/>
  <c r="AH98" i="2726"/>
  <c r="AI98" i="2726" s="1"/>
  <c r="AE98" i="2726"/>
  <c r="AC98" i="2726"/>
  <c r="AD98" i="2726" s="1"/>
  <c r="AB98" i="2726"/>
  <c r="Z98" i="2726"/>
  <c r="Y98" i="2726"/>
  <c r="AH97" i="2726"/>
  <c r="AI97" i="2726" s="1"/>
  <c r="AE97" i="2726"/>
  <c r="AB97" i="2726"/>
  <c r="Z97" i="2726"/>
  <c r="Y97" i="2726"/>
  <c r="AH96" i="2726"/>
  <c r="AI96" i="2726" s="1"/>
  <c r="AE96" i="2726"/>
  <c r="AD96" i="2726"/>
  <c r="AG96" i="2726" s="1"/>
  <c r="AC96" i="2726"/>
  <c r="AB96" i="2726"/>
  <c r="Z96" i="2726"/>
  <c r="Y96" i="2726"/>
  <c r="AI95" i="2726"/>
  <c r="AH95" i="2726"/>
  <c r="AG95" i="2726"/>
  <c r="AF95" i="2726"/>
  <c r="AE95" i="2726"/>
  <c r="AD95" i="2726"/>
  <c r="AB95" i="2726"/>
  <c r="Z95" i="2726"/>
  <c r="Y95" i="2726"/>
  <c r="AH94" i="2726"/>
  <c r="AI94" i="2726" s="1"/>
  <c r="AE94" i="2726"/>
  <c r="AD94" i="2726"/>
  <c r="AG94" i="2726" s="1"/>
  <c r="AC94" i="2726"/>
  <c r="AB94" i="2726"/>
  <c r="Z94" i="2726"/>
  <c r="Y94" i="2726"/>
  <c r="AH93" i="2726"/>
  <c r="AI93" i="2726" s="1"/>
  <c r="AE93" i="2726"/>
  <c r="AB93" i="2726"/>
  <c r="Z93" i="2726"/>
  <c r="Y93" i="2726"/>
  <c r="AH92" i="2726"/>
  <c r="AI92" i="2726" s="1"/>
  <c r="AE92" i="2726"/>
  <c r="AD92" i="2726"/>
  <c r="AG92" i="2726" s="1"/>
  <c r="AB92" i="2726"/>
  <c r="Z92" i="2726"/>
  <c r="Y92" i="2726"/>
  <c r="AI91" i="2726"/>
  <c r="AH91" i="2726"/>
  <c r="AF91" i="2726"/>
  <c r="AE91" i="2726"/>
  <c r="AD91" i="2726"/>
  <c r="AG91" i="2726" s="1"/>
  <c r="AB91" i="2726"/>
  <c r="Z91" i="2726"/>
  <c r="Y91" i="2726"/>
  <c r="AI90" i="2726"/>
  <c r="AH90" i="2726"/>
  <c r="AE90" i="2726"/>
  <c r="AB90" i="2726"/>
  <c r="Z90" i="2726"/>
  <c r="Y90" i="2726"/>
  <c r="AH89" i="2726"/>
  <c r="AI89" i="2726" s="1"/>
  <c r="AE89" i="2726"/>
  <c r="AB89" i="2726"/>
  <c r="Z89" i="2726"/>
  <c r="Y89" i="2726"/>
  <c r="AH88" i="2726"/>
  <c r="AI88" i="2726" s="1"/>
  <c r="AF88" i="2726"/>
  <c r="AE88" i="2726"/>
  <c r="AD88" i="2726"/>
  <c r="AG88" i="2726" s="1"/>
  <c r="AC88" i="2726"/>
  <c r="AB88" i="2726"/>
  <c r="Z88" i="2726"/>
  <c r="Y88" i="2726"/>
  <c r="AI87" i="2726"/>
  <c r="AH87" i="2726"/>
  <c r="AE87" i="2726"/>
  <c r="AD87" i="2726"/>
  <c r="AG87" i="2726" s="1"/>
  <c r="AB87" i="2726"/>
  <c r="Z87" i="2726"/>
  <c r="Y87" i="2726"/>
  <c r="AH86" i="2726"/>
  <c r="AI86" i="2726" s="1"/>
  <c r="AE86" i="2726"/>
  <c r="AC86" i="2726"/>
  <c r="AD86" i="2726" s="1"/>
  <c r="AB86" i="2726"/>
  <c r="Z86" i="2726"/>
  <c r="Y86" i="2726"/>
  <c r="AH85" i="2726"/>
  <c r="AI85" i="2726" s="1"/>
  <c r="AE85" i="2726"/>
  <c r="AB85" i="2726"/>
  <c r="Z85" i="2726"/>
  <c r="Y85" i="2726"/>
  <c r="AH84" i="2726"/>
  <c r="AI84" i="2726" s="1"/>
  <c r="AE84" i="2726"/>
  <c r="AD84" i="2726"/>
  <c r="AG84" i="2726" s="1"/>
  <c r="AB84" i="2726"/>
  <c r="Z84" i="2726"/>
  <c r="Y84" i="2726"/>
  <c r="AI83" i="2726"/>
  <c r="AH83" i="2726"/>
  <c r="AF83" i="2726"/>
  <c r="AE83" i="2726"/>
  <c r="AD83" i="2726"/>
  <c r="AG83" i="2726" s="1"/>
  <c r="AB83" i="2726"/>
  <c r="Z83" i="2726"/>
  <c r="Y83" i="2726"/>
  <c r="AH82" i="2726"/>
  <c r="AI82" i="2726" s="1"/>
  <c r="AE82" i="2726"/>
  <c r="AC82" i="2726"/>
  <c r="AD82" i="2726" s="1"/>
  <c r="AB82" i="2726"/>
  <c r="Z82" i="2726"/>
  <c r="Y82" i="2726"/>
  <c r="AH81" i="2726"/>
  <c r="AI81" i="2726" s="1"/>
  <c r="AE81" i="2726"/>
  <c r="AC81" i="2726"/>
  <c r="AD81" i="2726" s="1"/>
  <c r="AB81" i="2726"/>
  <c r="Z81" i="2726"/>
  <c r="Y81" i="2726"/>
  <c r="AH80" i="2726"/>
  <c r="AI80" i="2726" s="1"/>
  <c r="AE80" i="2726"/>
  <c r="AD80" i="2726"/>
  <c r="AG80" i="2726" s="1"/>
  <c r="AC80" i="2726"/>
  <c r="AB80" i="2726"/>
  <c r="Z80" i="2726"/>
  <c r="Y80" i="2726"/>
  <c r="AI79" i="2726"/>
  <c r="AH79" i="2726"/>
  <c r="AG79" i="2726"/>
  <c r="AF79" i="2726"/>
  <c r="AE79" i="2726"/>
  <c r="AD79" i="2726"/>
  <c r="AB79" i="2726"/>
  <c r="Z79" i="2726"/>
  <c r="Y79" i="2726"/>
  <c r="AH78" i="2726"/>
  <c r="AI78" i="2726" s="1"/>
  <c r="AE78" i="2726"/>
  <c r="AD78" i="2726"/>
  <c r="AG78" i="2726" s="1"/>
  <c r="AC78" i="2726"/>
  <c r="AB78" i="2726"/>
  <c r="Z78" i="2726"/>
  <c r="Y78" i="2726"/>
  <c r="AH77" i="2726"/>
  <c r="AI77" i="2726" s="1"/>
  <c r="AE77" i="2726"/>
  <c r="AB77" i="2726"/>
  <c r="Z77" i="2726"/>
  <c r="Y77" i="2726"/>
  <c r="AH76" i="2726"/>
  <c r="AI76" i="2726" s="1"/>
  <c r="AE76" i="2726"/>
  <c r="AD76" i="2726"/>
  <c r="AF76" i="2726" s="1"/>
  <c r="AB76" i="2726"/>
  <c r="Z76" i="2726"/>
  <c r="Y76" i="2726"/>
  <c r="AI75" i="2726"/>
  <c r="AH75" i="2726"/>
  <c r="AE75" i="2726"/>
  <c r="AB75" i="2726"/>
  <c r="Z75" i="2726"/>
  <c r="Y75" i="2726"/>
  <c r="AI74" i="2726"/>
  <c r="AH74" i="2726"/>
  <c r="AE74" i="2726"/>
  <c r="AB74" i="2726"/>
  <c r="Z74" i="2726"/>
  <c r="Y74" i="2726"/>
  <c r="AH73" i="2726"/>
  <c r="AI73" i="2726" s="1"/>
  <c r="AE73" i="2726"/>
  <c r="AB73" i="2726"/>
  <c r="Z73" i="2726"/>
  <c r="Y73" i="2726"/>
  <c r="AH72" i="2726"/>
  <c r="AI72" i="2726" s="1"/>
  <c r="AG72" i="2726"/>
  <c r="AF72" i="2726"/>
  <c r="AE72" i="2726"/>
  <c r="AD72" i="2726"/>
  <c r="AC72" i="2726"/>
  <c r="AB72" i="2726"/>
  <c r="Z72" i="2726"/>
  <c r="Y72" i="2726"/>
  <c r="AH71" i="2726"/>
  <c r="AI71" i="2726" s="1"/>
  <c r="AE71" i="2726"/>
  <c r="AD71" i="2726"/>
  <c r="AG71" i="2726" s="1"/>
  <c r="AB71" i="2726"/>
  <c r="Z71" i="2726"/>
  <c r="Y71" i="2726"/>
  <c r="AH70" i="2726"/>
  <c r="AI70" i="2726" s="1"/>
  <c r="AF70" i="2726"/>
  <c r="AE70" i="2726"/>
  <c r="AD70" i="2726"/>
  <c r="AG70" i="2726" s="1"/>
  <c r="AC70" i="2726"/>
  <c r="AB70" i="2726"/>
  <c r="Z70" i="2726"/>
  <c r="Y70" i="2726"/>
  <c r="AH69" i="2726"/>
  <c r="AI69" i="2726" s="1"/>
  <c r="AE69" i="2726"/>
  <c r="AB69" i="2726"/>
  <c r="Z69" i="2726"/>
  <c r="Y69" i="2726"/>
  <c r="AH68" i="2726"/>
  <c r="AI68" i="2726" s="1"/>
  <c r="AG68" i="2726"/>
  <c r="AF68" i="2726"/>
  <c r="AE68" i="2726"/>
  <c r="AD68" i="2726"/>
  <c r="AB68" i="2726"/>
  <c r="Z68" i="2726"/>
  <c r="Y68" i="2726"/>
  <c r="AH67" i="2726"/>
  <c r="AI67" i="2726" s="1"/>
  <c r="AF67" i="2726"/>
  <c r="AE67" i="2726"/>
  <c r="AD67" i="2726"/>
  <c r="AG67" i="2726" s="1"/>
  <c r="AB67" i="2726"/>
  <c r="Z67" i="2726"/>
  <c r="Y67" i="2726"/>
  <c r="AH66" i="2726"/>
  <c r="AI66" i="2726" s="1"/>
  <c r="AF66" i="2726"/>
  <c r="AE66" i="2726"/>
  <c r="AD66" i="2726"/>
  <c r="AG66" i="2726" s="1"/>
  <c r="AC66" i="2726"/>
  <c r="AB66" i="2726"/>
  <c r="Z66" i="2726"/>
  <c r="Y66" i="2726"/>
  <c r="AH65" i="2726"/>
  <c r="AI65" i="2726" s="1"/>
  <c r="AE65" i="2726"/>
  <c r="AC65" i="2726"/>
  <c r="AD65" i="2726" s="1"/>
  <c r="AB65" i="2726"/>
  <c r="Z65" i="2726"/>
  <c r="Y65" i="2726"/>
  <c r="AH64" i="2726"/>
  <c r="AI64" i="2726" s="1"/>
  <c r="AG64" i="2726"/>
  <c r="AE64" i="2726"/>
  <c r="AD64" i="2726"/>
  <c r="AF64" i="2726" s="1"/>
  <c r="AC64" i="2726"/>
  <c r="AB64" i="2726"/>
  <c r="Z64" i="2726"/>
  <c r="Y64" i="2726"/>
  <c r="AI63" i="2726"/>
  <c r="AH63" i="2726"/>
  <c r="AF63" i="2726"/>
  <c r="AE63" i="2726"/>
  <c r="AD63" i="2726"/>
  <c r="AG63" i="2726" s="1"/>
  <c r="AB63" i="2726"/>
  <c r="Z63" i="2726"/>
  <c r="Y63" i="2726"/>
  <c r="AH62" i="2726"/>
  <c r="AI62" i="2726" s="1"/>
  <c r="AF62" i="2726"/>
  <c r="AE62" i="2726"/>
  <c r="AD62" i="2726"/>
  <c r="AG62" i="2726" s="1"/>
  <c r="AC62" i="2726"/>
  <c r="AB62" i="2726"/>
  <c r="Z62" i="2726"/>
  <c r="Y62" i="2726"/>
  <c r="AH61" i="2726"/>
  <c r="AI61" i="2726" s="1"/>
  <c r="AE61" i="2726"/>
  <c r="AB61" i="2726"/>
  <c r="Z61" i="2726"/>
  <c r="Y61" i="2726"/>
  <c r="AH60" i="2726"/>
  <c r="AI60" i="2726" s="1"/>
  <c r="AF60" i="2726"/>
  <c r="AE60" i="2726"/>
  <c r="AD60" i="2726"/>
  <c r="AG60" i="2726" s="1"/>
  <c r="AB60" i="2726"/>
  <c r="Z60" i="2726"/>
  <c r="Y60" i="2726"/>
  <c r="AH59" i="2726"/>
  <c r="AI59" i="2726" s="1"/>
  <c r="AE59" i="2726"/>
  <c r="AD59" i="2726"/>
  <c r="AG59" i="2726" s="1"/>
  <c r="AB59" i="2726"/>
  <c r="Z59" i="2726"/>
  <c r="Y59" i="2726"/>
  <c r="AI58" i="2726"/>
  <c r="AH58" i="2726"/>
  <c r="AE58" i="2726"/>
  <c r="AB58" i="2726"/>
  <c r="Z58" i="2726"/>
  <c r="Y58" i="2726"/>
  <c r="AH57" i="2726"/>
  <c r="AI57" i="2726" s="1"/>
  <c r="AE57" i="2726"/>
  <c r="AB57" i="2726"/>
  <c r="Z57" i="2726"/>
  <c r="Y57" i="2726"/>
  <c r="AH56" i="2726"/>
  <c r="AI56" i="2726" s="1"/>
  <c r="AG56" i="2726"/>
  <c r="AF56" i="2726"/>
  <c r="AE56" i="2726"/>
  <c r="AD56" i="2726"/>
  <c r="AC56" i="2726"/>
  <c r="AB56" i="2726"/>
  <c r="Z56" i="2726"/>
  <c r="Y56" i="2726"/>
  <c r="AH55" i="2726"/>
  <c r="AI55" i="2726" s="1"/>
  <c r="AE55" i="2726"/>
  <c r="AD55" i="2726"/>
  <c r="AG55" i="2726" s="1"/>
  <c r="AB55" i="2726"/>
  <c r="Z55" i="2726"/>
  <c r="Y55" i="2726"/>
  <c r="AH54" i="2726"/>
  <c r="AI54" i="2726" s="1"/>
  <c r="AE54" i="2726"/>
  <c r="AC54" i="2726"/>
  <c r="AD54" i="2726" s="1"/>
  <c r="AB54" i="2726"/>
  <c r="Z54" i="2726"/>
  <c r="Y54" i="2726"/>
  <c r="AH53" i="2726"/>
  <c r="AI53" i="2726" s="1"/>
  <c r="AE53" i="2726"/>
  <c r="AD53" i="2726"/>
  <c r="AG53" i="2726" s="1"/>
  <c r="AB53" i="2726"/>
  <c r="Z53" i="2726"/>
  <c r="Y53" i="2726"/>
  <c r="AH52" i="2726"/>
  <c r="AI52" i="2726" s="1"/>
  <c r="AE52" i="2726"/>
  <c r="AB52" i="2726"/>
  <c r="Z52" i="2726"/>
  <c r="Y52" i="2726"/>
  <c r="AH51" i="2726"/>
  <c r="AI51" i="2726" s="1"/>
  <c r="AE51" i="2726"/>
  <c r="AD51" i="2726"/>
  <c r="AG51" i="2726" s="1"/>
  <c r="AB51" i="2726"/>
  <c r="Z51" i="2726"/>
  <c r="Y51" i="2726"/>
  <c r="AI50" i="2726"/>
  <c r="AH50" i="2726"/>
  <c r="AE50" i="2726"/>
  <c r="AC50" i="2726"/>
  <c r="AD50" i="2726" s="1"/>
  <c r="AB50" i="2726"/>
  <c r="Z50" i="2726"/>
  <c r="Y50" i="2726"/>
  <c r="AH49" i="2726"/>
  <c r="AI49" i="2726" s="1"/>
  <c r="AE49" i="2726"/>
  <c r="AC49" i="2726"/>
  <c r="AD49" i="2726" s="1"/>
  <c r="AB49" i="2726"/>
  <c r="Z49" i="2726"/>
  <c r="Y49" i="2726"/>
  <c r="AH48" i="2726"/>
  <c r="AI48" i="2726" s="1"/>
  <c r="AE48" i="2726"/>
  <c r="AD48" i="2726"/>
  <c r="AG48" i="2726" s="1"/>
  <c r="AC48" i="2726"/>
  <c r="AB48" i="2726"/>
  <c r="Z48" i="2726"/>
  <c r="Y48" i="2726"/>
  <c r="AI47" i="2726"/>
  <c r="AH47" i="2726"/>
  <c r="AG47" i="2726"/>
  <c r="AF47" i="2726"/>
  <c r="AE47" i="2726"/>
  <c r="AD47" i="2726"/>
  <c r="AB47" i="2726"/>
  <c r="Z47" i="2726"/>
  <c r="Y47" i="2726"/>
  <c r="AH46" i="2726"/>
  <c r="AI46" i="2726" s="1"/>
  <c r="AE46" i="2726"/>
  <c r="AC46" i="2726"/>
  <c r="AD46" i="2726" s="1"/>
  <c r="AB46" i="2726"/>
  <c r="Z46" i="2726"/>
  <c r="Y46" i="2726"/>
  <c r="AH45" i="2726"/>
  <c r="AI45" i="2726" s="1"/>
  <c r="AE45" i="2726"/>
  <c r="AD45" i="2726"/>
  <c r="AG45" i="2726" s="1"/>
  <c r="AB45" i="2726"/>
  <c r="Z45" i="2726"/>
  <c r="Y45" i="2726"/>
  <c r="AH44" i="2726"/>
  <c r="AI44" i="2726" s="1"/>
  <c r="AE44" i="2726"/>
  <c r="AB44" i="2726"/>
  <c r="Z44" i="2726"/>
  <c r="Y44" i="2726"/>
  <c r="AI43" i="2726"/>
  <c r="AH43" i="2726"/>
  <c r="AE43" i="2726"/>
  <c r="AD43" i="2726"/>
  <c r="AG43" i="2726" s="1"/>
  <c r="AB43" i="2726"/>
  <c r="Z43" i="2726"/>
  <c r="Y43" i="2726"/>
  <c r="AI42" i="2726"/>
  <c r="AH42" i="2726"/>
  <c r="AE42" i="2726"/>
  <c r="AB42" i="2726"/>
  <c r="Z42" i="2726"/>
  <c r="Y42" i="2726"/>
  <c r="AH41" i="2726"/>
  <c r="AI41" i="2726" s="1"/>
  <c r="AE41" i="2726"/>
  <c r="AB41" i="2726"/>
  <c r="Z41" i="2726"/>
  <c r="Y41" i="2726"/>
  <c r="AH40" i="2726"/>
  <c r="AI40" i="2726" s="1"/>
  <c r="AF40" i="2726"/>
  <c r="AE40" i="2726"/>
  <c r="AD40" i="2726"/>
  <c r="AG40" i="2726" s="1"/>
  <c r="AC40" i="2726"/>
  <c r="AB40" i="2726"/>
  <c r="Z40" i="2726"/>
  <c r="Y40" i="2726"/>
  <c r="AH39" i="2726"/>
  <c r="AI39" i="2726" s="1"/>
  <c r="AG39" i="2726"/>
  <c r="AE39" i="2726"/>
  <c r="AD39" i="2726"/>
  <c r="AF39" i="2726" s="1"/>
  <c r="AB39" i="2726"/>
  <c r="Z39" i="2726"/>
  <c r="Y39" i="2726"/>
  <c r="AH38" i="2726"/>
  <c r="AI38" i="2726" s="1"/>
  <c r="AE38" i="2726"/>
  <c r="AC38" i="2726"/>
  <c r="AD38" i="2726" s="1"/>
  <c r="AB38" i="2726"/>
  <c r="Z38" i="2726"/>
  <c r="Y38" i="2726"/>
  <c r="AH37" i="2726"/>
  <c r="AI37" i="2726" s="1"/>
  <c r="AF37" i="2726"/>
  <c r="AE37" i="2726"/>
  <c r="AD37" i="2726"/>
  <c r="AG37" i="2726" s="1"/>
  <c r="AB37" i="2726"/>
  <c r="Z37" i="2726"/>
  <c r="Y37" i="2726"/>
  <c r="AH36" i="2726"/>
  <c r="AI36" i="2726" s="1"/>
  <c r="AE36" i="2726"/>
  <c r="AB36" i="2726"/>
  <c r="Z36" i="2726"/>
  <c r="Y36" i="2726"/>
  <c r="AH35" i="2726"/>
  <c r="AI35" i="2726" s="1"/>
  <c r="AF35" i="2726"/>
  <c r="AE35" i="2726"/>
  <c r="AD35" i="2726"/>
  <c r="AG35" i="2726" s="1"/>
  <c r="AB35" i="2726"/>
  <c r="Z35" i="2726"/>
  <c r="Y35" i="2726"/>
  <c r="AH34" i="2726"/>
  <c r="AI34" i="2726" s="1"/>
  <c r="AE34" i="2726"/>
  <c r="AC34" i="2726"/>
  <c r="AD34" i="2726" s="1"/>
  <c r="AB34" i="2726"/>
  <c r="Z34" i="2726"/>
  <c r="Y34" i="2726"/>
  <c r="AH33" i="2726"/>
  <c r="AI33" i="2726" s="1"/>
  <c r="AE33" i="2726"/>
  <c r="AB33" i="2726"/>
  <c r="Z33" i="2726"/>
  <c r="Y33" i="2726"/>
  <c r="AI32" i="2726"/>
  <c r="AH32" i="2726"/>
  <c r="AE32" i="2726"/>
  <c r="AD32" i="2726"/>
  <c r="AG32" i="2726" s="1"/>
  <c r="AC32" i="2726"/>
  <c r="AB32" i="2726"/>
  <c r="Z32" i="2726"/>
  <c r="Y32" i="2726"/>
  <c r="AH31" i="2726"/>
  <c r="AI31" i="2726" s="1"/>
  <c r="AE31" i="2726"/>
  <c r="AC31" i="2726"/>
  <c r="AD31" i="2726" s="1"/>
  <c r="AB31" i="2726"/>
  <c r="Z31" i="2726"/>
  <c r="Y31" i="2726"/>
  <c r="AH30" i="2726"/>
  <c r="AI30" i="2726" s="1"/>
  <c r="AE30" i="2726"/>
  <c r="AC30" i="2726"/>
  <c r="AD30" i="2726" s="1"/>
  <c r="AB30" i="2726"/>
  <c r="Z30" i="2726"/>
  <c r="Y30" i="2726"/>
  <c r="AH29" i="2726"/>
  <c r="AI29" i="2726" s="1"/>
  <c r="AE29" i="2726"/>
  <c r="AD29" i="2726"/>
  <c r="AG29" i="2726" s="1"/>
  <c r="AB29" i="2726"/>
  <c r="Z29" i="2726"/>
  <c r="Y29" i="2726"/>
  <c r="AH28" i="2726"/>
  <c r="AI28" i="2726" s="1"/>
  <c r="AE28" i="2726"/>
  <c r="AD28" i="2726"/>
  <c r="AG28" i="2726" s="1"/>
  <c r="AB28" i="2726"/>
  <c r="Z28" i="2726"/>
  <c r="Y28" i="2726"/>
  <c r="AB17" i="2726"/>
  <c r="Y17" i="2726"/>
  <c r="AB16" i="2726"/>
  <c r="Y16" i="2726"/>
  <c r="AB19" i="2726"/>
  <c r="Y19" i="2726"/>
  <c r="AB23" i="2726"/>
  <c r="Y23" i="2726"/>
  <c r="AB18" i="2726"/>
  <c r="Y18" i="2726"/>
  <c r="AB20" i="2726"/>
  <c r="Y20" i="2726"/>
  <c r="AB22" i="2726"/>
  <c r="Y22" i="2726"/>
  <c r="AB21" i="2726"/>
  <c r="Y21" i="2726"/>
  <c r="AB25" i="2726"/>
  <c r="Y25" i="2726"/>
  <c r="AB26" i="2726"/>
  <c r="Y26" i="2726"/>
  <c r="AB24" i="2726"/>
  <c r="Y24" i="2726"/>
  <c r="Y27" i="2726"/>
  <c r="Y15" i="2726"/>
  <c r="AG30" i="2726" l="1"/>
  <c r="AF30" i="2726"/>
  <c r="AG50" i="2726"/>
  <c r="AF50" i="2726"/>
  <c r="AG33" i="2726"/>
  <c r="AF33" i="2726"/>
  <c r="AG97" i="2726"/>
  <c r="AF97" i="2726"/>
  <c r="AG36" i="2726"/>
  <c r="AF36" i="2726"/>
  <c r="AG38" i="2726"/>
  <c r="AF38" i="2726"/>
  <c r="AG65" i="2726"/>
  <c r="AF65" i="2726"/>
  <c r="AG82" i="2726"/>
  <c r="AF82" i="2726"/>
  <c r="AG85" i="2726"/>
  <c r="AF85" i="2726"/>
  <c r="AG31" i="2726"/>
  <c r="AF31" i="2726"/>
  <c r="AG46" i="2726"/>
  <c r="AF46" i="2726"/>
  <c r="AG69" i="2726"/>
  <c r="AF69" i="2726"/>
  <c r="AG89" i="2726"/>
  <c r="AF89" i="2726"/>
  <c r="AG34" i="2726"/>
  <c r="AF34" i="2726"/>
  <c r="AG42" i="2726"/>
  <c r="AF42" i="2726"/>
  <c r="AG58" i="2726"/>
  <c r="AF58" i="2726"/>
  <c r="AG74" i="2726"/>
  <c r="AF74" i="2726"/>
  <c r="AG90" i="2726"/>
  <c r="AF90" i="2726"/>
  <c r="AG52" i="2726"/>
  <c r="AF52" i="2726"/>
  <c r="AG54" i="2726"/>
  <c r="AF54" i="2726"/>
  <c r="AG41" i="2726"/>
  <c r="AF41" i="2726"/>
  <c r="AG57" i="2726"/>
  <c r="AF57" i="2726"/>
  <c r="AG73" i="2726"/>
  <c r="AF73" i="2726"/>
  <c r="AG49" i="2726"/>
  <c r="AF49" i="2726"/>
  <c r="AG75" i="2726"/>
  <c r="AF75" i="2726"/>
  <c r="AG100" i="2726"/>
  <c r="AF100" i="2726"/>
  <c r="AG44" i="2726"/>
  <c r="AF44" i="2726"/>
  <c r="AG98" i="2726"/>
  <c r="AF98" i="2726"/>
  <c r="AG61" i="2726"/>
  <c r="AF61" i="2726"/>
  <c r="AG77" i="2726"/>
  <c r="AF77" i="2726"/>
  <c r="AG93" i="2726"/>
  <c r="AF93" i="2726"/>
  <c r="AG86" i="2726"/>
  <c r="AF86" i="2726"/>
  <c r="AG81" i="2726"/>
  <c r="AF81" i="2726"/>
  <c r="AF78" i="2726"/>
  <c r="AF28" i="2726"/>
  <c r="AF55" i="2726"/>
  <c r="AG76" i="2726"/>
  <c r="AF80" i="2726"/>
  <c r="AF51" i="2726"/>
  <c r="AF53" i="2726"/>
  <c r="AF84" i="2726"/>
  <c r="AF32" i="2726"/>
  <c r="AF59" i="2726"/>
  <c r="AF92" i="2726"/>
  <c r="AF94" i="2726"/>
  <c r="AF71" i="2726"/>
  <c r="AF96" i="2726"/>
  <c r="AF29" i="2726"/>
  <c r="AF48" i="2726"/>
  <c r="AF87" i="2726"/>
  <c r="AF45" i="2726"/>
  <c r="AF43" i="2726"/>
  <c r="AH18" i="2709" l="1"/>
  <c r="AH17" i="2709"/>
  <c r="AH16" i="2709"/>
  <c r="E50" i="2709"/>
  <c r="F50" i="2709" s="1"/>
  <c r="F49" i="2709"/>
  <c r="E49" i="2709"/>
  <c r="F48" i="2709"/>
  <c r="E48" i="2709"/>
  <c r="F47" i="2709"/>
  <c r="E47" i="2709"/>
  <c r="E46" i="2709"/>
  <c r="F46" i="2709" s="1"/>
  <c r="F45" i="2709"/>
  <c r="E45" i="2709"/>
  <c r="F44" i="2709"/>
  <c r="E44" i="2709"/>
  <c r="F43" i="2709"/>
  <c r="E43" i="2709"/>
  <c r="E42" i="2709"/>
  <c r="F42" i="2709" s="1"/>
  <c r="F40" i="2709"/>
  <c r="E40" i="2709"/>
  <c r="F39" i="2709"/>
  <c r="E39" i="2709"/>
  <c r="E38" i="2709"/>
  <c r="F38" i="2709" s="1"/>
  <c r="F37" i="2709"/>
  <c r="E37" i="2709"/>
  <c r="E36" i="2709"/>
  <c r="F36" i="2709" s="1"/>
  <c r="F35" i="2709"/>
  <c r="E35" i="2709"/>
  <c r="E33" i="2709"/>
  <c r="F33" i="2709" s="1"/>
  <c r="F32" i="2709"/>
  <c r="E32" i="2709"/>
  <c r="E31" i="2709"/>
  <c r="F31" i="2709" s="1"/>
  <c r="E30" i="2709"/>
  <c r="F30" i="2709" s="1"/>
  <c r="E29" i="2709"/>
  <c r="F29" i="2709" s="1"/>
  <c r="E28" i="2709"/>
  <c r="F28" i="2709" s="1"/>
  <c r="F25" i="2709"/>
  <c r="E25" i="2709"/>
  <c r="F24" i="2709"/>
  <c r="E24" i="2709"/>
  <c r="F23" i="2709"/>
  <c r="E23" i="2709"/>
  <c r="E22" i="2709"/>
  <c r="F22" i="2709" s="1"/>
  <c r="E21" i="2709"/>
  <c r="F21" i="2709" s="1"/>
  <c r="E20" i="2709"/>
  <c r="F20" i="2709" s="1"/>
  <c r="E18" i="2709"/>
  <c r="F18" i="2709" s="1"/>
  <c r="E17" i="2709"/>
  <c r="F17" i="2709" s="1"/>
  <c r="F16" i="2709"/>
  <c r="E16" i="2709"/>
  <c r="F15" i="2709"/>
  <c r="E15" i="2709"/>
  <c r="AA100" i="2709"/>
  <c r="AA99" i="2709"/>
  <c r="AC99" i="2709" s="1"/>
  <c r="AA98" i="2709"/>
  <c r="AC98" i="2709" s="1"/>
  <c r="AD98" i="2709" s="1"/>
  <c r="AA97" i="2709"/>
  <c r="AC97" i="2709" s="1"/>
  <c r="AD97" i="2709" s="1"/>
  <c r="AG97" i="2709" s="1"/>
  <c r="AA96" i="2709"/>
  <c r="AA95" i="2709"/>
  <c r="AA94" i="2709"/>
  <c r="AC94" i="2709" s="1"/>
  <c r="AA93" i="2709"/>
  <c r="AA92" i="2709"/>
  <c r="AA91" i="2709"/>
  <c r="AA90" i="2709"/>
  <c r="AC90" i="2709" s="1"/>
  <c r="AA89" i="2709"/>
  <c r="AA88" i="2709"/>
  <c r="AC88" i="2709" s="1"/>
  <c r="AD88" i="2709" s="1"/>
  <c r="AA87" i="2709"/>
  <c r="AA86" i="2709"/>
  <c r="AC86" i="2709" s="1"/>
  <c r="AD86" i="2709" s="1"/>
  <c r="AA85" i="2709"/>
  <c r="AA84" i="2709"/>
  <c r="AA83" i="2709"/>
  <c r="AC83" i="2709" s="1"/>
  <c r="AD83" i="2709" s="1"/>
  <c r="AG83" i="2709" s="1"/>
  <c r="AA82" i="2709"/>
  <c r="AC82" i="2709" s="1"/>
  <c r="AA81" i="2709"/>
  <c r="AC81" i="2709" s="1"/>
  <c r="AD81" i="2709" s="1"/>
  <c r="AA80" i="2709"/>
  <c r="AA79" i="2709"/>
  <c r="AC79" i="2709" s="1"/>
  <c r="AD79" i="2709" s="1"/>
  <c r="AA78" i="2709"/>
  <c r="AC78" i="2709" s="1"/>
  <c r="AA77" i="2709"/>
  <c r="AA76" i="2709"/>
  <c r="AA75" i="2709"/>
  <c r="AA74" i="2709"/>
  <c r="AA73" i="2709"/>
  <c r="AA72" i="2709"/>
  <c r="AA71" i="2709"/>
  <c r="AA70" i="2709"/>
  <c r="AA69" i="2709"/>
  <c r="AA68" i="2709"/>
  <c r="AA67" i="2709"/>
  <c r="AC67" i="2709" s="1"/>
  <c r="AD67" i="2709" s="1"/>
  <c r="AA66" i="2709"/>
  <c r="AC66" i="2709" s="1"/>
  <c r="AD66" i="2709" s="1"/>
  <c r="AA65" i="2709"/>
  <c r="AA64" i="2709"/>
  <c r="AA63" i="2709"/>
  <c r="AC63" i="2709" s="1"/>
  <c r="AD63" i="2709" s="1"/>
  <c r="AA62" i="2709"/>
  <c r="AA61" i="2709"/>
  <c r="AA60" i="2709"/>
  <c r="AA59" i="2709"/>
  <c r="AA58" i="2709"/>
  <c r="AA57" i="2709"/>
  <c r="AA56" i="2709"/>
  <c r="AA55" i="2709"/>
  <c r="AA54" i="2709"/>
  <c r="AA53" i="2709"/>
  <c r="AA52" i="2709"/>
  <c r="AA51" i="2709"/>
  <c r="AC51" i="2709" s="1"/>
  <c r="AD51" i="2709" s="1"/>
  <c r="AA50" i="2709"/>
  <c r="AC50" i="2709" s="1"/>
  <c r="AD50" i="2709" s="1"/>
  <c r="AA49" i="2709"/>
  <c r="AA48" i="2709"/>
  <c r="AA47" i="2709"/>
  <c r="AC47" i="2709" s="1"/>
  <c r="AD47" i="2709" s="1"/>
  <c r="AA46" i="2709"/>
  <c r="AA45" i="2709"/>
  <c r="AA44" i="2709"/>
  <c r="AA43" i="2709"/>
  <c r="AA42" i="2709"/>
  <c r="AA41" i="2709"/>
  <c r="AA40" i="2709"/>
  <c r="AA39" i="2709"/>
  <c r="AA38" i="2709"/>
  <c r="AA37" i="2709"/>
  <c r="AA36" i="2709"/>
  <c r="AA35" i="2709"/>
  <c r="AC35" i="2709" s="1"/>
  <c r="AD35" i="2709" s="1"/>
  <c r="AA34" i="2709"/>
  <c r="AA33" i="2709"/>
  <c r="AA32" i="2709"/>
  <c r="AA31" i="2709"/>
  <c r="AC31" i="2709" s="1"/>
  <c r="AA30" i="2709"/>
  <c r="AA29" i="2709"/>
  <c r="AA28" i="2709"/>
  <c r="AA27" i="2709"/>
  <c r="AA26" i="2709"/>
  <c r="AA25" i="2709"/>
  <c r="AA24" i="2709"/>
  <c r="AH100" i="2709"/>
  <c r="AI100" i="2709" s="1"/>
  <c r="AE100" i="2709"/>
  <c r="AD100" i="2709"/>
  <c r="AG100" i="2709" s="1"/>
  <c r="AC100" i="2709"/>
  <c r="AB100" i="2709"/>
  <c r="Z100" i="2709"/>
  <c r="Y100" i="2709"/>
  <c r="AH99" i="2709"/>
  <c r="AI99" i="2709" s="1"/>
  <c r="AE99" i="2709"/>
  <c r="AD99" i="2709"/>
  <c r="AB99" i="2709"/>
  <c r="Z99" i="2709"/>
  <c r="Y99" i="2709"/>
  <c r="AH98" i="2709"/>
  <c r="AI98" i="2709" s="1"/>
  <c r="AE98" i="2709"/>
  <c r="AB98" i="2709"/>
  <c r="Z98" i="2709"/>
  <c r="Y98" i="2709"/>
  <c r="AI97" i="2709"/>
  <c r="AH97" i="2709"/>
  <c r="AE97" i="2709"/>
  <c r="AB97" i="2709"/>
  <c r="Z97" i="2709"/>
  <c r="Y97" i="2709"/>
  <c r="AI96" i="2709"/>
  <c r="AH96" i="2709"/>
  <c r="AE96" i="2709"/>
  <c r="AC96" i="2709"/>
  <c r="AD96" i="2709" s="1"/>
  <c r="AB96" i="2709"/>
  <c r="Z96" i="2709"/>
  <c r="Y96" i="2709"/>
  <c r="AH95" i="2709"/>
  <c r="AI95" i="2709" s="1"/>
  <c r="AE95" i="2709"/>
  <c r="AC95" i="2709"/>
  <c r="AD95" i="2709" s="1"/>
  <c r="AF95" i="2709" s="1"/>
  <c r="AB95" i="2709"/>
  <c r="Z95" i="2709"/>
  <c r="Y95" i="2709"/>
  <c r="AI94" i="2709"/>
  <c r="AH94" i="2709"/>
  <c r="AG94" i="2709"/>
  <c r="AF94" i="2709"/>
  <c r="AE94" i="2709"/>
  <c r="AD94" i="2709"/>
  <c r="AB94" i="2709"/>
  <c r="Z94" i="2709"/>
  <c r="Y94" i="2709"/>
  <c r="AI93" i="2709"/>
  <c r="AH93" i="2709"/>
  <c r="AE93" i="2709"/>
  <c r="AC93" i="2709"/>
  <c r="AD93" i="2709" s="1"/>
  <c r="AB93" i="2709"/>
  <c r="Z93" i="2709"/>
  <c r="Y93" i="2709"/>
  <c r="AH92" i="2709"/>
  <c r="AI92" i="2709" s="1"/>
  <c r="AE92" i="2709"/>
  <c r="AC92" i="2709"/>
  <c r="AD92" i="2709" s="1"/>
  <c r="AB92" i="2709"/>
  <c r="Z92" i="2709"/>
  <c r="Y92" i="2709"/>
  <c r="AH91" i="2709"/>
  <c r="AI91" i="2709" s="1"/>
  <c r="AF91" i="2709"/>
  <c r="AE91" i="2709"/>
  <c r="AD91" i="2709"/>
  <c r="AG91" i="2709" s="1"/>
  <c r="AC91" i="2709"/>
  <c r="AB91" i="2709"/>
  <c r="Z91" i="2709"/>
  <c r="Y91" i="2709"/>
  <c r="AI90" i="2709"/>
  <c r="AH90" i="2709"/>
  <c r="AG90" i="2709"/>
  <c r="AF90" i="2709"/>
  <c r="AE90" i="2709"/>
  <c r="AD90" i="2709"/>
  <c r="AB90" i="2709"/>
  <c r="Z90" i="2709"/>
  <c r="Y90" i="2709"/>
  <c r="AH89" i="2709"/>
  <c r="AI89" i="2709" s="1"/>
  <c r="AE89" i="2709"/>
  <c r="AC89" i="2709"/>
  <c r="AD89" i="2709" s="1"/>
  <c r="AB89" i="2709"/>
  <c r="Z89" i="2709"/>
  <c r="Y89" i="2709"/>
  <c r="AI88" i="2709"/>
  <c r="AH88" i="2709"/>
  <c r="AE88" i="2709"/>
  <c r="AB88" i="2709"/>
  <c r="Z88" i="2709"/>
  <c r="Y88" i="2709"/>
  <c r="AH87" i="2709"/>
  <c r="AI87" i="2709" s="1"/>
  <c r="AG87" i="2709"/>
  <c r="AF87" i="2709"/>
  <c r="AE87" i="2709"/>
  <c r="AD87" i="2709"/>
  <c r="AC87" i="2709"/>
  <c r="AB87" i="2709"/>
  <c r="Z87" i="2709"/>
  <c r="Y87" i="2709"/>
  <c r="AI86" i="2709"/>
  <c r="AH86" i="2709"/>
  <c r="AE86" i="2709"/>
  <c r="AB86" i="2709"/>
  <c r="Z86" i="2709"/>
  <c r="Y86" i="2709"/>
  <c r="AH85" i="2709"/>
  <c r="AI85" i="2709" s="1"/>
  <c r="AE85" i="2709"/>
  <c r="AD85" i="2709"/>
  <c r="AC85" i="2709"/>
  <c r="AB85" i="2709"/>
  <c r="Z85" i="2709"/>
  <c r="Y85" i="2709"/>
  <c r="AH84" i="2709"/>
  <c r="AI84" i="2709" s="1"/>
  <c r="AE84" i="2709"/>
  <c r="AC84" i="2709"/>
  <c r="AD84" i="2709" s="1"/>
  <c r="AB84" i="2709"/>
  <c r="Z84" i="2709"/>
  <c r="Y84" i="2709"/>
  <c r="AH83" i="2709"/>
  <c r="AI83" i="2709" s="1"/>
  <c r="AF83" i="2709"/>
  <c r="AE83" i="2709"/>
  <c r="AB83" i="2709"/>
  <c r="Z83" i="2709"/>
  <c r="Y83" i="2709"/>
  <c r="AI82" i="2709"/>
  <c r="AH82" i="2709"/>
  <c r="AE82" i="2709"/>
  <c r="AD82" i="2709"/>
  <c r="AG82" i="2709" s="1"/>
  <c r="AB82" i="2709"/>
  <c r="Z82" i="2709"/>
  <c r="Y82" i="2709"/>
  <c r="AI81" i="2709"/>
  <c r="AH81" i="2709"/>
  <c r="AE81" i="2709"/>
  <c r="AB81" i="2709"/>
  <c r="Z81" i="2709"/>
  <c r="Y81" i="2709"/>
  <c r="AI80" i="2709"/>
  <c r="AH80" i="2709"/>
  <c r="AE80" i="2709"/>
  <c r="AC80" i="2709"/>
  <c r="AD80" i="2709" s="1"/>
  <c r="AB80" i="2709"/>
  <c r="Z80" i="2709"/>
  <c r="Y80" i="2709"/>
  <c r="AH79" i="2709"/>
  <c r="AI79" i="2709" s="1"/>
  <c r="AE79" i="2709"/>
  <c r="AB79" i="2709"/>
  <c r="Z79" i="2709"/>
  <c r="Y79" i="2709"/>
  <c r="AI78" i="2709"/>
  <c r="AH78" i="2709"/>
  <c r="AF78" i="2709"/>
  <c r="AE78" i="2709"/>
  <c r="AD78" i="2709"/>
  <c r="AG78" i="2709" s="1"/>
  <c r="AB78" i="2709"/>
  <c r="Z78" i="2709"/>
  <c r="Y78" i="2709"/>
  <c r="AH77" i="2709"/>
  <c r="AI77" i="2709" s="1"/>
  <c r="AE77" i="2709"/>
  <c r="AD77" i="2709"/>
  <c r="AG77" i="2709" s="1"/>
  <c r="AC77" i="2709"/>
  <c r="AB77" i="2709"/>
  <c r="Z77" i="2709"/>
  <c r="Y77" i="2709"/>
  <c r="AH76" i="2709"/>
  <c r="AI76" i="2709" s="1"/>
  <c r="AE76" i="2709"/>
  <c r="AC76" i="2709"/>
  <c r="AD76" i="2709" s="1"/>
  <c r="AB76" i="2709"/>
  <c r="Z76" i="2709"/>
  <c r="Y76" i="2709"/>
  <c r="AI75" i="2709"/>
  <c r="AH75" i="2709"/>
  <c r="AG75" i="2709"/>
  <c r="AF75" i="2709"/>
  <c r="AE75" i="2709"/>
  <c r="AD75" i="2709"/>
  <c r="AC75" i="2709"/>
  <c r="AB75" i="2709"/>
  <c r="Z75" i="2709"/>
  <c r="Y75" i="2709"/>
  <c r="AI74" i="2709"/>
  <c r="AH74" i="2709"/>
  <c r="AG74" i="2709"/>
  <c r="AE74" i="2709"/>
  <c r="AD74" i="2709"/>
  <c r="AF74" i="2709" s="1"/>
  <c r="AC74" i="2709"/>
  <c r="AB74" i="2709"/>
  <c r="Z74" i="2709"/>
  <c r="Y74" i="2709"/>
  <c r="AI73" i="2709"/>
  <c r="AH73" i="2709"/>
  <c r="AE73" i="2709"/>
  <c r="AC73" i="2709"/>
  <c r="AD73" i="2709" s="1"/>
  <c r="AB73" i="2709"/>
  <c r="Z73" i="2709"/>
  <c r="Y73" i="2709"/>
  <c r="AH72" i="2709"/>
  <c r="AI72" i="2709" s="1"/>
  <c r="AE72" i="2709"/>
  <c r="AC72" i="2709"/>
  <c r="AD72" i="2709" s="1"/>
  <c r="AB72" i="2709"/>
  <c r="Z72" i="2709"/>
  <c r="Y72" i="2709"/>
  <c r="AI71" i="2709"/>
  <c r="AH71" i="2709"/>
  <c r="AE71" i="2709"/>
  <c r="AC71" i="2709"/>
  <c r="AD71" i="2709" s="1"/>
  <c r="AB71" i="2709"/>
  <c r="Z71" i="2709"/>
  <c r="Y71" i="2709"/>
  <c r="AI70" i="2709"/>
  <c r="AH70" i="2709"/>
  <c r="AE70" i="2709"/>
  <c r="AC70" i="2709"/>
  <c r="AD70" i="2709" s="1"/>
  <c r="AB70" i="2709"/>
  <c r="Z70" i="2709"/>
  <c r="Y70" i="2709"/>
  <c r="AI69" i="2709"/>
  <c r="AH69" i="2709"/>
  <c r="AE69" i="2709"/>
  <c r="AC69" i="2709"/>
  <c r="AD69" i="2709" s="1"/>
  <c r="AB69" i="2709"/>
  <c r="Z69" i="2709"/>
  <c r="Y69" i="2709"/>
  <c r="AH68" i="2709"/>
  <c r="AI68" i="2709" s="1"/>
  <c r="AE68" i="2709"/>
  <c r="AC68" i="2709"/>
  <c r="AD68" i="2709" s="1"/>
  <c r="AF68" i="2709" s="1"/>
  <c r="AB68" i="2709"/>
  <c r="Z68" i="2709"/>
  <c r="Y68" i="2709"/>
  <c r="AI67" i="2709"/>
  <c r="AH67" i="2709"/>
  <c r="AE67" i="2709"/>
  <c r="AB67" i="2709"/>
  <c r="Z67" i="2709"/>
  <c r="Y67" i="2709"/>
  <c r="AI66" i="2709"/>
  <c r="AH66" i="2709"/>
  <c r="AE66" i="2709"/>
  <c r="AB66" i="2709"/>
  <c r="Z66" i="2709"/>
  <c r="Y66" i="2709"/>
  <c r="AI65" i="2709"/>
  <c r="AH65" i="2709"/>
  <c r="AE65" i="2709"/>
  <c r="AC65" i="2709"/>
  <c r="AD65" i="2709" s="1"/>
  <c r="AB65" i="2709"/>
  <c r="Z65" i="2709"/>
  <c r="Y65" i="2709"/>
  <c r="AH64" i="2709"/>
  <c r="AI64" i="2709" s="1"/>
  <c r="AE64" i="2709"/>
  <c r="AC64" i="2709"/>
  <c r="AD64" i="2709" s="1"/>
  <c r="AB64" i="2709"/>
  <c r="Z64" i="2709"/>
  <c r="Y64" i="2709"/>
  <c r="AI63" i="2709"/>
  <c r="AH63" i="2709"/>
  <c r="AE63" i="2709"/>
  <c r="AB63" i="2709"/>
  <c r="Z63" i="2709"/>
  <c r="Y63" i="2709"/>
  <c r="AI62" i="2709"/>
  <c r="AH62" i="2709"/>
  <c r="AE62" i="2709"/>
  <c r="AC62" i="2709"/>
  <c r="AD62" i="2709" s="1"/>
  <c r="AB62" i="2709"/>
  <c r="Z62" i="2709"/>
  <c r="Y62" i="2709"/>
  <c r="AI61" i="2709"/>
  <c r="AH61" i="2709"/>
  <c r="AE61" i="2709"/>
  <c r="AC61" i="2709"/>
  <c r="AD61" i="2709" s="1"/>
  <c r="AB61" i="2709"/>
  <c r="Z61" i="2709"/>
  <c r="Y61" i="2709"/>
  <c r="AH60" i="2709"/>
  <c r="AI60" i="2709" s="1"/>
  <c r="AE60" i="2709"/>
  <c r="AC60" i="2709"/>
  <c r="AD60" i="2709" s="1"/>
  <c r="AF60" i="2709" s="1"/>
  <c r="AB60" i="2709"/>
  <c r="Z60" i="2709"/>
  <c r="Y60" i="2709"/>
  <c r="AI59" i="2709"/>
  <c r="AH59" i="2709"/>
  <c r="AG59" i="2709"/>
  <c r="AF59" i="2709"/>
  <c r="AE59" i="2709"/>
  <c r="AD59" i="2709"/>
  <c r="AC59" i="2709"/>
  <c r="AB59" i="2709"/>
  <c r="Z59" i="2709"/>
  <c r="Y59" i="2709"/>
  <c r="AI58" i="2709"/>
  <c r="AH58" i="2709"/>
  <c r="AG58" i="2709"/>
  <c r="AE58" i="2709"/>
  <c r="AD58" i="2709"/>
  <c r="AF58" i="2709" s="1"/>
  <c r="AC58" i="2709"/>
  <c r="AB58" i="2709"/>
  <c r="Z58" i="2709"/>
  <c r="Y58" i="2709"/>
  <c r="AI57" i="2709"/>
  <c r="AH57" i="2709"/>
  <c r="AE57" i="2709"/>
  <c r="AC57" i="2709"/>
  <c r="AD57" i="2709" s="1"/>
  <c r="AB57" i="2709"/>
  <c r="Z57" i="2709"/>
  <c r="Y57" i="2709"/>
  <c r="AH56" i="2709"/>
  <c r="AI56" i="2709" s="1"/>
  <c r="AE56" i="2709"/>
  <c r="AC56" i="2709"/>
  <c r="AD56" i="2709" s="1"/>
  <c r="AB56" i="2709"/>
  <c r="Z56" i="2709"/>
  <c r="Y56" i="2709"/>
  <c r="AI55" i="2709"/>
  <c r="AH55" i="2709"/>
  <c r="AG55" i="2709"/>
  <c r="AF55" i="2709"/>
  <c r="AE55" i="2709"/>
  <c r="AD55" i="2709"/>
  <c r="AC55" i="2709"/>
  <c r="AB55" i="2709"/>
  <c r="Z55" i="2709"/>
  <c r="Y55" i="2709"/>
  <c r="AI54" i="2709"/>
  <c r="AH54" i="2709"/>
  <c r="AE54" i="2709"/>
  <c r="AC54" i="2709"/>
  <c r="AD54" i="2709" s="1"/>
  <c r="AB54" i="2709"/>
  <c r="Z54" i="2709"/>
  <c r="Y54" i="2709"/>
  <c r="AI53" i="2709"/>
  <c r="AH53" i="2709"/>
  <c r="AE53" i="2709"/>
  <c r="AC53" i="2709"/>
  <c r="AD53" i="2709" s="1"/>
  <c r="AB53" i="2709"/>
  <c r="Z53" i="2709"/>
  <c r="Y53" i="2709"/>
  <c r="AH52" i="2709"/>
  <c r="AI52" i="2709" s="1"/>
  <c r="AE52" i="2709"/>
  <c r="AC52" i="2709"/>
  <c r="AD52" i="2709" s="1"/>
  <c r="AF52" i="2709" s="1"/>
  <c r="AB52" i="2709"/>
  <c r="Z52" i="2709"/>
  <c r="Y52" i="2709"/>
  <c r="AI51" i="2709"/>
  <c r="AH51" i="2709"/>
  <c r="AE51" i="2709"/>
  <c r="AB51" i="2709"/>
  <c r="Z51" i="2709"/>
  <c r="Y51" i="2709"/>
  <c r="AI50" i="2709"/>
  <c r="AH50" i="2709"/>
  <c r="AE50" i="2709"/>
  <c r="AB50" i="2709"/>
  <c r="Z50" i="2709"/>
  <c r="Y50" i="2709"/>
  <c r="AI49" i="2709"/>
  <c r="AH49" i="2709"/>
  <c r="AE49" i="2709"/>
  <c r="AC49" i="2709"/>
  <c r="AD49" i="2709" s="1"/>
  <c r="AB49" i="2709"/>
  <c r="Z49" i="2709"/>
  <c r="Y49" i="2709"/>
  <c r="AH48" i="2709"/>
  <c r="AI48" i="2709" s="1"/>
  <c r="AE48" i="2709"/>
  <c r="AC48" i="2709"/>
  <c r="AD48" i="2709" s="1"/>
  <c r="AB48" i="2709"/>
  <c r="Z48" i="2709"/>
  <c r="Y48" i="2709"/>
  <c r="AI47" i="2709"/>
  <c r="AH47" i="2709"/>
  <c r="AE47" i="2709"/>
  <c r="AB47" i="2709"/>
  <c r="Z47" i="2709"/>
  <c r="Y47" i="2709"/>
  <c r="AI46" i="2709"/>
  <c r="AH46" i="2709"/>
  <c r="AE46" i="2709"/>
  <c r="AC46" i="2709"/>
  <c r="AD46" i="2709" s="1"/>
  <c r="AB46" i="2709"/>
  <c r="Z46" i="2709"/>
  <c r="Y46" i="2709"/>
  <c r="AI45" i="2709"/>
  <c r="AH45" i="2709"/>
  <c r="AE45" i="2709"/>
  <c r="AC45" i="2709"/>
  <c r="AD45" i="2709" s="1"/>
  <c r="AB45" i="2709"/>
  <c r="Z45" i="2709"/>
  <c r="Y45" i="2709"/>
  <c r="AH44" i="2709"/>
  <c r="AI44" i="2709" s="1"/>
  <c r="AG44" i="2709"/>
  <c r="AE44" i="2709"/>
  <c r="AC44" i="2709"/>
  <c r="AD44" i="2709" s="1"/>
  <c r="AF44" i="2709" s="1"/>
  <c r="AB44" i="2709"/>
  <c r="Z44" i="2709"/>
  <c r="Y44" i="2709"/>
  <c r="AI43" i="2709"/>
  <c r="AH43" i="2709"/>
  <c r="AG43" i="2709"/>
  <c r="AF43" i="2709"/>
  <c r="AE43" i="2709"/>
  <c r="AD43" i="2709"/>
  <c r="AC43" i="2709"/>
  <c r="AB43" i="2709"/>
  <c r="Z43" i="2709"/>
  <c r="Y43" i="2709"/>
  <c r="AI42" i="2709"/>
  <c r="AH42" i="2709"/>
  <c r="AG42" i="2709"/>
  <c r="AF42" i="2709"/>
  <c r="AE42" i="2709"/>
  <c r="AD42" i="2709"/>
  <c r="AC42" i="2709"/>
  <c r="AB42" i="2709"/>
  <c r="Z42" i="2709"/>
  <c r="Y42" i="2709"/>
  <c r="AI41" i="2709"/>
  <c r="AH41" i="2709"/>
  <c r="AE41" i="2709"/>
  <c r="AC41" i="2709"/>
  <c r="AD41" i="2709" s="1"/>
  <c r="AB41" i="2709"/>
  <c r="Z41" i="2709"/>
  <c r="Y41" i="2709"/>
  <c r="AH40" i="2709"/>
  <c r="AI40" i="2709" s="1"/>
  <c r="AE40" i="2709"/>
  <c r="AC40" i="2709"/>
  <c r="AD40" i="2709" s="1"/>
  <c r="AB40" i="2709"/>
  <c r="Z40" i="2709"/>
  <c r="Y40" i="2709"/>
  <c r="AI39" i="2709"/>
  <c r="AH39" i="2709"/>
  <c r="AE39" i="2709"/>
  <c r="AD39" i="2709"/>
  <c r="AC39" i="2709"/>
  <c r="AB39" i="2709"/>
  <c r="Z39" i="2709"/>
  <c r="Y39" i="2709"/>
  <c r="AI38" i="2709"/>
  <c r="AH38" i="2709"/>
  <c r="AE38" i="2709"/>
  <c r="AC38" i="2709"/>
  <c r="AD38" i="2709" s="1"/>
  <c r="AB38" i="2709"/>
  <c r="Z38" i="2709"/>
  <c r="Y38" i="2709"/>
  <c r="AH37" i="2709"/>
  <c r="AI37" i="2709" s="1"/>
  <c r="AE37" i="2709"/>
  <c r="AC37" i="2709"/>
  <c r="AD37" i="2709" s="1"/>
  <c r="AB37" i="2709"/>
  <c r="Z37" i="2709"/>
  <c r="Y37" i="2709"/>
  <c r="AH36" i="2709"/>
  <c r="AI36" i="2709" s="1"/>
  <c r="AE36" i="2709"/>
  <c r="AC36" i="2709"/>
  <c r="AD36" i="2709" s="1"/>
  <c r="AF36" i="2709" s="1"/>
  <c r="AB36" i="2709"/>
  <c r="Z36" i="2709"/>
  <c r="Y36" i="2709"/>
  <c r="AI35" i="2709"/>
  <c r="AH35" i="2709"/>
  <c r="AE35" i="2709"/>
  <c r="AB35" i="2709"/>
  <c r="Z35" i="2709"/>
  <c r="Y35" i="2709"/>
  <c r="AI34" i="2709"/>
  <c r="AH34" i="2709"/>
  <c r="AG34" i="2709"/>
  <c r="AF34" i="2709"/>
  <c r="AE34" i="2709"/>
  <c r="AD34" i="2709"/>
  <c r="AC34" i="2709"/>
  <c r="AB34" i="2709"/>
  <c r="Z34" i="2709"/>
  <c r="Y34" i="2709"/>
  <c r="AI33" i="2709"/>
  <c r="AH33" i="2709"/>
  <c r="AE33" i="2709"/>
  <c r="AC33" i="2709"/>
  <c r="AD33" i="2709" s="1"/>
  <c r="AB33" i="2709"/>
  <c r="Z33" i="2709"/>
  <c r="Y33" i="2709"/>
  <c r="AH32" i="2709"/>
  <c r="AI32" i="2709" s="1"/>
  <c r="AE32" i="2709"/>
  <c r="AC32" i="2709"/>
  <c r="AD32" i="2709" s="1"/>
  <c r="AB32" i="2709"/>
  <c r="Z32" i="2709"/>
  <c r="Y32" i="2709"/>
  <c r="AI31" i="2709"/>
  <c r="AH31" i="2709"/>
  <c r="AE31" i="2709"/>
  <c r="AD31" i="2709"/>
  <c r="AB31" i="2709"/>
  <c r="Z31" i="2709"/>
  <c r="Y31" i="2709"/>
  <c r="AI30" i="2709"/>
  <c r="AH30" i="2709"/>
  <c r="AE30" i="2709"/>
  <c r="AC30" i="2709"/>
  <c r="AD30" i="2709" s="1"/>
  <c r="AB30" i="2709"/>
  <c r="Z30" i="2709"/>
  <c r="Y30" i="2709"/>
  <c r="AH29" i="2709"/>
  <c r="AI29" i="2709" s="1"/>
  <c r="AE29" i="2709"/>
  <c r="AC29" i="2709"/>
  <c r="AD29" i="2709" s="1"/>
  <c r="AB29" i="2709"/>
  <c r="Z29" i="2709"/>
  <c r="Y29" i="2709"/>
  <c r="AH28" i="2709"/>
  <c r="AI28" i="2709" s="1"/>
  <c r="AE28" i="2709"/>
  <c r="AC28" i="2709"/>
  <c r="AD28" i="2709" s="1"/>
  <c r="AF28" i="2709" s="1"/>
  <c r="AB28" i="2709"/>
  <c r="Z28" i="2709"/>
  <c r="Y28" i="2709"/>
  <c r="AH27" i="2709"/>
  <c r="AI27" i="2709" s="1"/>
  <c r="AG27" i="2709"/>
  <c r="AF27" i="2709"/>
  <c r="AE27" i="2709"/>
  <c r="AD27" i="2709"/>
  <c r="AC27" i="2709"/>
  <c r="AB27" i="2709"/>
  <c r="Z27" i="2709"/>
  <c r="Y27" i="2709"/>
  <c r="AI26" i="2709"/>
  <c r="AH26" i="2709"/>
  <c r="AG26" i="2709"/>
  <c r="AF26" i="2709"/>
  <c r="AE26" i="2709"/>
  <c r="AD26" i="2709"/>
  <c r="AC26" i="2709"/>
  <c r="AB26" i="2709"/>
  <c r="Z26" i="2709"/>
  <c r="Y26" i="2709"/>
  <c r="AI25" i="2709"/>
  <c r="AH25" i="2709"/>
  <c r="AE25" i="2709"/>
  <c r="AC25" i="2709"/>
  <c r="AD25" i="2709" s="1"/>
  <c r="AB25" i="2709"/>
  <c r="Z25" i="2709"/>
  <c r="Y25" i="2709"/>
  <c r="AH24" i="2709"/>
  <c r="AI24" i="2709" s="1"/>
  <c r="AE24" i="2709"/>
  <c r="AC24" i="2709"/>
  <c r="AD24" i="2709" s="1"/>
  <c r="AB24" i="2709"/>
  <c r="Z24" i="2709"/>
  <c r="Y24" i="2709"/>
  <c r="Y19" i="2709"/>
  <c r="Y23" i="2709"/>
  <c r="Y22" i="2709"/>
  <c r="AB21" i="2709"/>
  <c r="Y21" i="2709"/>
  <c r="AB20" i="2709"/>
  <c r="Y20" i="2709"/>
  <c r="AB17" i="2709"/>
  <c r="Y17" i="2709"/>
  <c r="AB16" i="2709"/>
  <c r="Y16" i="2709"/>
  <c r="Y15" i="2709"/>
  <c r="AB18" i="2709"/>
  <c r="Y18" i="2709"/>
  <c r="AH17" i="2706"/>
  <c r="AH16" i="2706"/>
  <c r="F50" i="2706"/>
  <c r="E50" i="2706"/>
  <c r="F49" i="2706"/>
  <c r="E49" i="2706"/>
  <c r="F48" i="2706"/>
  <c r="E48" i="2706"/>
  <c r="F47" i="2706"/>
  <c r="E47" i="2706"/>
  <c r="F46" i="2706"/>
  <c r="E46" i="2706"/>
  <c r="E45" i="2706"/>
  <c r="F45" i="2706" s="1"/>
  <c r="F44" i="2706"/>
  <c r="E44" i="2706"/>
  <c r="E43" i="2706"/>
  <c r="F43" i="2706" s="1"/>
  <c r="F42" i="2706"/>
  <c r="E42" i="2706"/>
  <c r="F39" i="2706"/>
  <c r="E39" i="2706"/>
  <c r="E38" i="2706"/>
  <c r="F38" i="2706" s="1"/>
  <c r="F36" i="2706"/>
  <c r="E36" i="2706"/>
  <c r="E33" i="2706"/>
  <c r="F33" i="2706" s="1"/>
  <c r="F32" i="2706"/>
  <c r="E32" i="2706"/>
  <c r="E31" i="2706"/>
  <c r="F31" i="2706" s="1"/>
  <c r="E30" i="2706"/>
  <c r="F30" i="2706" s="1"/>
  <c r="E29" i="2706"/>
  <c r="F29" i="2706" s="1"/>
  <c r="F28" i="2706"/>
  <c r="E28" i="2706"/>
  <c r="E25" i="2706"/>
  <c r="F25" i="2706" s="1"/>
  <c r="F24" i="2706"/>
  <c r="E24" i="2706"/>
  <c r="E23" i="2706"/>
  <c r="F23" i="2706" s="1"/>
  <c r="E22" i="2706"/>
  <c r="F22" i="2706" s="1"/>
  <c r="E21" i="2706"/>
  <c r="F21" i="2706" s="1"/>
  <c r="E20" i="2706"/>
  <c r="F20" i="2706" s="1"/>
  <c r="E18" i="2706"/>
  <c r="F18" i="2706" s="1"/>
  <c r="E17" i="2706"/>
  <c r="F17" i="2706" s="1"/>
  <c r="F16" i="2706"/>
  <c r="E16" i="2706"/>
  <c r="F15" i="2706"/>
  <c r="E15" i="2706"/>
  <c r="AA100" i="2706"/>
  <c r="AA99" i="2706"/>
  <c r="AA98" i="2706"/>
  <c r="AA97" i="2706"/>
  <c r="AA96" i="2706"/>
  <c r="AA95" i="2706"/>
  <c r="AA94" i="2706"/>
  <c r="AC94" i="2706" s="1"/>
  <c r="AD94" i="2706" s="1"/>
  <c r="AA93" i="2706"/>
  <c r="AC93" i="2706" s="1"/>
  <c r="AA92" i="2706"/>
  <c r="AA91" i="2706"/>
  <c r="AC91" i="2706" s="1"/>
  <c r="AD91" i="2706" s="1"/>
  <c r="AG91" i="2706" s="1"/>
  <c r="AA90" i="2706"/>
  <c r="AA89" i="2706"/>
  <c r="AC89" i="2706" s="1"/>
  <c r="AA88" i="2706"/>
  <c r="AC88" i="2706" s="1"/>
  <c r="AD88" i="2706" s="1"/>
  <c r="AA87" i="2706"/>
  <c r="AA86" i="2706"/>
  <c r="AA85" i="2706"/>
  <c r="AA84" i="2706"/>
  <c r="AA83" i="2706"/>
  <c r="AA82" i="2706"/>
  <c r="AA81" i="2706"/>
  <c r="AC81" i="2706" s="1"/>
  <c r="AD81" i="2706" s="1"/>
  <c r="AA80" i="2706"/>
  <c r="AA79" i="2706"/>
  <c r="AA78" i="2706"/>
  <c r="AA77" i="2706"/>
  <c r="AC77" i="2706" s="1"/>
  <c r="AD77" i="2706" s="1"/>
  <c r="AG77" i="2706" s="1"/>
  <c r="AA76" i="2706"/>
  <c r="AA75" i="2706"/>
  <c r="AC75" i="2706" s="1"/>
  <c r="AD75" i="2706" s="1"/>
  <c r="AA74" i="2706"/>
  <c r="AA73" i="2706"/>
  <c r="AC73" i="2706" s="1"/>
  <c r="AD73" i="2706" s="1"/>
  <c r="AG73" i="2706" s="1"/>
  <c r="AA72" i="2706"/>
  <c r="AA71" i="2706"/>
  <c r="AC71" i="2706" s="1"/>
  <c r="AD71" i="2706" s="1"/>
  <c r="AA70" i="2706"/>
  <c r="AA69" i="2706"/>
  <c r="AA68" i="2706"/>
  <c r="AA67" i="2706"/>
  <c r="AA66" i="2706"/>
  <c r="AA65" i="2706"/>
  <c r="AC65" i="2706" s="1"/>
  <c r="AD65" i="2706" s="1"/>
  <c r="AG65" i="2706" s="1"/>
  <c r="AA64" i="2706"/>
  <c r="AA63" i="2706"/>
  <c r="AA62" i="2706"/>
  <c r="AA61" i="2706"/>
  <c r="AC61" i="2706" s="1"/>
  <c r="AD61" i="2706" s="1"/>
  <c r="AA60" i="2706"/>
  <c r="AA59" i="2706"/>
  <c r="AC59" i="2706" s="1"/>
  <c r="AD59" i="2706" s="1"/>
  <c r="AA58" i="2706"/>
  <c r="AA57" i="2706"/>
  <c r="AC57" i="2706" s="1"/>
  <c r="AD57" i="2706" s="1"/>
  <c r="AA56" i="2706"/>
  <c r="AA55" i="2706"/>
  <c r="AC55" i="2706" s="1"/>
  <c r="AD55" i="2706" s="1"/>
  <c r="AA54" i="2706"/>
  <c r="AC54" i="2706" s="1"/>
  <c r="AD54" i="2706" s="1"/>
  <c r="AA53" i="2706"/>
  <c r="AA52" i="2706"/>
  <c r="AA51" i="2706"/>
  <c r="AA50" i="2706"/>
  <c r="AA49" i="2706"/>
  <c r="AC49" i="2706" s="1"/>
  <c r="AD49" i="2706" s="1"/>
  <c r="AG49" i="2706" s="1"/>
  <c r="AA48" i="2706"/>
  <c r="AA47" i="2706"/>
  <c r="AA46" i="2706"/>
  <c r="AA45" i="2706"/>
  <c r="AC45" i="2706" s="1"/>
  <c r="AD45" i="2706" s="1"/>
  <c r="AA44" i="2706"/>
  <c r="AA43" i="2706"/>
  <c r="AC43" i="2706" s="1"/>
  <c r="AD43" i="2706" s="1"/>
  <c r="AA42" i="2706"/>
  <c r="AC42" i="2706" s="1"/>
  <c r="AD42" i="2706" s="1"/>
  <c r="AA41" i="2706"/>
  <c r="AC41" i="2706" s="1"/>
  <c r="AD41" i="2706" s="1"/>
  <c r="AA40" i="2706"/>
  <c r="AC40" i="2706" s="1"/>
  <c r="AD40" i="2706" s="1"/>
  <c r="AA39" i="2706"/>
  <c r="AC39" i="2706" s="1"/>
  <c r="AD39" i="2706" s="1"/>
  <c r="AA38" i="2706"/>
  <c r="AC38" i="2706" s="1"/>
  <c r="AD38" i="2706" s="1"/>
  <c r="AA37" i="2706"/>
  <c r="AA36" i="2706"/>
  <c r="AA35" i="2706"/>
  <c r="AA34" i="2706"/>
  <c r="AA33" i="2706"/>
  <c r="AC33" i="2706" s="1"/>
  <c r="AD33" i="2706" s="1"/>
  <c r="AA32" i="2706"/>
  <c r="AA31" i="2706"/>
  <c r="AA30" i="2706"/>
  <c r="AC30" i="2706" s="1"/>
  <c r="AD30" i="2706" s="1"/>
  <c r="AI100" i="2706"/>
  <c r="AH100" i="2706"/>
  <c r="AE100" i="2706"/>
  <c r="AC100" i="2706"/>
  <c r="AD100" i="2706" s="1"/>
  <c r="AG100" i="2706" s="1"/>
  <c r="AB100" i="2706"/>
  <c r="Z100" i="2706"/>
  <c r="Y100" i="2706"/>
  <c r="AI99" i="2706"/>
  <c r="AH99" i="2706"/>
  <c r="AE99" i="2706"/>
  <c r="AC99" i="2706"/>
  <c r="AD99" i="2706" s="1"/>
  <c r="AG99" i="2706" s="1"/>
  <c r="AB99" i="2706"/>
  <c r="Z99" i="2706"/>
  <c r="Y99" i="2706"/>
  <c r="AI98" i="2706"/>
  <c r="AH98" i="2706"/>
  <c r="AE98" i="2706"/>
  <c r="AC98" i="2706"/>
  <c r="AD98" i="2706" s="1"/>
  <c r="AB98" i="2706"/>
  <c r="Z98" i="2706"/>
  <c r="Y98" i="2706"/>
  <c r="AI97" i="2706"/>
  <c r="AH97" i="2706"/>
  <c r="AE97" i="2706"/>
  <c r="AC97" i="2706"/>
  <c r="AD97" i="2706" s="1"/>
  <c r="AB97" i="2706"/>
  <c r="Z97" i="2706"/>
  <c r="Y97" i="2706"/>
  <c r="AH96" i="2706"/>
  <c r="AI96" i="2706" s="1"/>
  <c r="AE96" i="2706"/>
  <c r="AD96" i="2706"/>
  <c r="AG96" i="2706" s="1"/>
  <c r="AC96" i="2706"/>
  <c r="AB96" i="2706"/>
  <c r="Z96" i="2706"/>
  <c r="Y96" i="2706"/>
  <c r="AI95" i="2706"/>
  <c r="AH95" i="2706"/>
  <c r="AG95" i="2706"/>
  <c r="AF95" i="2706"/>
  <c r="AE95" i="2706"/>
  <c r="AC95" i="2706"/>
  <c r="AD95" i="2706" s="1"/>
  <c r="AB95" i="2706"/>
  <c r="Z95" i="2706"/>
  <c r="Y95" i="2706"/>
  <c r="AH94" i="2706"/>
  <c r="AI94" i="2706" s="1"/>
  <c r="AE94" i="2706"/>
  <c r="AB94" i="2706"/>
  <c r="Z94" i="2706"/>
  <c r="Y94" i="2706"/>
  <c r="AI93" i="2706"/>
  <c r="AH93" i="2706"/>
  <c r="AG93" i="2706"/>
  <c r="AE93" i="2706"/>
  <c r="AD93" i="2706"/>
  <c r="AF93" i="2706" s="1"/>
  <c r="AB93" i="2706"/>
  <c r="Z93" i="2706"/>
  <c r="Y93" i="2706"/>
  <c r="AH92" i="2706"/>
  <c r="AI92" i="2706" s="1"/>
  <c r="AE92" i="2706"/>
  <c r="AC92" i="2706"/>
  <c r="AD92" i="2706" s="1"/>
  <c r="AB92" i="2706"/>
  <c r="Z92" i="2706"/>
  <c r="Y92" i="2706"/>
  <c r="AI91" i="2706"/>
  <c r="AH91" i="2706"/>
  <c r="AF91" i="2706"/>
  <c r="AE91" i="2706"/>
  <c r="AB91" i="2706"/>
  <c r="Z91" i="2706"/>
  <c r="Y91" i="2706"/>
  <c r="AI90" i="2706"/>
  <c r="AH90" i="2706"/>
  <c r="AE90" i="2706"/>
  <c r="AD90" i="2706"/>
  <c r="AG90" i="2706" s="1"/>
  <c r="AC90" i="2706"/>
  <c r="AB90" i="2706"/>
  <c r="Z90" i="2706"/>
  <c r="Y90" i="2706"/>
  <c r="AI89" i="2706"/>
  <c r="AH89" i="2706"/>
  <c r="AE89" i="2706"/>
  <c r="AD89" i="2706"/>
  <c r="AG89" i="2706" s="1"/>
  <c r="AB89" i="2706"/>
  <c r="Z89" i="2706"/>
  <c r="Y89" i="2706"/>
  <c r="AH88" i="2706"/>
  <c r="AI88" i="2706" s="1"/>
  <c r="AG88" i="2706"/>
  <c r="AF88" i="2706"/>
  <c r="AE88" i="2706"/>
  <c r="AB88" i="2706"/>
  <c r="Z88" i="2706"/>
  <c r="Y88" i="2706"/>
  <c r="AI87" i="2706"/>
  <c r="AH87" i="2706"/>
  <c r="AE87" i="2706"/>
  <c r="AC87" i="2706"/>
  <c r="AD87" i="2706" s="1"/>
  <c r="AF87" i="2706" s="1"/>
  <c r="AB87" i="2706"/>
  <c r="Z87" i="2706"/>
  <c r="Y87" i="2706"/>
  <c r="AI86" i="2706"/>
  <c r="AH86" i="2706"/>
  <c r="AE86" i="2706"/>
  <c r="AC86" i="2706"/>
  <c r="AD86" i="2706" s="1"/>
  <c r="AB86" i="2706"/>
  <c r="Z86" i="2706"/>
  <c r="Y86" i="2706"/>
  <c r="AI85" i="2706"/>
  <c r="AH85" i="2706"/>
  <c r="AE85" i="2706"/>
  <c r="AC85" i="2706"/>
  <c r="AD85" i="2706" s="1"/>
  <c r="AB85" i="2706"/>
  <c r="Z85" i="2706"/>
  <c r="Y85" i="2706"/>
  <c r="AH84" i="2706"/>
  <c r="AI84" i="2706" s="1"/>
  <c r="AE84" i="2706"/>
  <c r="AD84" i="2706"/>
  <c r="AG84" i="2706" s="1"/>
  <c r="AC84" i="2706"/>
  <c r="AB84" i="2706"/>
  <c r="Z84" i="2706"/>
  <c r="Y84" i="2706"/>
  <c r="AH83" i="2706"/>
  <c r="AI83" i="2706" s="1"/>
  <c r="AG83" i="2706"/>
  <c r="AF83" i="2706"/>
  <c r="AE83" i="2706"/>
  <c r="AC83" i="2706"/>
  <c r="AD83" i="2706" s="1"/>
  <c r="AB83" i="2706"/>
  <c r="Z83" i="2706"/>
  <c r="Y83" i="2706"/>
  <c r="AI82" i="2706"/>
  <c r="AH82" i="2706"/>
  <c r="AG82" i="2706"/>
  <c r="AF82" i="2706"/>
  <c r="AE82" i="2706"/>
  <c r="AC82" i="2706"/>
  <c r="AD82" i="2706" s="1"/>
  <c r="AB82" i="2706"/>
  <c r="Z82" i="2706"/>
  <c r="Y82" i="2706"/>
  <c r="AH81" i="2706"/>
  <c r="AI81" i="2706" s="1"/>
  <c r="AE81" i="2706"/>
  <c r="AB81" i="2706"/>
  <c r="Z81" i="2706"/>
  <c r="Y81" i="2706"/>
  <c r="AI80" i="2706"/>
  <c r="AH80" i="2706"/>
  <c r="AE80" i="2706"/>
  <c r="AD80" i="2706"/>
  <c r="AC80" i="2706"/>
  <c r="AB80" i="2706"/>
  <c r="Z80" i="2706"/>
  <c r="Y80" i="2706"/>
  <c r="AH79" i="2706"/>
  <c r="AI79" i="2706" s="1"/>
  <c r="AE79" i="2706"/>
  <c r="AC79" i="2706"/>
  <c r="AD79" i="2706" s="1"/>
  <c r="AB79" i="2706"/>
  <c r="Z79" i="2706"/>
  <c r="Y79" i="2706"/>
  <c r="AI78" i="2706"/>
  <c r="AH78" i="2706"/>
  <c r="AE78" i="2706"/>
  <c r="AC78" i="2706"/>
  <c r="AD78" i="2706" s="1"/>
  <c r="AB78" i="2706"/>
  <c r="Z78" i="2706"/>
  <c r="Y78" i="2706"/>
  <c r="AI77" i="2706"/>
  <c r="AH77" i="2706"/>
  <c r="AE77" i="2706"/>
  <c r="AB77" i="2706"/>
  <c r="Z77" i="2706"/>
  <c r="Y77" i="2706"/>
  <c r="AI76" i="2706"/>
  <c r="AH76" i="2706"/>
  <c r="AE76" i="2706"/>
  <c r="AD76" i="2706"/>
  <c r="AC76" i="2706"/>
  <c r="AB76" i="2706"/>
  <c r="Z76" i="2706"/>
  <c r="Y76" i="2706"/>
  <c r="AI75" i="2706"/>
  <c r="AH75" i="2706"/>
  <c r="AE75" i="2706"/>
  <c r="AB75" i="2706"/>
  <c r="Z75" i="2706"/>
  <c r="Y75" i="2706"/>
  <c r="AH74" i="2706"/>
  <c r="AI74" i="2706" s="1"/>
  <c r="AE74" i="2706"/>
  <c r="AC74" i="2706"/>
  <c r="AD74" i="2706" s="1"/>
  <c r="AB74" i="2706"/>
  <c r="Z74" i="2706"/>
  <c r="Y74" i="2706"/>
  <c r="AH73" i="2706"/>
  <c r="AI73" i="2706" s="1"/>
  <c r="AE73" i="2706"/>
  <c r="AB73" i="2706"/>
  <c r="Z73" i="2706"/>
  <c r="Y73" i="2706"/>
  <c r="AI72" i="2706"/>
  <c r="AH72" i="2706"/>
  <c r="AG72" i="2706"/>
  <c r="AE72" i="2706"/>
  <c r="AC72" i="2706"/>
  <c r="AD72" i="2706" s="1"/>
  <c r="AF72" i="2706" s="1"/>
  <c r="AB72" i="2706"/>
  <c r="Z72" i="2706"/>
  <c r="Y72" i="2706"/>
  <c r="AI71" i="2706"/>
  <c r="AH71" i="2706"/>
  <c r="AE71" i="2706"/>
  <c r="AB71" i="2706"/>
  <c r="Z71" i="2706"/>
  <c r="Y71" i="2706"/>
  <c r="AH70" i="2706"/>
  <c r="AI70" i="2706" s="1"/>
  <c r="AG70" i="2706"/>
  <c r="AE70" i="2706"/>
  <c r="AC70" i="2706"/>
  <c r="AD70" i="2706" s="1"/>
  <c r="AF70" i="2706" s="1"/>
  <c r="AB70" i="2706"/>
  <c r="Z70" i="2706"/>
  <c r="Y70" i="2706"/>
  <c r="AH69" i="2706"/>
  <c r="AI69" i="2706" s="1"/>
  <c r="AG69" i="2706"/>
  <c r="AF69" i="2706"/>
  <c r="AE69" i="2706"/>
  <c r="AD69" i="2706"/>
  <c r="AC69" i="2706"/>
  <c r="AB69" i="2706"/>
  <c r="Z69" i="2706"/>
  <c r="Y69" i="2706"/>
  <c r="AI68" i="2706"/>
  <c r="AH68" i="2706"/>
  <c r="AE68" i="2706"/>
  <c r="AC68" i="2706"/>
  <c r="AD68" i="2706" s="1"/>
  <c r="AB68" i="2706"/>
  <c r="Z68" i="2706"/>
  <c r="Y68" i="2706"/>
  <c r="AI67" i="2706"/>
  <c r="AH67" i="2706"/>
  <c r="AE67" i="2706"/>
  <c r="AD67" i="2706"/>
  <c r="AC67" i="2706"/>
  <c r="AB67" i="2706"/>
  <c r="Z67" i="2706"/>
  <c r="Y67" i="2706"/>
  <c r="AH66" i="2706"/>
  <c r="AI66" i="2706" s="1"/>
  <c r="AE66" i="2706"/>
  <c r="AC66" i="2706"/>
  <c r="AD66" i="2706" s="1"/>
  <c r="AB66" i="2706"/>
  <c r="Z66" i="2706"/>
  <c r="Y66" i="2706"/>
  <c r="AI65" i="2706"/>
  <c r="AH65" i="2706"/>
  <c r="AE65" i="2706"/>
  <c r="AB65" i="2706"/>
  <c r="Z65" i="2706"/>
  <c r="Y65" i="2706"/>
  <c r="AI64" i="2706"/>
  <c r="AH64" i="2706"/>
  <c r="AE64" i="2706"/>
  <c r="AC64" i="2706"/>
  <c r="AD64" i="2706" s="1"/>
  <c r="AF64" i="2706" s="1"/>
  <c r="AB64" i="2706"/>
  <c r="Z64" i="2706"/>
  <c r="Y64" i="2706"/>
  <c r="AI63" i="2706"/>
  <c r="AH63" i="2706"/>
  <c r="AE63" i="2706"/>
  <c r="AD63" i="2706"/>
  <c r="AC63" i="2706"/>
  <c r="AB63" i="2706"/>
  <c r="Z63" i="2706"/>
  <c r="Y63" i="2706"/>
  <c r="AH62" i="2706"/>
  <c r="AI62" i="2706" s="1"/>
  <c r="AE62" i="2706"/>
  <c r="AC62" i="2706"/>
  <c r="AD62" i="2706" s="1"/>
  <c r="AB62" i="2706"/>
  <c r="Z62" i="2706"/>
  <c r="Y62" i="2706"/>
  <c r="AI61" i="2706"/>
  <c r="AH61" i="2706"/>
  <c r="AG61" i="2706"/>
  <c r="AF61" i="2706"/>
  <c r="AE61" i="2706"/>
  <c r="AB61" i="2706"/>
  <c r="Z61" i="2706"/>
  <c r="Y61" i="2706"/>
  <c r="AH60" i="2706"/>
  <c r="AI60" i="2706" s="1"/>
  <c r="AE60" i="2706"/>
  <c r="AC60" i="2706"/>
  <c r="AD60" i="2706" s="1"/>
  <c r="AB60" i="2706"/>
  <c r="Z60" i="2706"/>
  <c r="Y60" i="2706"/>
  <c r="AI59" i="2706"/>
  <c r="AH59" i="2706"/>
  <c r="AE59" i="2706"/>
  <c r="AB59" i="2706"/>
  <c r="Z59" i="2706"/>
  <c r="Y59" i="2706"/>
  <c r="AH58" i="2706"/>
  <c r="AI58" i="2706" s="1"/>
  <c r="AE58" i="2706"/>
  <c r="AC58" i="2706"/>
  <c r="AD58" i="2706" s="1"/>
  <c r="AB58" i="2706"/>
  <c r="Z58" i="2706"/>
  <c r="Y58" i="2706"/>
  <c r="AI57" i="2706"/>
  <c r="AH57" i="2706"/>
  <c r="AG57" i="2706"/>
  <c r="AF57" i="2706"/>
  <c r="AE57" i="2706"/>
  <c r="AB57" i="2706"/>
  <c r="Z57" i="2706"/>
  <c r="Y57" i="2706"/>
  <c r="AH56" i="2706"/>
  <c r="AI56" i="2706" s="1"/>
  <c r="AE56" i="2706"/>
  <c r="AC56" i="2706"/>
  <c r="AD56" i="2706" s="1"/>
  <c r="AF56" i="2706" s="1"/>
  <c r="AB56" i="2706"/>
  <c r="Z56" i="2706"/>
  <c r="Y56" i="2706"/>
  <c r="AI55" i="2706"/>
  <c r="AH55" i="2706"/>
  <c r="AE55" i="2706"/>
  <c r="AB55" i="2706"/>
  <c r="Z55" i="2706"/>
  <c r="Y55" i="2706"/>
  <c r="AH54" i="2706"/>
  <c r="AI54" i="2706" s="1"/>
  <c r="AE54" i="2706"/>
  <c r="AB54" i="2706"/>
  <c r="Z54" i="2706"/>
  <c r="Y54" i="2706"/>
  <c r="AI53" i="2706"/>
  <c r="AH53" i="2706"/>
  <c r="AG53" i="2706"/>
  <c r="AF53" i="2706"/>
  <c r="AE53" i="2706"/>
  <c r="AD53" i="2706"/>
  <c r="AC53" i="2706"/>
  <c r="AB53" i="2706"/>
  <c r="Z53" i="2706"/>
  <c r="Y53" i="2706"/>
  <c r="AI52" i="2706"/>
  <c r="AH52" i="2706"/>
  <c r="AE52" i="2706"/>
  <c r="AD52" i="2706"/>
  <c r="AC52" i="2706"/>
  <c r="AB52" i="2706"/>
  <c r="Z52" i="2706"/>
  <c r="Y52" i="2706"/>
  <c r="AI51" i="2706"/>
  <c r="AH51" i="2706"/>
  <c r="AE51" i="2706"/>
  <c r="AC51" i="2706"/>
  <c r="AD51" i="2706" s="1"/>
  <c r="AB51" i="2706"/>
  <c r="Z51" i="2706"/>
  <c r="Y51" i="2706"/>
  <c r="AH50" i="2706"/>
  <c r="AI50" i="2706" s="1"/>
  <c r="AE50" i="2706"/>
  <c r="AC50" i="2706"/>
  <c r="AD50" i="2706" s="1"/>
  <c r="AB50" i="2706"/>
  <c r="Z50" i="2706"/>
  <c r="Y50" i="2706"/>
  <c r="AH49" i="2706"/>
  <c r="AI49" i="2706" s="1"/>
  <c r="AF49" i="2706"/>
  <c r="AE49" i="2706"/>
  <c r="AB49" i="2706"/>
  <c r="Z49" i="2706"/>
  <c r="Y49" i="2706"/>
  <c r="AI48" i="2706"/>
  <c r="AH48" i="2706"/>
  <c r="AG48" i="2706"/>
  <c r="AE48" i="2706"/>
  <c r="AC48" i="2706"/>
  <c r="AD48" i="2706" s="1"/>
  <c r="AF48" i="2706" s="1"/>
  <c r="AB48" i="2706"/>
  <c r="Z48" i="2706"/>
  <c r="Y48" i="2706"/>
  <c r="AI47" i="2706"/>
  <c r="AH47" i="2706"/>
  <c r="AE47" i="2706"/>
  <c r="AC47" i="2706"/>
  <c r="AD47" i="2706" s="1"/>
  <c r="AB47" i="2706"/>
  <c r="Z47" i="2706"/>
  <c r="Y47" i="2706"/>
  <c r="AH46" i="2706"/>
  <c r="AI46" i="2706" s="1"/>
  <c r="AG46" i="2706"/>
  <c r="AE46" i="2706"/>
  <c r="AC46" i="2706"/>
  <c r="AD46" i="2706" s="1"/>
  <c r="AF46" i="2706" s="1"/>
  <c r="AB46" i="2706"/>
  <c r="Z46" i="2706"/>
  <c r="Y46" i="2706"/>
  <c r="AH45" i="2706"/>
  <c r="AI45" i="2706" s="1"/>
  <c r="AG45" i="2706"/>
  <c r="AF45" i="2706"/>
  <c r="AE45" i="2706"/>
  <c r="AB45" i="2706"/>
  <c r="Z45" i="2706"/>
  <c r="Y45" i="2706"/>
  <c r="AI44" i="2706"/>
  <c r="AH44" i="2706"/>
  <c r="AE44" i="2706"/>
  <c r="AD44" i="2706"/>
  <c r="AF44" i="2706" s="1"/>
  <c r="AC44" i="2706"/>
  <c r="AB44" i="2706"/>
  <c r="Z44" i="2706"/>
  <c r="Y44" i="2706"/>
  <c r="AI43" i="2706"/>
  <c r="AH43" i="2706"/>
  <c r="AE43" i="2706"/>
  <c r="AB43" i="2706"/>
  <c r="Z43" i="2706"/>
  <c r="Y43" i="2706"/>
  <c r="AH42" i="2706"/>
  <c r="AI42" i="2706" s="1"/>
  <c r="AE42" i="2706"/>
  <c r="AB42" i="2706"/>
  <c r="Z42" i="2706"/>
  <c r="Y42" i="2706"/>
  <c r="AH41" i="2706"/>
  <c r="AI41" i="2706" s="1"/>
  <c r="AG41" i="2706"/>
  <c r="AF41" i="2706"/>
  <c r="AE41" i="2706"/>
  <c r="AB41" i="2706"/>
  <c r="Z41" i="2706"/>
  <c r="Y41" i="2706"/>
  <c r="AI40" i="2706"/>
  <c r="AH40" i="2706"/>
  <c r="AE40" i="2706"/>
  <c r="AB40" i="2706"/>
  <c r="Z40" i="2706"/>
  <c r="Y40" i="2706"/>
  <c r="AI39" i="2706"/>
  <c r="AH39" i="2706"/>
  <c r="AE39" i="2706"/>
  <c r="AB39" i="2706"/>
  <c r="Z39" i="2706"/>
  <c r="Y39" i="2706"/>
  <c r="AH38" i="2706"/>
  <c r="AI38" i="2706" s="1"/>
  <c r="AE38" i="2706"/>
  <c r="AB38" i="2706"/>
  <c r="Z38" i="2706"/>
  <c r="Y38" i="2706"/>
  <c r="AI37" i="2706"/>
  <c r="AH37" i="2706"/>
  <c r="AG37" i="2706"/>
  <c r="AF37" i="2706"/>
  <c r="AE37" i="2706"/>
  <c r="AD37" i="2706"/>
  <c r="AC37" i="2706"/>
  <c r="AB37" i="2706"/>
  <c r="Z37" i="2706"/>
  <c r="Y37" i="2706"/>
  <c r="AH36" i="2706"/>
  <c r="AI36" i="2706" s="1"/>
  <c r="AE36" i="2706"/>
  <c r="AC36" i="2706"/>
  <c r="AD36" i="2706" s="1"/>
  <c r="AB36" i="2706"/>
  <c r="Z36" i="2706"/>
  <c r="Y36" i="2706"/>
  <c r="AI35" i="2706"/>
  <c r="AH35" i="2706"/>
  <c r="AE35" i="2706"/>
  <c r="AD35" i="2706"/>
  <c r="AC35" i="2706"/>
  <c r="AB35" i="2706"/>
  <c r="Z35" i="2706"/>
  <c r="Y35" i="2706"/>
  <c r="AH34" i="2706"/>
  <c r="AI34" i="2706" s="1"/>
  <c r="AE34" i="2706"/>
  <c r="AC34" i="2706"/>
  <c r="AD34" i="2706" s="1"/>
  <c r="AB34" i="2706"/>
  <c r="Z34" i="2706"/>
  <c r="Y34" i="2706"/>
  <c r="AI33" i="2706"/>
  <c r="AH33" i="2706"/>
  <c r="AG33" i="2706"/>
  <c r="AF33" i="2706"/>
  <c r="AE33" i="2706"/>
  <c r="AB33" i="2706"/>
  <c r="Z33" i="2706"/>
  <c r="Y33" i="2706"/>
  <c r="AH32" i="2706"/>
  <c r="AI32" i="2706" s="1"/>
  <c r="AE32" i="2706"/>
  <c r="AC32" i="2706"/>
  <c r="AD32" i="2706" s="1"/>
  <c r="AF32" i="2706" s="1"/>
  <c r="AB32" i="2706"/>
  <c r="Z32" i="2706"/>
  <c r="Y32" i="2706"/>
  <c r="AI31" i="2706"/>
  <c r="AH31" i="2706"/>
  <c r="AE31" i="2706"/>
  <c r="AD31" i="2706"/>
  <c r="AG31" i="2706" s="1"/>
  <c r="AC31" i="2706"/>
  <c r="AB31" i="2706"/>
  <c r="Z31" i="2706"/>
  <c r="Y31" i="2706"/>
  <c r="AH30" i="2706"/>
  <c r="AI30" i="2706" s="1"/>
  <c r="AE30" i="2706"/>
  <c r="AB30" i="2706"/>
  <c r="Z30" i="2706"/>
  <c r="Y30" i="2706"/>
  <c r="Y18" i="2706"/>
  <c r="Y29" i="2706"/>
  <c r="AB24" i="2706"/>
  <c r="Y24" i="2706"/>
  <c r="AB23" i="2706"/>
  <c r="Y23" i="2706"/>
  <c r="AB27" i="2706"/>
  <c r="Y27" i="2706"/>
  <c r="Y28" i="2706"/>
  <c r="AB19" i="2706"/>
  <c r="Y19" i="2706"/>
  <c r="AB26" i="2706"/>
  <c r="Y26" i="2706"/>
  <c r="AB22" i="2706"/>
  <c r="Y22" i="2706"/>
  <c r="AB20" i="2706"/>
  <c r="Y20" i="2706"/>
  <c r="AB21" i="2706"/>
  <c r="Y21" i="2706"/>
  <c r="AB25" i="2706"/>
  <c r="Y25" i="2706"/>
  <c r="AB17" i="2706"/>
  <c r="Y17" i="2706"/>
  <c r="AB16" i="2706"/>
  <c r="Y16" i="2706"/>
  <c r="Y15" i="2706"/>
  <c r="AH17" i="2707"/>
  <c r="AH16" i="2707"/>
  <c r="E50" i="2707"/>
  <c r="F50" i="2707" s="1"/>
  <c r="E49" i="2707"/>
  <c r="F49" i="2707" s="1"/>
  <c r="F48" i="2707"/>
  <c r="E48" i="2707"/>
  <c r="E47" i="2707"/>
  <c r="F47" i="2707" s="1"/>
  <c r="F46" i="2707"/>
  <c r="E46" i="2707"/>
  <c r="F45" i="2707"/>
  <c r="E45" i="2707"/>
  <c r="F44" i="2707"/>
  <c r="E44" i="2707"/>
  <c r="E43" i="2707"/>
  <c r="F43" i="2707" s="1"/>
  <c r="E42" i="2707"/>
  <c r="F42" i="2707" s="1"/>
  <c r="E39" i="2707"/>
  <c r="F39" i="2707" s="1"/>
  <c r="F38" i="2707"/>
  <c r="E38" i="2707"/>
  <c r="F36" i="2707"/>
  <c r="E36" i="2707"/>
  <c r="F33" i="2707"/>
  <c r="E33" i="2707"/>
  <c r="F32" i="2707"/>
  <c r="E32" i="2707"/>
  <c r="E31" i="2707"/>
  <c r="F31" i="2707" s="1"/>
  <c r="F30" i="2707"/>
  <c r="E30" i="2707"/>
  <c r="F29" i="2707"/>
  <c r="E29" i="2707"/>
  <c r="F28" i="2707"/>
  <c r="E28" i="2707"/>
  <c r="E25" i="2707"/>
  <c r="F25" i="2707" s="1"/>
  <c r="F24" i="2707"/>
  <c r="E24" i="2707"/>
  <c r="E23" i="2707"/>
  <c r="F23" i="2707" s="1"/>
  <c r="E22" i="2707"/>
  <c r="F22" i="2707" s="1"/>
  <c r="E21" i="2707"/>
  <c r="F21" i="2707" s="1"/>
  <c r="F20" i="2707"/>
  <c r="E20" i="2707"/>
  <c r="F18" i="2707"/>
  <c r="E18" i="2707"/>
  <c r="E17" i="2707"/>
  <c r="F17" i="2707" s="1"/>
  <c r="E16" i="2707"/>
  <c r="F16" i="2707" s="1"/>
  <c r="E15" i="2707"/>
  <c r="F15" i="2707" s="1"/>
  <c r="AA100" i="2707"/>
  <c r="AA99" i="2707"/>
  <c r="AC99" i="2707" s="1"/>
  <c r="AD99" i="2707" s="1"/>
  <c r="AA98" i="2707"/>
  <c r="AA97" i="2707"/>
  <c r="AA96" i="2707"/>
  <c r="AC96" i="2707" s="1"/>
  <c r="AD96" i="2707" s="1"/>
  <c r="AG96" i="2707" s="1"/>
  <c r="AA95" i="2707"/>
  <c r="AC95" i="2707" s="1"/>
  <c r="AD95" i="2707" s="1"/>
  <c r="AA94" i="2707"/>
  <c r="AA93" i="2707"/>
  <c r="AA92" i="2707"/>
  <c r="AC92" i="2707" s="1"/>
  <c r="AD92" i="2707" s="1"/>
  <c r="AA91" i="2707"/>
  <c r="AC91" i="2707" s="1"/>
  <c r="AD91" i="2707" s="1"/>
  <c r="AA90" i="2707"/>
  <c r="AA89" i="2707"/>
  <c r="AA88" i="2707"/>
  <c r="AC88" i="2707" s="1"/>
  <c r="AD88" i="2707" s="1"/>
  <c r="AA87" i="2707"/>
  <c r="AC87" i="2707" s="1"/>
  <c r="AD87" i="2707" s="1"/>
  <c r="AF87" i="2707" s="1"/>
  <c r="AA86" i="2707"/>
  <c r="AA85" i="2707"/>
  <c r="AA84" i="2707"/>
  <c r="AC84" i="2707" s="1"/>
  <c r="AD84" i="2707" s="1"/>
  <c r="AA83" i="2707"/>
  <c r="AC83" i="2707" s="1"/>
  <c r="AA82" i="2707"/>
  <c r="AA81" i="2707"/>
  <c r="AA80" i="2707"/>
  <c r="AA79" i="2707"/>
  <c r="AC79" i="2707" s="1"/>
  <c r="AA78" i="2707"/>
  <c r="AA77" i="2707"/>
  <c r="AA76" i="2707"/>
  <c r="AC76" i="2707" s="1"/>
  <c r="AA75" i="2707"/>
  <c r="AC75" i="2707" s="1"/>
  <c r="AD75" i="2707" s="1"/>
  <c r="AG75" i="2707" s="1"/>
  <c r="AA74" i="2707"/>
  <c r="AC74" i="2707" s="1"/>
  <c r="AD74" i="2707" s="1"/>
  <c r="AF74" i="2707" s="1"/>
  <c r="AA73" i="2707"/>
  <c r="AA72" i="2707"/>
  <c r="AC72" i="2707" s="1"/>
  <c r="AD72" i="2707" s="1"/>
  <c r="AA71" i="2707"/>
  <c r="AC71" i="2707" s="1"/>
  <c r="AA70" i="2707"/>
  <c r="AA69" i="2707"/>
  <c r="AC69" i="2707" s="1"/>
  <c r="AD69" i="2707" s="1"/>
  <c r="AA68" i="2707"/>
  <c r="AC68" i="2707" s="1"/>
  <c r="AD68" i="2707" s="1"/>
  <c r="AA67" i="2707"/>
  <c r="AC67" i="2707" s="1"/>
  <c r="AD67" i="2707" s="1"/>
  <c r="AA66" i="2707"/>
  <c r="AA65" i="2707"/>
  <c r="AA64" i="2707"/>
  <c r="AA63" i="2707"/>
  <c r="AC63" i="2707" s="1"/>
  <c r="AA62" i="2707"/>
  <c r="AA61" i="2707"/>
  <c r="AA60" i="2707"/>
  <c r="AC60" i="2707" s="1"/>
  <c r="AD60" i="2707" s="1"/>
  <c r="AA59" i="2707"/>
  <c r="AC59" i="2707" s="1"/>
  <c r="AA58" i="2707"/>
  <c r="AA57" i="2707"/>
  <c r="AA56" i="2707"/>
  <c r="AC56" i="2707" s="1"/>
  <c r="AD56" i="2707" s="1"/>
  <c r="AA55" i="2707"/>
  <c r="AC55" i="2707" s="1"/>
  <c r="AD55" i="2707" s="1"/>
  <c r="AF55" i="2707" s="1"/>
  <c r="AA54" i="2707"/>
  <c r="AA53" i="2707"/>
  <c r="AA52" i="2707"/>
  <c r="AA51" i="2707"/>
  <c r="AC51" i="2707" s="1"/>
  <c r="AA50" i="2707"/>
  <c r="AA49" i="2707"/>
  <c r="AA48" i="2707"/>
  <c r="AA47" i="2707"/>
  <c r="AC47" i="2707" s="1"/>
  <c r="AA46" i="2707"/>
  <c r="AA45" i="2707"/>
  <c r="AA44" i="2707"/>
  <c r="AA43" i="2707"/>
  <c r="AC43" i="2707" s="1"/>
  <c r="AD43" i="2707" s="1"/>
  <c r="AA42" i="2707"/>
  <c r="AA41" i="2707"/>
  <c r="AA40" i="2707"/>
  <c r="AC40" i="2707" s="1"/>
  <c r="AD40" i="2707" s="1"/>
  <c r="AA39" i="2707"/>
  <c r="AC39" i="2707" s="1"/>
  <c r="AA38" i="2707"/>
  <c r="AA37" i="2707"/>
  <c r="AC37" i="2707" s="1"/>
  <c r="AA36" i="2707"/>
  <c r="AC36" i="2707" s="1"/>
  <c r="AD36" i="2707" s="1"/>
  <c r="AA35" i="2707"/>
  <c r="AC35" i="2707" s="1"/>
  <c r="AA34" i="2707"/>
  <c r="AA33" i="2707"/>
  <c r="AA32" i="2707"/>
  <c r="AA31" i="2707"/>
  <c r="AC31" i="2707" s="1"/>
  <c r="AA30" i="2707"/>
  <c r="AH100" i="2707"/>
  <c r="AI100" i="2707" s="1"/>
  <c r="AE100" i="2707"/>
  <c r="AC100" i="2707"/>
  <c r="AD100" i="2707" s="1"/>
  <c r="AB100" i="2707"/>
  <c r="Z100" i="2707"/>
  <c r="Y100" i="2707"/>
  <c r="AI99" i="2707"/>
  <c r="AH99" i="2707"/>
  <c r="AG99" i="2707"/>
  <c r="AF99" i="2707"/>
  <c r="AE99" i="2707"/>
  <c r="AB99" i="2707"/>
  <c r="Z99" i="2707"/>
  <c r="Y99" i="2707"/>
  <c r="AH98" i="2707"/>
  <c r="AI98" i="2707" s="1"/>
  <c r="AE98" i="2707"/>
  <c r="AD98" i="2707"/>
  <c r="AG98" i="2707" s="1"/>
  <c r="AC98" i="2707"/>
  <c r="AB98" i="2707"/>
  <c r="Z98" i="2707"/>
  <c r="Y98" i="2707"/>
  <c r="AI97" i="2707"/>
  <c r="AH97" i="2707"/>
  <c r="AE97" i="2707"/>
  <c r="AD97" i="2707"/>
  <c r="AC97" i="2707"/>
  <c r="AB97" i="2707"/>
  <c r="Z97" i="2707"/>
  <c r="Y97" i="2707"/>
  <c r="AH96" i="2707"/>
  <c r="AI96" i="2707" s="1"/>
  <c r="AE96" i="2707"/>
  <c r="AB96" i="2707"/>
  <c r="Z96" i="2707"/>
  <c r="Y96" i="2707"/>
  <c r="AH95" i="2707"/>
  <c r="AI95" i="2707" s="1"/>
  <c r="AE95" i="2707"/>
  <c r="AB95" i="2707"/>
  <c r="Z95" i="2707"/>
  <c r="Y95" i="2707"/>
  <c r="AI94" i="2707"/>
  <c r="AH94" i="2707"/>
  <c r="AE94" i="2707"/>
  <c r="AC94" i="2707"/>
  <c r="AD94" i="2707" s="1"/>
  <c r="AB94" i="2707"/>
  <c r="Z94" i="2707"/>
  <c r="Y94" i="2707"/>
  <c r="AI93" i="2707"/>
  <c r="AH93" i="2707"/>
  <c r="AE93" i="2707"/>
  <c r="AC93" i="2707"/>
  <c r="AD93" i="2707" s="1"/>
  <c r="AB93" i="2707"/>
  <c r="Z93" i="2707"/>
  <c r="Y93" i="2707"/>
  <c r="AH92" i="2707"/>
  <c r="AI92" i="2707" s="1"/>
  <c r="AE92" i="2707"/>
  <c r="AB92" i="2707"/>
  <c r="Z92" i="2707"/>
  <c r="Y92" i="2707"/>
  <c r="AI91" i="2707"/>
  <c r="AH91" i="2707"/>
  <c r="AE91" i="2707"/>
  <c r="AB91" i="2707"/>
  <c r="Z91" i="2707"/>
  <c r="Y91" i="2707"/>
  <c r="AH90" i="2707"/>
  <c r="AI90" i="2707" s="1"/>
  <c r="AE90" i="2707"/>
  <c r="AD90" i="2707"/>
  <c r="AG90" i="2707" s="1"/>
  <c r="AC90" i="2707"/>
  <c r="AB90" i="2707"/>
  <c r="Z90" i="2707"/>
  <c r="Y90" i="2707"/>
  <c r="AH89" i="2707"/>
  <c r="AI89" i="2707" s="1"/>
  <c r="AE89" i="2707"/>
  <c r="AD89" i="2707"/>
  <c r="AC89" i="2707"/>
  <c r="AB89" i="2707"/>
  <c r="Z89" i="2707"/>
  <c r="Y89" i="2707"/>
  <c r="AH88" i="2707"/>
  <c r="AI88" i="2707" s="1"/>
  <c r="AE88" i="2707"/>
  <c r="AB88" i="2707"/>
  <c r="Z88" i="2707"/>
  <c r="Y88" i="2707"/>
  <c r="AI87" i="2707"/>
  <c r="AH87" i="2707"/>
  <c r="AE87" i="2707"/>
  <c r="AB87" i="2707"/>
  <c r="Z87" i="2707"/>
  <c r="Y87" i="2707"/>
  <c r="AH86" i="2707"/>
  <c r="AI86" i="2707" s="1"/>
  <c r="AE86" i="2707"/>
  <c r="AC86" i="2707"/>
  <c r="AD86" i="2707" s="1"/>
  <c r="AB86" i="2707"/>
  <c r="Z86" i="2707"/>
  <c r="Y86" i="2707"/>
  <c r="AI85" i="2707"/>
  <c r="AH85" i="2707"/>
  <c r="AE85" i="2707"/>
  <c r="AC85" i="2707"/>
  <c r="AD85" i="2707" s="1"/>
  <c r="AB85" i="2707"/>
  <c r="Z85" i="2707"/>
  <c r="Y85" i="2707"/>
  <c r="AH84" i="2707"/>
  <c r="AI84" i="2707" s="1"/>
  <c r="AE84" i="2707"/>
  <c r="AB84" i="2707"/>
  <c r="Z84" i="2707"/>
  <c r="Y84" i="2707"/>
  <c r="AH83" i="2707"/>
  <c r="AI83" i="2707" s="1"/>
  <c r="AE83" i="2707"/>
  <c r="AD83" i="2707"/>
  <c r="AG83" i="2707" s="1"/>
  <c r="AB83" i="2707"/>
  <c r="Z83" i="2707"/>
  <c r="Y83" i="2707"/>
  <c r="AH82" i="2707"/>
  <c r="AI82" i="2707" s="1"/>
  <c r="AE82" i="2707"/>
  <c r="AD82" i="2707"/>
  <c r="AG82" i="2707" s="1"/>
  <c r="AC82" i="2707"/>
  <c r="AB82" i="2707"/>
  <c r="Z82" i="2707"/>
  <c r="Y82" i="2707"/>
  <c r="AH81" i="2707"/>
  <c r="AI81" i="2707" s="1"/>
  <c r="AF81" i="2707"/>
  <c r="AE81" i="2707"/>
  <c r="AD81" i="2707"/>
  <c r="AG81" i="2707" s="1"/>
  <c r="AC81" i="2707"/>
  <c r="AB81" i="2707"/>
  <c r="Z81" i="2707"/>
  <c r="Y81" i="2707"/>
  <c r="AH80" i="2707"/>
  <c r="AI80" i="2707" s="1"/>
  <c r="AG80" i="2707"/>
  <c r="AE80" i="2707"/>
  <c r="AC80" i="2707"/>
  <c r="AD80" i="2707" s="1"/>
  <c r="AF80" i="2707" s="1"/>
  <c r="AB80" i="2707"/>
  <c r="Z80" i="2707"/>
  <c r="Y80" i="2707"/>
  <c r="AI79" i="2707"/>
  <c r="AH79" i="2707"/>
  <c r="AE79" i="2707"/>
  <c r="AD79" i="2707"/>
  <c r="AG79" i="2707" s="1"/>
  <c r="AB79" i="2707"/>
  <c r="Z79" i="2707"/>
  <c r="Y79" i="2707"/>
  <c r="AI78" i="2707"/>
  <c r="AH78" i="2707"/>
  <c r="AE78" i="2707"/>
  <c r="AC78" i="2707"/>
  <c r="AD78" i="2707" s="1"/>
  <c r="AG78" i="2707" s="1"/>
  <c r="AB78" i="2707"/>
  <c r="Z78" i="2707"/>
  <c r="Y78" i="2707"/>
  <c r="AH77" i="2707"/>
  <c r="AI77" i="2707" s="1"/>
  <c r="AE77" i="2707"/>
  <c r="AC77" i="2707"/>
  <c r="AD77" i="2707" s="1"/>
  <c r="AB77" i="2707"/>
  <c r="Z77" i="2707"/>
  <c r="Y77" i="2707"/>
  <c r="AH76" i="2707"/>
  <c r="AI76" i="2707" s="1"/>
  <c r="AE76" i="2707"/>
  <c r="AD76" i="2707"/>
  <c r="AB76" i="2707"/>
  <c r="Z76" i="2707"/>
  <c r="Y76" i="2707"/>
  <c r="AH75" i="2707"/>
  <c r="AI75" i="2707" s="1"/>
  <c r="AE75" i="2707"/>
  <c r="AB75" i="2707"/>
  <c r="Z75" i="2707"/>
  <c r="Y75" i="2707"/>
  <c r="AH74" i="2707"/>
  <c r="AI74" i="2707" s="1"/>
  <c r="AG74" i="2707"/>
  <c r="AE74" i="2707"/>
  <c r="AB74" i="2707"/>
  <c r="Z74" i="2707"/>
  <c r="Y74" i="2707"/>
  <c r="AI73" i="2707"/>
  <c r="AH73" i="2707"/>
  <c r="AE73" i="2707"/>
  <c r="AD73" i="2707"/>
  <c r="AC73" i="2707"/>
  <c r="AB73" i="2707"/>
  <c r="Z73" i="2707"/>
  <c r="Y73" i="2707"/>
  <c r="AH72" i="2707"/>
  <c r="AI72" i="2707" s="1"/>
  <c r="AE72" i="2707"/>
  <c r="AB72" i="2707"/>
  <c r="Z72" i="2707"/>
  <c r="Y72" i="2707"/>
  <c r="AI71" i="2707"/>
  <c r="AH71" i="2707"/>
  <c r="AG71" i="2707"/>
  <c r="AE71" i="2707"/>
  <c r="AD71" i="2707"/>
  <c r="AF71" i="2707" s="1"/>
  <c r="AB71" i="2707"/>
  <c r="Z71" i="2707"/>
  <c r="Y71" i="2707"/>
  <c r="AH70" i="2707"/>
  <c r="AI70" i="2707" s="1"/>
  <c r="AE70" i="2707"/>
  <c r="AD70" i="2707"/>
  <c r="AC70" i="2707"/>
  <c r="AB70" i="2707"/>
  <c r="Z70" i="2707"/>
  <c r="Y70" i="2707"/>
  <c r="AH69" i="2707"/>
  <c r="AI69" i="2707" s="1"/>
  <c r="AE69" i="2707"/>
  <c r="AB69" i="2707"/>
  <c r="Z69" i="2707"/>
  <c r="Y69" i="2707"/>
  <c r="AH68" i="2707"/>
  <c r="AI68" i="2707" s="1"/>
  <c r="AE68" i="2707"/>
  <c r="AB68" i="2707"/>
  <c r="Z68" i="2707"/>
  <c r="Y68" i="2707"/>
  <c r="AH67" i="2707"/>
  <c r="AI67" i="2707" s="1"/>
  <c r="AE67" i="2707"/>
  <c r="AB67" i="2707"/>
  <c r="Z67" i="2707"/>
  <c r="Y67" i="2707"/>
  <c r="AI66" i="2707"/>
  <c r="AH66" i="2707"/>
  <c r="AE66" i="2707"/>
  <c r="AC66" i="2707"/>
  <c r="AD66" i="2707" s="1"/>
  <c r="AB66" i="2707"/>
  <c r="Z66" i="2707"/>
  <c r="Y66" i="2707"/>
  <c r="AI65" i="2707"/>
  <c r="AH65" i="2707"/>
  <c r="AE65" i="2707"/>
  <c r="AD65" i="2707"/>
  <c r="AG65" i="2707" s="1"/>
  <c r="AC65" i="2707"/>
  <c r="AB65" i="2707"/>
  <c r="Z65" i="2707"/>
  <c r="Y65" i="2707"/>
  <c r="AH64" i="2707"/>
  <c r="AI64" i="2707" s="1"/>
  <c r="AG64" i="2707"/>
  <c r="AE64" i="2707"/>
  <c r="AC64" i="2707"/>
  <c r="AD64" i="2707" s="1"/>
  <c r="AF64" i="2707" s="1"/>
  <c r="AB64" i="2707"/>
  <c r="Z64" i="2707"/>
  <c r="Y64" i="2707"/>
  <c r="AH63" i="2707"/>
  <c r="AI63" i="2707" s="1"/>
  <c r="AE63" i="2707"/>
  <c r="AD63" i="2707"/>
  <c r="AG63" i="2707" s="1"/>
  <c r="AB63" i="2707"/>
  <c r="Z63" i="2707"/>
  <c r="Y63" i="2707"/>
  <c r="AH62" i="2707"/>
  <c r="AI62" i="2707" s="1"/>
  <c r="AG62" i="2707"/>
  <c r="AF62" i="2707"/>
  <c r="AE62" i="2707"/>
  <c r="AD62" i="2707"/>
  <c r="AC62" i="2707"/>
  <c r="AB62" i="2707"/>
  <c r="Z62" i="2707"/>
  <c r="Y62" i="2707"/>
  <c r="AH61" i="2707"/>
  <c r="AI61" i="2707" s="1"/>
  <c r="AE61" i="2707"/>
  <c r="AC61" i="2707"/>
  <c r="AD61" i="2707" s="1"/>
  <c r="AB61" i="2707"/>
  <c r="Z61" i="2707"/>
  <c r="Y61" i="2707"/>
  <c r="AH60" i="2707"/>
  <c r="AI60" i="2707" s="1"/>
  <c r="AE60" i="2707"/>
  <c r="AB60" i="2707"/>
  <c r="Z60" i="2707"/>
  <c r="Y60" i="2707"/>
  <c r="AI59" i="2707"/>
  <c r="AH59" i="2707"/>
  <c r="AF59" i="2707"/>
  <c r="AE59" i="2707"/>
  <c r="AD59" i="2707"/>
  <c r="AG59" i="2707" s="1"/>
  <c r="AB59" i="2707"/>
  <c r="Z59" i="2707"/>
  <c r="Y59" i="2707"/>
  <c r="AI58" i="2707"/>
  <c r="AH58" i="2707"/>
  <c r="AE58" i="2707"/>
  <c r="AC58" i="2707"/>
  <c r="AD58" i="2707" s="1"/>
  <c r="AB58" i="2707"/>
  <c r="Z58" i="2707"/>
  <c r="Y58" i="2707"/>
  <c r="AI57" i="2707"/>
  <c r="AH57" i="2707"/>
  <c r="AE57" i="2707"/>
  <c r="AD57" i="2707"/>
  <c r="AC57" i="2707"/>
  <c r="AB57" i="2707"/>
  <c r="Z57" i="2707"/>
  <c r="Y57" i="2707"/>
  <c r="AH56" i="2707"/>
  <c r="AI56" i="2707" s="1"/>
  <c r="AE56" i="2707"/>
  <c r="AB56" i="2707"/>
  <c r="Z56" i="2707"/>
  <c r="Y56" i="2707"/>
  <c r="AH55" i="2707"/>
  <c r="AI55" i="2707" s="1"/>
  <c r="AE55" i="2707"/>
  <c r="AB55" i="2707"/>
  <c r="Z55" i="2707"/>
  <c r="Y55" i="2707"/>
  <c r="AH54" i="2707"/>
  <c r="AI54" i="2707" s="1"/>
  <c r="AE54" i="2707"/>
  <c r="AD54" i="2707"/>
  <c r="AC54" i="2707"/>
  <c r="AB54" i="2707"/>
  <c r="Z54" i="2707"/>
  <c r="Y54" i="2707"/>
  <c r="AI53" i="2707"/>
  <c r="AH53" i="2707"/>
  <c r="AE53" i="2707"/>
  <c r="AC53" i="2707"/>
  <c r="AD53" i="2707" s="1"/>
  <c r="AB53" i="2707"/>
  <c r="Z53" i="2707"/>
  <c r="Y53" i="2707"/>
  <c r="AH52" i="2707"/>
  <c r="AI52" i="2707" s="1"/>
  <c r="AE52" i="2707"/>
  <c r="AC52" i="2707"/>
  <c r="AD52" i="2707" s="1"/>
  <c r="AG52" i="2707" s="1"/>
  <c r="AB52" i="2707"/>
  <c r="Z52" i="2707"/>
  <c r="Y52" i="2707"/>
  <c r="AH51" i="2707"/>
  <c r="AI51" i="2707" s="1"/>
  <c r="AE51" i="2707"/>
  <c r="AD51" i="2707"/>
  <c r="AB51" i="2707"/>
  <c r="Z51" i="2707"/>
  <c r="Y51" i="2707"/>
  <c r="AI50" i="2707"/>
  <c r="AH50" i="2707"/>
  <c r="AF50" i="2707"/>
  <c r="AE50" i="2707"/>
  <c r="AD50" i="2707"/>
  <c r="AG50" i="2707" s="1"/>
  <c r="AC50" i="2707"/>
  <c r="AB50" i="2707"/>
  <c r="Z50" i="2707"/>
  <c r="Y50" i="2707"/>
  <c r="AI49" i="2707"/>
  <c r="AH49" i="2707"/>
  <c r="AF49" i="2707"/>
  <c r="AE49" i="2707"/>
  <c r="AD49" i="2707"/>
  <c r="AG49" i="2707" s="1"/>
  <c r="AC49" i="2707"/>
  <c r="AB49" i="2707"/>
  <c r="Z49" i="2707"/>
  <c r="Y49" i="2707"/>
  <c r="AH48" i="2707"/>
  <c r="AI48" i="2707" s="1"/>
  <c r="AG48" i="2707"/>
  <c r="AE48" i="2707"/>
  <c r="AC48" i="2707"/>
  <c r="AD48" i="2707" s="1"/>
  <c r="AF48" i="2707" s="1"/>
  <c r="AB48" i="2707"/>
  <c r="Z48" i="2707"/>
  <c r="Y48" i="2707"/>
  <c r="AI47" i="2707"/>
  <c r="AH47" i="2707"/>
  <c r="AE47" i="2707"/>
  <c r="AD47" i="2707"/>
  <c r="AG47" i="2707" s="1"/>
  <c r="AB47" i="2707"/>
  <c r="Z47" i="2707"/>
  <c r="Y47" i="2707"/>
  <c r="AI46" i="2707"/>
  <c r="AH46" i="2707"/>
  <c r="AE46" i="2707"/>
  <c r="AD46" i="2707"/>
  <c r="AG46" i="2707" s="1"/>
  <c r="AC46" i="2707"/>
  <c r="AB46" i="2707"/>
  <c r="Z46" i="2707"/>
  <c r="Y46" i="2707"/>
  <c r="AH45" i="2707"/>
  <c r="AI45" i="2707" s="1"/>
  <c r="AE45" i="2707"/>
  <c r="AD45" i="2707"/>
  <c r="AC45" i="2707"/>
  <c r="AB45" i="2707"/>
  <c r="Z45" i="2707"/>
  <c r="Y45" i="2707"/>
  <c r="AH44" i="2707"/>
  <c r="AI44" i="2707" s="1"/>
  <c r="AE44" i="2707"/>
  <c r="AC44" i="2707"/>
  <c r="AD44" i="2707" s="1"/>
  <c r="AB44" i="2707"/>
  <c r="Z44" i="2707"/>
  <c r="Y44" i="2707"/>
  <c r="AH43" i="2707"/>
  <c r="AI43" i="2707" s="1"/>
  <c r="AG43" i="2707"/>
  <c r="AF43" i="2707"/>
  <c r="AE43" i="2707"/>
  <c r="AB43" i="2707"/>
  <c r="Z43" i="2707"/>
  <c r="Y43" i="2707"/>
  <c r="AI42" i="2707"/>
  <c r="AH42" i="2707"/>
  <c r="AE42" i="2707"/>
  <c r="AC42" i="2707"/>
  <c r="AD42" i="2707" s="1"/>
  <c r="AG42" i="2707" s="1"/>
  <c r="AB42" i="2707"/>
  <c r="Z42" i="2707"/>
  <c r="Y42" i="2707"/>
  <c r="AH41" i="2707"/>
  <c r="AI41" i="2707" s="1"/>
  <c r="AE41" i="2707"/>
  <c r="AC41" i="2707"/>
  <c r="AD41" i="2707" s="1"/>
  <c r="AB41" i="2707"/>
  <c r="Z41" i="2707"/>
  <c r="Y41" i="2707"/>
  <c r="AH40" i="2707"/>
  <c r="AI40" i="2707" s="1"/>
  <c r="AE40" i="2707"/>
  <c r="AB40" i="2707"/>
  <c r="Z40" i="2707"/>
  <c r="Y40" i="2707"/>
  <c r="AI39" i="2707"/>
  <c r="AH39" i="2707"/>
  <c r="AE39" i="2707"/>
  <c r="AD39" i="2707"/>
  <c r="AG39" i="2707" s="1"/>
  <c r="AB39" i="2707"/>
  <c r="Z39" i="2707"/>
  <c r="Y39" i="2707"/>
  <c r="AH38" i="2707"/>
  <c r="AI38" i="2707" s="1"/>
  <c r="AE38" i="2707"/>
  <c r="AD38" i="2707"/>
  <c r="AC38" i="2707"/>
  <c r="AB38" i="2707"/>
  <c r="Z38" i="2707"/>
  <c r="Y38" i="2707"/>
  <c r="AH37" i="2707"/>
  <c r="AI37" i="2707" s="1"/>
  <c r="AE37" i="2707"/>
  <c r="AD37" i="2707"/>
  <c r="AB37" i="2707"/>
  <c r="Z37" i="2707"/>
  <c r="Y37" i="2707"/>
  <c r="AH36" i="2707"/>
  <c r="AI36" i="2707" s="1"/>
  <c r="AE36" i="2707"/>
  <c r="AB36" i="2707"/>
  <c r="Z36" i="2707"/>
  <c r="Y36" i="2707"/>
  <c r="AH35" i="2707"/>
  <c r="AI35" i="2707" s="1"/>
  <c r="AG35" i="2707"/>
  <c r="AE35" i="2707"/>
  <c r="AD35" i="2707"/>
  <c r="AF35" i="2707" s="1"/>
  <c r="AB35" i="2707"/>
  <c r="Z35" i="2707"/>
  <c r="Y35" i="2707"/>
  <c r="AH34" i="2707"/>
  <c r="AI34" i="2707" s="1"/>
  <c r="AE34" i="2707"/>
  <c r="AC34" i="2707"/>
  <c r="AD34" i="2707" s="1"/>
  <c r="AB34" i="2707"/>
  <c r="Z34" i="2707"/>
  <c r="Y34" i="2707"/>
  <c r="AI33" i="2707"/>
  <c r="AH33" i="2707"/>
  <c r="AE33" i="2707"/>
  <c r="AC33" i="2707"/>
  <c r="AD33" i="2707" s="1"/>
  <c r="AG33" i="2707" s="1"/>
  <c r="AB33" i="2707"/>
  <c r="Z33" i="2707"/>
  <c r="Y33" i="2707"/>
  <c r="AH32" i="2707"/>
  <c r="AI32" i="2707" s="1"/>
  <c r="AE32" i="2707"/>
  <c r="AC32" i="2707"/>
  <c r="AD32" i="2707" s="1"/>
  <c r="AB32" i="2707"/>
  <c r="Z32" i="2707"/>
  <c r="Y32" i="2707"/>
  <c r="AI31" i="2707"/>
  <c r="AH31" i="2707"/>
  <c r="AF31" i="2707"/>
  <c r="AE31" i="2707"/>
  <c r="AD31" i="2707"/>
  <c r="AG31" i="2707" s="1"/>
  <c r="AB31" i="2707"/>
  <c r="Z31" i="2707"/>
  <c r="Y31" i="2707"/>
  <c r="AH30" i="2707"/>
  <c r="AI30" i="2707" s="1"/>
  <c r="AG30" i="2707"/>
  <c r="AF30" i="2707"/>
  <c r="AE30" i="2707"/>
  <c r="AD30" i="2707"/>
  <c r="AC30" i="2707"/>
  <c r="AB30" i="2707"/>
  <c r="Z30" i="2707"/>
  <c r="Y30" i="2707"/>
  <c r="Y18" i="2707"/>
  <c r="Y29" i="2707"/>
  <c r="AB24" i="2707"/>
  <c r="Y24" i="2707"/>
  <c r="AB23" i="2707"/>
  <c r="Y23" i="2707"/>
  <c r="AB27" i="2707"/>
  <c r="Y27" i="2707"/>
  <c r="Y28" i="2707"/>
  <c r="AB19" i="2707"/>
  <c r="Y19" i="2707"/>
  <c r="AB26" i="2707"/>
  <c r="Y26" i="2707"/>
  <c r="AB22" i="2707"/>
  <c r="Y22" i="2707"/>
  <c r="AB20" i="2707"/>
  <c r="Y20" i="2707"/>
  <c r="AB21" i="2707"/>
  <c r="Y21" i="2707"/>
  <c r="AB25" i="2707"/>
  <c r="Y25" i="2707"/>
  <c r="AB16" i="2707"/>
  <c r="Y16" i="2707"/>
  <c r="Y15" i="2707"/>
  <c r="AB17" i="2707"/>
  <c r="Y17" i="2707"/>
  <c r="AH18" i="2708"/>
  <c r="AH17" i="2708"/>
  <c r="AH16" i="2708"/>
  <c r="F50" i="2708"/>
  <c r="E50" i="2708"/>
  <c r="F49" i="2708"/>
  <c r="E49" i="2708"/>
  <c r="F48" i="2708"/>
  <c r="E48" i="2708"/>
  <c r="E47" i="2708"/>
  <c r="F47" i="2708" s="1"/>
  <c r="E46" i="2708"/>
  <c r="F46" i="2708" s="1"/>
  <c r="E45" i="2708"/>
  <c r="F45" i="2708" s="1"/>
  <c r="F44" i="2708"/>
  <c r="E44" i="2708"/>
  <c r="F43" i="2708"/>
  <c r="E43" i="2708"/>
  <c r="F42" i="2708"/>
  <c r="E42" i="2708"/>
  <c r="F39" i="2708"/>
  <c r="E39" i="2708"/>
  <c r="E38" i="2708"/>
  <c r="F38" i="2708" s="1"/>
  <c r="E37" i="2708"/>
  <c r="F37" i="2708" s="1"/>
  <c r="F36" i="2708"/>
  <c r="E36" i="2708"/>
  <c r="F33" i="2708"/>
  <c r="E33" i="2708"/>
  <c r="E32" i="2708"/>
  <c r="F32" i="2708" s="1"/>
  <c r="E31" i="2708"/>
  <c r="F31" i="2708" s="1"/>
  <c r="E30" i="2708"/>
  <c r="F30" i="2708" s="1"/>
  <c r="E29" i="2708"/>
  <c r="F29" i="2708" s="1"/>
  <c r="E28" i="2708"/>
  <c r="F28" i="2708" s="1"/>
  <c r="F25" i="2708"/>
  <c r="E25" i="2708"/>
  <c r="E24" i="2708"/>
  <c r="F24" i="2708" s="1"/>
  <c r="F23" i="2708"/>
  <c r="E23" i="2708"/>
  <c r="E22" i="2708"/>
  <c r="F22" i="2708" s="1"/>
  <c r="E21" i="2708"/>
  <c r="F21" i="2708" s="1"/>
  <c r="E20" i="2708"/>
  <c r="F20" i="2708" s="1"/>
  <c r="E18" i="2708"/>
  <c r="F18" i="2708" s="1"/>
  <c r="F17" i="2708"/>
  <c r="E17" i="2708"/>
  <c r="E16" i="2708"/>
  <c r="F16" i="2708" s="1"/>
  <c r="F15" i="2708"/>
  <c r="E15" i="2708"/>
  <c r="AA100" i="2708"/>
  <c r="AA99" i="2708"/>
  <c r="AA98" i="2708"/>
  <c r="AA97" i="2708"/>
  <c r="AA96" i="2708"/>
  <c r="AA95" i="2708"/>
  <c r="AA94" i="2708"/>
  <c r="AC94" i="2708" s="1"/>
  <c r="AD94" i="2708" s="1"/>
  <c r="AA93" i="2708"/>
  <c r="AC93" i="2708" s="1"/>
  <c r="AD93" i="2708" s="1"/>
  <c r="AA92" i="2708"/>
  <c r="AA91" i="2708"/>
  <c r="AA90" i="2708"/>
  <c r="AC90" i="2708" s="1"/>
  <c r="AD90" i="2708" s="1"/>
  <c r="AG90" i="2708" s="1"/>
  <c r="AA89" i="2708"/>
  <c r="AC89" i="2708" s="1"/>
  <c r="AD89" i="2708" s="1"/>
  <c r="AA88" i="2708"/>
  <c r="AA87" i="2708"/>
  <c r="AC87" i="2708" s="1"/>
  <c r="AD87" i="2708" s="1"/>
  <c r="AA86" i="2708"/>
  <c r="AC86" i="2708" s="1"/>
  <c r="AA85" i="2708"/>
  <c r="AC85" i="2708" s="1"/>
  <c r="AD85" i="2708" s="1"/>
  <c r="AG85" i="2708" s="1"/>
  <c r="AA84" i="2708"/>
  <c r="AA83" i="2708"/>
  <c r="AA82" i="2708"/>
  <c r="AA81" i="2708"/>
  <c r="AA80" i="2708"/>
  <c r="AA79" i="2708"/>
  <c r="AA78" i="2708"/>
  <c r="AC78" i="2708" s="1"/>
  <c r="AD78" i="2708" s="1"/>
  <c r="AA77" i="2708"/>
  <c r="AC77" i="2708" s="1"/>
  <c r="AD77" i="2708" s="1"/>
  <c r="AF77" i="2708" s="1"/>
  <c r="AA76" i="2708"/>
  <c r="AA75" i="2708"/>
  <c r="AA74" i="2708"/>
  <c r="AC74" i="2708" s="1"/>
  <c r="AD74" i="2708" s="1"/>
  <c r="AA73" i="2708"/>
  <c r="AA72" i="2708"/>
  <c r="AA71" i="2708"/>
  <c r="AC71" i="2708" s="1"/>
  <c r="AD71" i="2708" s="1"/>
  <c r="AA70" i="2708"/>
  <c r="AC70" i="2708" s="1"/>
  <c r="AA69" i="2708"/>
  <c r="AC69" i="2708" s="1"/>
  <c r="AD69" i="2708" s="1"/>
  <c r="AA68" i="2708"/>
  <c r="AA67" i="2708"/>
  <c r="AA66" i="2708"/>
  <c r="AA65" i="2708"/>
  <c r="AA64" i="2708"/>
  <c r="AA63" i="2708"/>
  <c r="AA62" i="2708"/>
  <c r="AC62" i="2708" s="1"/>
  <c r="AA61" i="2708"/>
  <c r="AC61" i="2708" s="1"/>
  <c r="AD61" i="2708" s="1"/>
  <c r="AG61" i="2708" s="1"/>
  <c r="AA60" i="2708"/>
  <c r="AA59" i="2708"/>
  <c r="AA58" i="2708"/>
  <c r="AC58" i="2708" s="1"/>
  <c r="AD58" i="2708" s="1"/>
  <c r="AA57" i="2708"/>
  <c r="AA56" i="2708"/>
  <c r="AA55" i="2708"/>
  <c r="AC55" i="2708" s="1"/>
  <c r="AD55" i="2708" s="1"/>
  <c r="AA54" i="2708"/>
  <c r="AC54" i="2708" s="1"/>
  <c r="AA53" i="2708"/>
  <c r="AC53" i="2708" s="1"/>
  <c r="AD53" i="2708" s="1"/>
  <c r="AA52" i="2708"/>
  <c r="AA51" i="2708"/>
  <c r="AA50" i="2708"/>
  <c r="AA49" i="2708"/>
  <c r="AA48" i="2708"/>
  <c r="AA47" i="2708"/>
  <c r="AA46" i="2708"/>
  <c r="AC46" i="2708" s="1"/>
  <c r="AA45" i="2708"/>
  <c r="AC45" i="2708" s="1"/>
  <c r="AD45" i="2708" s="1"/>
  <c r="AG45" i="2708" s="1"/>
  <c r="AA44" i="2708"/>
  <c r="AA43" i="2708"/>
  <c r="AA42" i="2708"/>
  <c r="AC42" i="2708" s="1"/>
  <c r="AD42" i="2708" s="1"/>
  <c r="AA41" i="2708"/>
  <c r="AA40" i="2708"/>
  <c r="AA39" i="2708"/>
  <c r="AC39" i="2708" s="1"/>
  <c r="AD39" i="2708" s="1"/>
  <c r="AA38" i="2708"/>
  <c r="AC38" i="2708" s="1"/>
  <c r="AA37" i="2708"/>
  <c r="AC37" i="2708" s="1"/>
  <c r="AD37" i="2708" s="1"/>
  <c r="AA36" i="2708"/>
  <c r="AA35" i="2708"/>
  <c r="AA34" i="2708"/>
  <c r="AA33" i="2708"/>
  <c r="AA32" i="2708"/>
  <c r="AA31" i="2708"/>
  <c r="AA30" i="2708"/>
  <c r="AC30" i="2708" s="1"/>
  <c r="AA29" i="2708"/>
  <c r="AC29" i="2708" s="1"/>
  <c r="AD29" i="2708" s="1"/>
  <c r="AG29" i="2708" s="1"/>
  <c r="AA28" i="2708"/>
  <c r="AA27" i="2708"/>
  <c r="AI100" i="2708"/>
  <c r="AH100" i="2708"/>
  <c r="AE100" i="2708"/>
  <c r="AC100" i="2708"/>
  <c r="AD100" i="2708" s="1"/>
  <c r="AB100" i="2708"/>
  <c r="Z100" i="2708"/>
  <c r="Y100" i="2708"/>
  <c r="AH99" i="2708"/>
  <c r="AI99" i="2708" s="1"/>
  <c r="AE99" i="2708"/>
  <c r="AD99" i="2708"/>
  <c r="AC99" i="2708"/>
  <c r="AB99" i="2708"/>
  <c r="Z99" i="2708"/>
  <c r="Y99" i="2708"/>
  <c r="AI98" i="2708"/>
  <c r="AH98" i="2708"/>
  <c r="AE98" i="2708"/>
  <c r="AD98" i="2708"/>
  <c r="AG98" i="2708" s="1"/>
  <c r="AC98" i="2708"/>
  <c r="AB98" i="2708"/>
  <c r="Z98" i="2708"/>
  <c r="Y98" i="2708"/>
  <c r="AH97" i="2708"/>
  <c r="AI97" i="2708" s="1"/>
  <c r="AE97" i="2708"/>
  <c r="AC97" i="2708"/>
  <c r="AD97" i="2708" s="1"/>
  <c r="AG97" i="2708" s="1"/>
  <c r="AB97" i="2708"/>
  <c r="Z97" i="2708"/>
  <c r="Y97" i="2708"/>
  <c r="AH96" i="2708"/>
  <c r="AI96" i="2708" s="1"/>
  <c r="AE96" i="2708"/>
  <c r="AC96" i="2708"/>
  <c r="AD96" i="2708" s="1"/>
  <c r="AB96" i="2708"/>
  <c r="Z96" i="2708"/>
  <c r="Y96" i="2708"/>
  <c r="AI95" i="2708"/>
  <c r="AH95" i="2708"/>
  <c r="AG95" i="2708"/>
  <c r="AF95" i="2708"/>
  <c r="AE95" i="2708"/>
  <c r="AD95" i="2708"/>
  <c r="AC95" i="2708"/>
  <c r="AB95" i="2708"/>
  <c r="Z95" i="2708"/>
  <c r="Y95" i="2708"/>
  <c r="AH94" i="2708"/>
  <c r="AI94" i="2708" s="1"/>
  <c r="AE94" i="2708"/>
  <c r="AB94" i="2708"/>
  <c r="Z94" i="2708"/>
  <c r="Y94" i="2708"/>
  <c r="AH93" i="2708"/>
  <c r="AI93" i="2708" s="1"/>
  <c r="AG93" i="2708"/>
  <c r="AF93" i="2708"/>
  <c r="AE93" i="2708"/>
  <c r="AB93" i="2708"/>
  <c r="Z93" i="2708"/>
  <c r="Y93" i="2708"/>
  <c r="AH92" i="2708"/>
  <c r="AI92" i="2708" s="1"/>
  <c r="AE92" i="2708"/>
  <c r="AD92" i="2708"/>
  <c r="AC92" i="2708"/>
  <c r="AB92" i="2708"/>
  <c r="Z92" i="2708"/>
  <c r="Y92" i="2708"/>
  <c r="AH91" i="2708"/>
  <c r="AI91" i="2708" s="1"/>
  <c r="AF91" i="2708"/>
  <c r="AE91" i="2708"/>
  <c r="AD91" i="2708"/>
  <c r="AG91" i="2708" s="1"/>
  <c r="AC91" i="2708"/>
  <c r="AB91" i="2708"/>
  <c r="Z91" i="2708"/>
  <c r="Y91" i="2708"/>
  <c r="AH90" i="2708"/>
  <c r="AI90" i="2708" s="1"/>
  <c r="AF90" i="2708"/>
  <c r="AE90" i="2708"/>
  <c r="AB90" i="2708"/>
  <c r="Z90" i="2708"/>
  <c r="Y90" i="2708"/>
  <c r="AI89" i="2708"/>
  <c r="AH89" i="2708"/>
  <c r="AE89" i="2708"/>
  <c r="AB89" i="2708"/>
  <c r="Z89" i="2708"/>
  <c r="Y89" i="2708"/>
  <c r="AH88" i="2708"/>
  <c r="AI88" i="2708" s="1"/>
  <c r="AE88" i="2708"/>
  <c r="AC88" i="2708"/>
  <c r="AD88" i="2708" s="1"/>
  <c r="AB88" i="2708"/>
  <c r="Z88" i="2708"/>
  <c r="Y88" i="2708"/>
  <c r="AI87" i="2708"/>
  <c r="AH87" i="2708"/>
  <c r="AE87" i="2708"/>
  <c r="AB87" i="2708"/>
  <c r="Z87" i="2708"/>
  <c r="Y87" i="2708"/>
  <c r="AH86" i="2708"/>
  <c r="AI86" i="2708" s="1"/>
  <c r="AF86" i="2708"/>
  <c r="AE86" i="2708"/>
  <c r="AD86" i="2708"/>
  <c r="AG86" i="2708" s="1"/>
  <c r="AB86" i="2708"/>
  <c r="Z86" i="2708"/>
  <c r="Y86" i="2708"/>
  <c r="AH85" i="2708"/>
  <c r="AI85" i="2708" s="1"/>
  <c r="AF85" i="2708"/>
  <c r="AE85" i="2708"/>
  <c r="AB85" i="2708"/>
  <c r="Z85" i="2708"/>
  <c r="Y85" i="2708"/>
  <c r="AI84" i="2708"/>
  <c r="AH84" i="2708"/>
  <c r="AE84" i="2708"/>
  <c r="AC84" i="2708"/>
  <c r="AD84" i="2708" s="1"/>
  <c r="AB84" i="2708"/>
  <c r="Z84" i="2708"/>
  <c r="Y84" i="2708"/>
  <c r="AH83" i="2708"/>
  <c r="AI83" i="2708" s="1"/>
  <c r="AE83" i="2708"/>
  <c r="AD83" i="2708"/>
  <c r="AG83" i="2708" s="1"/>
  <c r="AC83" i="2708"/>
  <c r="AB83" i="2708"/>
  <c r="Z83" i="2708"/>
  <c r="Y83" i="2708"/>
  <c r="AI82" i="2708"/>
  <c r="AH82" i="2708"/>
  <c r="AG82" i="2708"/>
  <c r="AE82" i="2708"/>
  <c r="AD82" i="2708"/>
  <c r="AF82" i="2708" s="1"/>
  <c r="AC82" i="2708"/>
  <c r="AB82" i="2708"/>
  <c r="Z82" i="2708"/>
  <c r="Y82" i="2708"/>
  <c r="AH81" i="2708"/>
  <c r="AI81" i="2708" s="1"/>
  <c r="AE81" i="2708"/>
  <c r="AC81" i="2708"/>
  <c r="AD81" i="2708" s="1"/>
  <c r="AB81" i="2708"/>
  <c r="Z81" i="2708"/>
  <c r="Y81" i="2708"/>
  <c r="AH80" i="2708"/>
  <c r="AI80" i="2708" s="1"/>
  <c r="AE80" i="2708"/>
  <c r="AD80" i="2708"/>
  <c r="AC80" i="2708"/>
  <c r="AB80" i="2708"/>
  <c r="Z80" i="2708"/>
  <c r="Y80" i="2708"/>
  <c r="AI79" i="2708"/>
  <c r="AH79" i="2708"/>
  <c r="AG79" i="2708"/>
  <c r="AF79" i="2708"/>
  <c r="AE79" i="2708"/>
  <c r="AD79" i="2708"/>
  <c r="AC79" i="2708"/>
  <c r="AB79" i="2708"/>
  <c r="Z79" i="2708"/>
  <c r="Y79" i="2708"/>
  <c r="AH78" i="2708"/>
  <c r="AI78" i="2708" s="1"/>
  <c r="AE78" i="2708"/>
  <c r="AB78" i="2708"/>
  <c r="Z78" i="2708"/>
  <c r="Y78" i="2708"/>
  <c r="AH77" i="2708"/>
  <c r="AI77" i="2708" s="1"/>
  <c r="AG77" i="2708"/>
  <c r="AE77" i="2708"/>
  <c r="AB77" i="2708"/>
  <c r="Z77" i="2708"/>
  <c r="Y77" i="2708"/>
  <c r="AI76" i="2708"/>
  <c r="AH76" i="2708"/>
  <c r="AE76" i="2708"/>
  <c r="AC76" i="2708"/>
  <c r="AD76" i="2708" s="1"/>
  <c r="AB76" i="2708"/>
  <c r="Z76" i="2708"/>
  <c r="Y76" i="2708"/>
  <c r="AH75" i="2708"/>
  <c r="AI75" i="2708" s="1"/>
  <c r="AF75" i="2708"/>
  <c r="AE75" i="2708"/>
  <c r="AD75" i="2708"/>
  <c r="AG75" i="2708" s="1"/>
  <c r="AC75" i="2708"/>
  <c r="AB75" i="2708"/>
  <c r="Z75" i="2708"/>
  <c r="Y75" i="2708"/>
  <c r="AI74" i="2708"/>
  <c r="AH74" i="2708"/>
  <c r="AE74" i="2708"/>
  <c r="AB74" i="2708"/>
  <c r="Z74" i="2708"/>
  <c r="Y74" i="2708"/>
  <c r="AH73" i="2708"/>
  <c r="AI73" i="2708" s="1"/>
  <c r="AE73" i="2708"/>
  <c r="AC73" i="2708"/>
  <c r="AD73" i="2708" s="1"/>
  <c r="AG73" i="2708" s="1"/>
  <c r="AB73" i="2708"/>
  <c r="Z73" i="2708"/>
  <c r="Y73" i="2708"/>
  <c r="AI72" i="2708"/>
  <c r="AH72" i="2708"/>
  <c r="AE72" i="2708"/>
  <c r="AC72" i="2708"/>
  <c r="AD72" i="2708" s="1"/>
  <c r="AB72" i="2708"/>
  <c r="Z72" i="2708"/>
  <c r="Y72" i="2708"/>
  <c r="AI71" i="2708"/>
  <c r="AH71" i="2708"/>
  <c r="AE71" i="2708"/>
  <c r="AB71" i="2708"/>
  <c r="Z71" i="2708"/>
  <c r="Y71" i="2708"/>
  <c r="AH70" i="2708"/>
  <c r="AI70" i="2708" s="1"/>
  <c r="AE70" i="2708"/>
  <c r="AD70" i="2708"/>
  <c r="AG70" i="2708" s="1"/>
  <c r="AB70" i="2708"/>
  <c r="Z70" i="2708"/>
  <c r="Y70" i="2708"/>
  <c r="AH69" i="2708"/>
  <c r="AI69" i="2708" s="1"/>
  <c r="AG69" i="2708"/>
  <c r="AF69" i="2708"/>
  <c r="AE69" i="2708"/>
  <c r="AB69" i="2708"/>
  <c r="Z69" i="2708"/>
  <c r="Y69" i="2708"/>
  <c r="AI68" i="2708"/>
  <c r="AH68" i="2708"/>
  <c r="AE68" i="2708"/>
  <c r="AC68" i="2708"/>
  <c r="AD68" i="2708" s="1"/>
  <c r="AB68" i="2708"/>
  <c r="Z68" i="2708"/>
  <c r="Y68" i="2708"/>
  <c r="AH67" i="2708"/>
  <c r="AI67" i="2708" s="1"/>
  <c r="AE67" i="2708"/>
  <c r="AC67" i="2708"/>
  <c r="AD67" i="2708" s="1"/>
  <c r="AG67" i="2708" s="1"/>
  <c r="AB67" i="2708"/>
  <c r="Z67" i="2708"/>
  <c r="Y67" i="2708"/>
  <c r="AI66" i="2708"/>
  <c r="AH66" i="2708"/>
  <c r="AE66" i="2708"/>
  <c r="AD66" i="2708"/>
  <c r="AG66" i="2708" s="1"/>
  <c r="AC66" i="2708"/>
  <c r="AB66" i="2708"/>
  <c r="Z66" i="2708"/>
  <c r="Y66" i="2708"/>
  <c r="AH65" i="2708"/>
  <c r="AI65" i="2708" s="1"/>
  <c r="AG65" i="2708"/>
  <c r="AF65" i="2708"/>
  <c r="AE65" i="2708"/>
  <c r="AC65" i="2708"/>
  <c r="AD65" i="2708" s="1"/>
  <c r="AB65" i="2708"/>
  <c r="Z65" i="2708"/>
  <c r="Y65" i="2708"/>
  <c r="AH64" i="2708"/>
  <c r="AI64" i="2708" s="1"/>
  <c r="AE64" i="2708"/>
  <c r="AD64" i="2708"/>
  <c r="AC64" i="2708"/>
  <c r="AB64" i="2708"/>
  <c r="Z64" i="2708"/>
  <c r="Y64" i="2708"/>
  <c r="AI63" i="2708"/>
  <c r="AH63" i="2708"/>
  <c r="AG63" i="2708"/>
  <c r="AF63" i="2708"/>
  <c r="AE63" i="2708"/>
  <c r="AD63" i="2708"/>
  <c r="AC63" i="2708"/>
  <c r="AB63" i="2708"/>
  <c r="Z63" i="2708"/>
  <c r="Y63" i="2708"/>
  <c r="AH62" i="2708"/>
  <c r="AI62" i="2708" s="1"/>
  <c r="AE62" i="2708"/>
  <c r="AD62" i="2708"/>
  <c r="AF62" i="2708" s="1"/>
  <c r="AB62" i="2708"/>
  <c r="Z62" i="2708"/>
  <c r="Y62" i="2708"/>
  <c r="AI61" i="2708"/>
  <c r="AH61" i="2708"/>
  <c r="AE61" i="2708"/>
  <c r="AB61" i="2708"/>
  <c r="Z61" i="2708"/>
  <c r="Y61" i="2708"/>
  <c r="AH60" i="2708"/>
  <c r="AI60" i="2708" s="1"/>
  <c r="AE60" i="2708"/>
  <c r="AC60" i="2708"/>
  <c r="AD60" i="2708" s="1"/>
  <c r="AB60" i="2708"/>
  <c r="Z60" i="2708"/>
  <c r="Y60" i="2708"/>
  <c r="AH59" i="2708"/>
  <c r="AI59" i="2708" s="1"/>
  <c r="AF59" i="2708"/>
  <c r="AE59" i="2708"/>
  <c r="AD59" i="2708"/>
  <c r="AG59" i="2708" s="1"/>
  <c r="AC59" i="2708"/>
  <c r="AB59" i="2708"/>
  <c r="Z59" i="2708"/>
  <c r="Y59" i="2708"/>
  <c r="AI58" i="2708"/>
  <c r="AH58" i="2708"/>
  <c r="AE58" i="2708"/>
  <c r="AB58" i="2708"/>
  <c r="Z58" i="2708"/>
  <c r="Y58" i="2708"/>
  <c r="AI57" i="2708"/>
  <c r="AH57" i="2708"/>
  <c r="AE57" i="2708"/>
  <c r="AC57" i="2708"/>
  <c r="AD57" i="2708" s="1"/>
  <c r="AG57" i="2708" s="1"/>
  <c r="AB57" i="2708"/>
  <c r="Z57" i="2708"/>
  <c r="Y57" i="2708"/>
  <c r="AI56" i="2708"/>
  <c r="AH56" i="2708"/>
  <c r="AE56" i="2708"/>
  <c r="AC56" i="2708"/>
  <c r="AD56" i="2708" s="1"/>
  <c r="AB56" i="2708"/>
  <c r="Z56" i="2708"/>
  <c r="Y56" i="2708"/>
  <c r="AI55" i="2708"/>
  <c r="AH55" i="2708"/>
  <c r="AE55" i="2708"/>
  <c r="AB55" i="2708"/>
  <c r="Z55" i="2708"/>
  <c r="Y55" i="2708"/>
  <c r="AH54" i="2708"/>
  <c r="AI54" i="2708" s="1"/>
  <c r="AE54" i="2708"/>
  <c r="AD54" i="2708"/>
  <c r="AB54" i="2708"/>
  <c r="Z54" i="2708"/>
  <c r="Y54" i="2708"/>
  <c r="AH53" i="2708"/>
  <c r="AI53" i="2708" s="1"/>
  <c r="AG53" i="2708"/>
  <c r="AF53" i="2708"/>
  <c r="AE53" i="2708"/>
  <c r="AB53" i="2708"/>
  <c r="Z53" i="2708"/>
  <c r="Y53" i="2708"/>
  <c r="AI52" i="2708"/>
  <c r="AH52" i="2708"/>
  <c r="AE52" i="2708"/>
  <c r="AD52" i="2708"/>
  <c r="AC52" i="2708"/>
  <c r="AB52" i="2708"/>
  <c r="Z52" i="2708"/>
  <c r="Y52" i="2708"/>
  <c r="AH51" i="2708"/>
  <c r="AI51" i="2708" s="1"/>
  <c r="AE51" i="2708"/>
  <c r="AC51" i="2708"/>
  <c r="AD51" i="2708" s="1"/>
  <c r="AB51" i="2708"/>
  <c r="Z51" i="2708"/>
  <c r="Y51" i="2708"/>
  <c r="AI50" i="2708"/>
  <c r="AH50" i="2708"/>
  <c r="AG50" i="2708"/>
  <c r="AF50" i="2708"/>
  <c r="AE50" i="2708"/>
  <c r="AD50" i="2708"/>
  <c r="AC50" i="2708"/>
  <c r="AB50" i="2708"/>
  <c r="Z50" i="2708"/>
  <c r="Y50" i="2708"/>
  <c r="AH49" i="2708"/>
  <c r="AI49" i="2708" s="1"/>
  <c r="AG49" i="2708"/>
  <c r="AF49" i="2708"/>
  <c r="AE49" i="2708"/>
  <c r="AC49" i="2708"/>
  <c r="AD49" i="2708" s="1"/>
  <c r="AB49" i="2708"/>
  <c r="Z49" i="2708"/>
  <c r="Y49" i="2708"/>
  <c r="AI48" i="2708"/>
  <c r="AH48" i="2708"/>
  <c r="AE48" i="2708"/>
  <c r="AC48" i="2708"/>
  <c r="AD48" i="2708" s="1"/>
  <c r="AB48" i="2708"/>
  <c r="Z48" i="2708"/>
  <c r="Y48" i="2708"/>
  <c r="AI47" i="2708"/>
  <c r="AH47" i="2708"/>
  <c r="AG47" i="2708"/>
  <c r="AE47" i="2708"/>
  <c r="AD47" i="2708"/>
  <c r="AF47" i="2708" s="1"/>
  <c r="AC47" i="2708"/>
  <c r="AB47" i="2708"/>
  <c r="Z47" i="2708"/>
  <c r="Y47" i="2708"/>
  <c r="AH46" i="2708"/>
  <c r="AI46" i="2708" s="1"/>
  <c r="AE46" i="2708"/>
  <c r="AD46" i="2708"/>
  <c r="AG46" i="2708" s="1"/>
  <c r="AB46" i="2708"/>
  <c r="Z46" i="2708"/>
  <c r="Y46" i="2708"/>
  <c r="AI45" i="2708"/>
  <c r="AH45" i="2708"/>
  <c r="AF45" i="2708"/>
  <c r="AE45" i="2708"/>
  <c r="AB45" i="2708"/>
  <c r="Z45" i="2708"/>
  <c r="Y45" i="2708"/>
  <c r="AI44" i="2708"/>
  <c r="AH44" i="2708"/>
  <c r="AE44" i="2708"/>
  <c r="AC44" i="2708"/>
  <c r="AD44" i="2708" s="1"/>
  <c r="AB44" i="2708"/>
  <c r="Z44" i="2708"/>
  <c r="Y44" i="2708"/>
  <c r="AH43" i="2708"/>
  <c r="AI43" i="2708" s="1"/>
  <c r="AE43" i="2708"/>
  <c r="AD43" i="2708"/>
  <c r="AC43" i="2708"/>
  <c r="AB43" i="2708"/>
  <c r="Z43" i="2708"/>
  <c r="Y43" i="2708"/>
  <c r="AI42" i="2708"/>
  <c r="AH42" i="2708"/>
  <c r="AE42" i="2708"/>
  <c r="AB42" i="2708"/>
  <c r="Z42" i="2708"/>
  <c r="Y42" i="2708"/>
  <c r="AI41" i="2708"/>
  <c r="AH41" i="2708"/>
  <c r="AE41" i="2708"/>
  <c r="AC41" i="2708"/>
  <c r="AD41" i="2708" s="1"/>
  <c r="AF41" i="2708" s="1"/>
  <c r="AB41" i="2708"/>
  <c r="Z41" i="2708"/>
  <c r="Y41" i="2708"/>
  <c r="AI40" i="2708"/>
  <c r="AH40" i="2708"/>
  <c r="AE40" i="2708"/>
  <c r="AC40" i="2708"/>
  <c r="AD40" i="2708" s="1"/>
  <c r="AB40" i="2708"/>
  <c r="Z40" i="2708"/>
  <c r="Y40" i="2708"/>
  <c r="AI39" i="2708"/>
  <c r="AH39" i="2708"/>
  <c r="AE39" i="2708"/>
  <c r="AB39" i="2708"/>
  <c r="Z39" i="2708"/>
  <c r="Y39" i="2708"/>
  <c r="AH38" i="2708"/>
  <c r="AI38" i="2708" s="1"/>
  <c r="AE38" i="2708"/>
  <c r="AD38" i="2708"/>
  <c r="AG38" i="2708" s="1"/>
  <c r="AB38" i="2708"/>
  <c r="Z38" i="2708"/>
  <c r="Y38" i="2708"/>
  <c r="AH37" i="2708"/>
  <c r="AI37" i="2708" s="1"/>
  <c r="AG37" i="2708"/>
  <c r="AF37" i="2708"/>
  <c r="AE37" i="2708"/>
  <c r="AB37" i="2708"/>
  <c r="Z37" i="2708"/>
  <c r="Y37" i="2708"/>
  <c r="AI36" i="2708"/>
  <c r="AH36" i="2708"/>
  <c r="AE36" i="2708"/>
  <c r="AD36" i="2708"/>
  <c r="AC36" i="2708"/>
  <c r="AB36" i="2708"/>
  <c r="Z36" i="2708"/>
  <c r="Y36" i="2708"/>
  <c r="AH35" i="2708"/>
  <c r="AI35" i="2708" s="1"/>
  <c r="AE35" i="2708"/>
  <c r="AD35" i="2708"/>
  <c r="AC35" i="2708"/>
  <c r="AB35" i="2708"/>
  <c r="Z35" i="2708"/>
  <c r="Y35" i="2708"/>
  <c r="AI34" i="2708"/>
  <c r="AH34" i="2708"/>
  <c r="AG34" i="2708"/>
  <c r="AF34" i="2708"/>
  <c r="AE34" i="2708"/>
  <c r="AD34" i="2708"/>
  <c r="AC34" i="2708"/>
  <c r="AB34" i="2708"/>
  <c r="Z34" i="2708"/>
  <c r="Y34" i="2708"/>
  <c r="AH33" i="2708"/>
  <c r="AI33" i="2708" s="1"/>
  <c r="AG33" i="2708"/>
  <c r="AF33" i="2708"/>
  <c r="AE33" i="2708"/>
  <c r="AC33" i="2708"/>
  <c r="AD33" i="2708" s="1"/>
  <c r="AB33" i="2708"/>
  <c r="Z33" i="2708"/>
  <c r="Y33" i="2708"/>
  <c r="AH32" i="2708"/>
  <c r="AI32" i="2708" s="1"/>
  <c r="AE32" i="2708"/>
  <c r="AC32" i="2708"/>
  <c r="AD32" i="2708" s="1"/>
  <c r="AB32" i="2708"/>
  <c r="Z32" i="2708"/>
  <c r="Y32" i="2708"/>
  <c r="AH31" i="2708"/>
  <c r="AI31" i="2708" s="1"/>
  <c r="AE31" i="2708"/>
  <c r="AC31" i="2708"/>
  <c r="AD31" i="2708" s="1"/>
  <c r="AB31" i="2708"/>
  <c r="Z31" i="2708"/>
  <c r="Y31" i="2708"/>
  <c r="AH30" i="2708"/>
  <c r="AI30" i="2708" s="1"/>
  <c r="AE30" i="2708"/>
  <c r="AD30" i="2708"/>
  <c r="AG30" i="2708" s="1"/>
  <c r="AB30" i="2708"/>
  <c r="Z30" i="2708"/>
  <c r="Y30" i="2708"/>
  <c r="AI29" i="2708"/>
  <c r="AH29" i="2708"/>
  <c r="AE29" i="2708"/>
  <c r="AB29" i="2708"/>
  <c r="Z29" i="2708"/>
  <c r="Y29" i="2708"/>
  <c r="AI28" i="2708"/>
  <c r="AH28" i="2708"/>
  <c r="AE28" i="2708"/>
  <c r="AD28" i="2708"/>
  <c r="AC28" i="2708"/>
  <c r="AB28" i="2708"/>
  <c r="Z28" i="2708"/>
  <c r="Y28" i="2708"/>
  <c r="AH27" i="2708"/>
  <c r="AI27" i="2708" s="1"/>
  <c r="AE27" i="2708"/>
  <c r="AC27" i="2708"/>
  <c r="AD27" i="2708" s="1"/>
  <c r="AB27" i="2708"/>
  <c r="Z27" i="2708"/>
  <c r="Y27" i="2708"/>
  <c r="Y19" i="2708"/>
  <c r="Y26" i="2708"/>
  <c r="AB24" i="2708"/>
  <c r="Y24" i="2708"/>
  <c r="AB23" i="2708"/>
  <c r="Y23" i="2708"/>
  <c r="Y25" i="2708"/>
  <c r="AB20" i="2708"/>
  <c r="Y20" i="2708"/>
  <c r="AB22" i="2708"/>
  <c r="Y22" i="2708"/>
  <c r="AB21" i="2708"/>
  <c r="Y21" i="2708"/>
  <c r="AB16" i="2708"/>
  <c r="Y16" i="2708"/>
  <c r="Y15" i="2708"/>
  <c r="AB18" i="2708"/>
  <c r="Y18" i="2708"/>
  <c r="AB17" i="2708"/>
  <c r="Y17" i="2708"/>
  <c r="AH17" i="2744"/>
  <c r="AH16" i="2744"/>
  <c r="E50" i="2744"/>
  <c r="F50" i="2744" s="1"/>
  <c r="F49" i="2744"/>
  <c r="E49" i="2744"/>
  <c r="F48" i="2744"/>
  <c r="E48" i="2744"/>
  <c r="E47" i="2744"/>
  <c r="F47" i="2744" s="1"/>
  <c r="F46" i="2744"/>
  <c r="E46" i="2744"/>
  <c r="E45" i="2744"/>
  <c r="F45" i="2744" s="1"/>
  <c r="E44" i="2744"/>
  <c r="F44" i="2744" s="1"/>
  <c r="E43" i="2744"/>
  <c r="F43" i="2744" s="1"/>
  <c r="F42" i="2744"/>
  <c r="E42" i="2744"/>
  <c r="F39" i="2744"/>
  <c r="E39" i="2744"/>
  <c r="E38" i="2744"/>
  <c r="F38" i="2744" s="1"/>
  <c r="E36" i="2744"/>
  <c r="F36" i="2744" s="1"/>
  <c r="F33" i="2744"/>
  <c r="E33" i="2744"/>
  <c r="F32" i="2744"/>
  <c r="E32" i="2744"/>
  <c r="E31" i="2744"/>
  <c r="F31" i="2744" s="1"/>
  <c r="E30" i="2744"/>
  <c r="F30" i="2744" s="1"/>
  <c r="F29" i="2744"/>
  <c r="E29" i="2744"/>
  <c r="E28" i="2744"/>
  <c r="F28" i="2744" s="1"/>
  <c r="E25" i="2744"/>
  <c r="F25" i="2744" s="1"/>
  <c r="E24" i="2744"/>
  <c r="F24" i="2744" s="1"/>
  <c r="E23" i="2744"/>
  <c r="F23" i="2744" s="1"/>
  <c r="F22" i="2744"/>
  <c r="E22" i="2744"/>
  <c r="E21" i="2744"/>
  <c r="F21" i="2744" s="1"/>
  <c r="E20" i="2744"/>
  <c r="F20" i="2744" s="1"/>
  <c r="F18" i="2744"/>
  <c r="E18" i="2744"/>
  <c r="E17" i="2744"/>
  <c r="F17" i="2744" s="1"/>
  <c r="E16" i="2744"/>
  <c r="F16" i="2744" s="1"/>
  <c r="E15" i="2744"/>
  <c r="F15" i="2744" s="1"/>
  <c r="AA100" i="2744"/>
  <c r="AC100" i="2744" s="1"/>
  <c r="AA99" i="2744"/>
  <c r="AC99" i="2744" s="1"/>
  <c r="AA98" i="2744"/>
  <c r="AA97" i="2744"/>
  <c r="AA96" i="2744"/>
  <c r="AA95" i="2744"/>
  <c r="AA94" i="2744"/>
  <c r="AA93" i="2744"/>
  <c r="AA92" i="2744"/>
  <c r="AC92" i="2744" s="1"/>
  <c r="AD92" i="2744" s="1"/>
  <c r="AG92" i="2744" s="1"/>
  <c r="AA91" i="2744"/>
  <c r="AC91" i="2744" s="1"/>
  <c r="AA90" i="2744"/>
  <c r="AA89" i="2744"/>
  <c r="AC89" i="2744" s="1"/>
  <c r="AD89" i="2744" s="1"/>
  <c r="AA88" i="2744"/>
  <c r="AC88" i="2744" s="1"/>
  <c r="AD88" i="2744" s="1"/>
  <c r="AA87" i="2744"/>
  <c r="AA86" i="2744"/>
  <c r="AC86" i="2744" s="1"/>
  <c r="AD86" i="2744" s="1"/>
  <c r="AG86" i="2744" s="1"/>
  <c r="AA85" i="2744"/>
  <c r="AA84" i="2744"/>
  <c r="AC84" i="2744" s="1"/>
  <c r="AD84" i="2744" s="1"/>
  <c r="AA83" i="2744"/>
  <c r="AC83" i="2744" s="1"/>
  <c r="AA82" i="2744"/>
  <c r="AA81" i="2744"/>
  <c r="AA80" i="2744"/>
  <c r="AA79" i="2744"/>
  <c r="AA78" i="2744"/>
  <c r="AA77" i="2744"/>
  <c r="AC77" i="2744" s="1"/>
  <c r="AD77" i="2744" s="1"/>
  <c r="AF77" i="2744" s="1"/>
  <c r="AA76" i="2744"/>
  <c r="AC76" i="2744" s="1"/>
  <c r="AD76" i="2744" s="1"/>
  <c r="AA75" i="2744"/>
  <c r="AC75" i="2744" s="1"/>
  <c r="AD75" i="2744" s="1"/>
  <c r="AA74" i="2744"/>
  <c r="AA73" i="2744"/>
  <c r="AA72" i="2744"/>
  <c r="AC72" i="2744" s="1"/>
  <c r="AA71" i="2744"/>
  <c r="AA70" i="2744"/>
  <c r="AC70" i="2744" s="1"/>
  <c r="AD70" i="2744" s="1"/>
  <c r="AG70" i="2744" s="1"/>
  <c r="AA69" i="2744"/>
  <c r="AA68" i="2744"/>
  <c r="AC68" i="2744" s="1"/>
  <c r="AD68" i="2744" s="1"/>
  <c r="AF68" i="2744" s="1"/>
  <c r="AA67" i="2744"/>
  <c r="AC67" i="2744" s="1"/>
  <c r="AA66" i="2744"/>
  <c r="AA65" i="2744"/>
  <c r="AA64" i="2744"/>
  <c r="AA63" i="2744"/>
  <c r="AA62" i="2744"/>
  <c r="AA61" i="2744"/>
  <c r="AC61" i="2744" s="1"/>
  <c r="AD61" i="2744" s="1"/>
  <c r="AF61" i="2744" s="1"/>
  <c r="AA60" i="2744"/>
  <c r="AC60" i="2744" s="1"/>
  <c r="AD60" i="2744" s="1"/>
  <c r="AA59" i="2744"/>
  <c r="AC59" i="2744" s="1"/>
  <c r="AA58" i="2744"/>
  <c r="AA57" i="2744"/>
  <c r="AA56" i="2744"/>
  <c r="AA55" i="2744"/>
  <c r="AA54" i="2744"/>
  <c r="AA53" i="2744"/>
  <c r="AC53" i="2744" s="1"/>
  <c r="AD53" i="2744" s="1"/>
  <c r="AA52" i="2744"/>
  <c r="AA51" i="2744"/>
  <c r="AC51" i="2744" s="1"/>
  <c r="AA50" i="2744"/>
  <c r="AA49" i="2744"/>
  <c r="AA48" i="2744"/>
  <c r="AA47" i="2744"/>
  <c r="AA46" i="2744"/>
  <c r="AA45" i="2744"/>
  <c r="AC45" i="2744" s="1"/>
  <c r="AA44" i="2744"/>
  <c r="AC44" i="2744" s="1"/>
  <c r="AD44" i="2744" s="1"/>
  <c r="AF44" i="2744" s="1"/>
  <c r="AA43" i="2744"/>
  <c r="AC43" i="2744" s="1"/>
  <c r="AA42" i="2744"/>
  <c r="AA41" i="2744"/>
  <c r="AA40" i="2744"/>
  <c r="AA39" i="2744"/>
  <c r="AA38" i="2744"/>
  <c r="AA37" i="2744"/>
  <c r="AA36" i="2744"/>
  <c r="AA35" i="2744"/>
  <c r="AC35" i="2744" s="1"/>
  <c r="AA34" i="2744"/>
  <c r="AA33" i="2744"/>
  <c r="AA32" i="2744"/>
  <c r="AA31" i="2744"/>
  <c r="AA30" i="2744"/>
  <c r="AH100" i="2744"/>
  <c r="AI100" i="2744" s="1"/>
  <c r="AE100" i="2744"/>
  <c r="AD100" i="2744"/>
  <c r="AG100" i="2744" s="1"/>
  <c r="AB100" i="2744"/>
  <c r="Z100" i="2744"/>
  <c r="Y100" i="2744"/>
  <c r="AI99" i="2744"/>
  <c r="AH99" i="2744"/>
  <c r="AE99" i="2744"/>
  <c r="AD99" i="2744"/>
  <c r="AB99" i="2744"/>
  <c r="Z99" i="2744"/>
  <c r="Y99" i="2744"/>
  <c r="AH98" i="2744"/>
  <c r="AI98" i="2744" s="1"/>
  <c r="AE98" i="2744"/>
  <c r="AC98" i="2744"/>
  <c r="AD98" i="2744" s="1"/>
  <c r="AB98" i="2744"/>
  <c r="Z98" i="2744"/>
  <c r="Y98" i="2744"/>
  <c r="AH97" i="2744"/>
  <c r="AI97" i="2744" s="1"/>
  <c r="AE97" i="2744"/>
  <c r="AD97" i="2744"/>
  <c r="AC97" i="2744"/>
  <c r="AB97" i="2744"/>
  <c r="Z97" i="2744"/>
  <c r="Y97" i="2744"/>
  <c r="AH96" i="2744"/>
  <c r="AI96" i="2744" s="1"/>
  <c r="AG96" i="2744"/>
  <c r="AF96" i="2744"/>
  <c r="AE96" i="2744"/>
  <c r="AD96" i="2744"/>
  <c r="AC96" i="2744"/>
  <c r="AB96" i="2744"/>
  <c r="Z96" i="2744"/>
  <c r="Y96" i="2744"/>
  <c r="AH95" i="2744"/>
  <c r="AI95" i="2744" s="1"/>
  <c r="AG95" i="2744"/>
  <c r="AE95" i="2744"/>
  <c r="AC95" i="2744"/>
  <c r="AD95" i="2744" s="1"/>
  <c r="AF95" i="2744" s="1"/>
  <c r="AB95" i="2744"/>
  <c r="Z95" i="2744"/>
  <c r="Y95" i="2744"/>
  <c r="AH94" i="2744"/>
  <c r="AI94" i="2744" s="1"/>
  <c r="AE94" i="2744"/>
  <c r="AC94" i="2744"/>
  <c r="AD94" i="2744" s="1"/>
  <c r="AB94" i="2744"/>
  <c r="Z94" i="2744"/>
  <c r="Y94" i="2744"/>
  <c r="AH93" i="2744"/>
  <c r="AI93" i="2744" s="1"/>
  <c r="AE93" i="2744"/>
  <c r="AC93" i="2744"/>
  <c r="AD93" i="2744" s="1"/>
  <c r="AB93" i="2744"/>
  <c r="Z93" i="2744"/>
  <c r="Y93" i="2744"/>
  <c r="AH92" i="2744"/>
  <c r="AI92" i="2744" s="1"/>
  <c r="AE92" i="2744"/>
  <c r="AB92" i="2744"/>
  <c r="Z92" i="2744"/>
  <c r="Y92" i="2744"/>
  <c r="AH91" i="2744"/>
  <c r="AI91" i="2744" s="1"/>
  <c r="AE91" i="2744"/>
  <c r="AD91" i="2744"/>
  <c r="AB91" i="2744"/>
  <c r="Z91" i="2744"/>
  <c r="Y91" i="2744"/>
  <c r="AH90" i="2744"/>
  <c r="AI90" i="2744" s="1"/>
  <c r="AE90" i="2744"/>
  <c r="AC90" i="2744"/>
  <c r="AD90" i="2744" s="1"/>
  <c r="AG90" i="2744" s="1"/>
  <c r="AB90" i="2744"/>
  <c r="Z90" i="2744"/>
  <c r="Y90" i="2744"/>
  <c r="AH89" i="2744"/>
  <c r="AI89" i="2744" s="1"/>
  <c r="AE89" i="2744"/>
  <c r="AB89" i="2744"/>
  <c r="Z89" i="2744"/>
  <c r="Y89" i="2744"/>
  <c r="AI88" i="2744"/>
  <c r="AH88" i="2744"/>
  <c r="AE88" i="2744"/>
  <c r="AB88" i="2744"/>
  <c r="Z88" i="2744"/>
  <c r="Y88" i="2744"/>
  <c r="AH87" i="2744"/>
  <c r="AI87" i="2744" s="1"/>
  <c r="AG87" i="2744"/>
  <c r="AF87" i="2744"/>
  <c r="AE87" i="2744"/>
  <c r="AD87" i="2744"/>
  <c r="AC87" i="2744"/>
  <c r="AB87" i="2744"/>
  <c r="Z87" i="2744"/>
  <c r="Y87" i="2744"/>
  <c r="AH86" i="2744"/>
  <c r="AI86" i="2744" s="1"/>
  <c r="AF86" i="2744"/>
  <c r="AE86" i="2744"/>
  <c r="AB86" i="2744"/>
  <c r="Z86" i="2744"/>
  <c r="Y86" i="2744"/>
  <c r="AH85" i="2744"/>
  <c r="AI85" i="2744" s="1"/>
  <c r="AE85" i="2744"/>
  <c r="AD85" i="2744"/>
  <c r="AG85" i="2744" s="1"/>
  <c r="AC85" i="2744"/>
  <c r="AB85" i="2744"/>
  <c r="Z85" i="2744"/>
  <c r="Y85" i="2744"/>
  <c r="AH84" i="2744"/>
  <c r="AI84" i="2744" s="1"/>
  <c r="AE84" i="2744"/>
  <c r="AB84" i="2744"/>
  <c r="Z84" i="2744"/>
  <c r="Y84" i="2744"/>
  <c r="AH83" i="2744"/>
  <c r="AI83" i="2744" s="1"/>
  <c r="AF83" i="2744"/>
  <c r="AE83" i="2744"/>
  <c r="AD83" i="2744"/>
  <c r="AG83" i="2744" s="1"/>
  <c r="AB83" i="2744"/>
  <c r="Z83" i="2744"/>
  <c r="Y83" i="2744"/>
  <c r="AH82" i="2744"/>
  <c r="AI82" i="2744" s="1"/>
  <c r="AE82" i="2744"/>
  <c r="AC82" i="2744"/>
  <c r="AD82" i="2744" s="1"/>
  <c r="AB82" i="2744"/>
  <c r="Z82" i="2744"/>
  <c r="Y82" i="2744"/>
  <c r="AH81" i="2744"/>
  <c r="AI81" i="2744" s="1"/>
  <c r="AE81" i="2744"/>
  <c r="AC81" i="2744"/>
  <c r="AD81" i="2744" s="1"/>
  <c r="AG81" i="2744" s="1"/>
  <c r="AB81" i="2744"/>
  <c r="Z81" i="2744"/>
  <c r="Y81" i="2744"/>
  <c r="AI80" i="2744"/>
  <c r="AH80" i="2744"/>
  <c r="AE80" i="2744"/>
  <c r="AD80" i="2744"/>
  <c r="AG80" i="2744" s="1"/>
  <c r="AC80" i="2744"/>
  <c r="AB80" i="2744"/>
  <c r="Z80" i="2744"/>
  <c r="Y80" i="2744"/>
  <c r="AI79" i="2744"/>
  <c r="AH79" i="2744"/>
  <c r="AF79" i="2744"/>
  <c r="AE79" i="2744"/>
  <c r="AC79" i="2744"/>
  <c r="AD79" i="2744" s="1"/>
  <c r="AG79" i="2744" s="1"/>
  <c r="AB79" i="2744"/>
  <c r="Z79" i="2744"/>
  <c r="Y79" i="2744"/>
  <c r="AH78" i="2744"/>
  <c r="AI78" i="2744" s="1"/>
  <c r="AE78" i="2744"/>
  <c r="AC78" i="2744"/>
  <c r="AD78" i="2744" s="1"/>
  <c r="AG78" i="2744" s="1"/>
  <c r="AB78" i="2744"/>
  <c r="Z78" i="2744"/>
  <c r="Y78" i="2744"/>
  <c r="AH77" i="2744"/>
  <c r="AI77" i="2744" s="1"/>
  <c r="AG77" i="2744"/>
  <c r="AE77" i="2744"/>
  <c r="AB77" i="2744"/>
  <c r="Z77" i="2744"/>
  <c r="Y77" i="2744"/>
  <c r="AH76" i="2744"/>
  <c r="AI76" i="2744" s="1"/>
  <c r="AE76" i="2744"/>
  <c r="AB76" i="2744"/>
  <c r="Z76" i="2744"/>
  <c r="Y76" i="2744"/>
  <c r="AI75" i="2744"/>
  <c r="AH75" i="2744"/>
  <c r="AE75" i="2744"/>
  <c r="AB75" i="2744"/>
  <c r="Z75" i="2744"/>
  <c r="Y75" i="2744"/>
  <c r="AI74" i="2744"/>
  <c r="AH74" i="2744"/>
  <c r="AF74" i="2744"/>
  <c r="AE74" i="2744"/>
  <c r="AC74" i="2744"/>
  <c r="AD74" i="2744" s="1"/>
  <c r="AG74" i="2744" s="1"/>
  <c r="AB74" i="2744"/>
  <c r="Z74" i="2744"/>
  <c r="Y74" i="2744"/>
  <c r="AH73" i="2744"/>
  <c r="AI73" i="2744" s="1"/>
  <c r="AE73" i="2744"/>
  <c r="AD73" i="2744"/>
  <c r="AC73" i="2744"/>
  <c r="AB73" i="2744"/>
  <c r="Z73" i="2744"/>
  <c r="Y73" i="2744"/>
  <c r="AH72" i="2744"/>
  <c r="AI72" i="2744" s="1"/>
  <c r="AE72" i="2744"/>
  <c r="AD72" i="2744"/>
  <c r="AF72" i="2744" s="1"/>
  <c r="AB72" i="2744"/>
  <c r="Z72" i="2744"/>
  <c r="Y72" i="2744"/>
  <c r="AI71" i="2744"/>
  <c r="AH71" i="2744"/>
  <c r="AG71" i="2744"/>
  <c r="AF71" i="2744"/>
  <c r="AE71" i="2744"/>
  <c r="AD71" i="2744"/>
  <c r="AC71" i="2744"/>
  <c r="AB71" i="2744"/>
  <c r="Z71" i="2744"/>
  <c r="Y71" i="2744"/>
  <c r="AH70" i="2744"/>
  <c r="AI70" i="2744" s="1"/>
  <c r="AF70" i="2744"/>
  <c r="AE70" i="2744"/>
  <c r="AB70" i="2744"/>
  <c r="Z70" i="2744"/>
  <c r="Y70" i="2744"/>
  <c r="AH69" i="2744"/>
  <c r="AI69" i="2744" s="1"/>
  <c r="AF69" i="2744"/>
  <c r="AE69" i="2744"/>
  <c r="AC69" i="2744"/>
  <c r="AD69" i="2744" s="1"/>
  <c r="AG69" i="2744" s="1"/>
  <c r="AB69" i="2744"/>
  <c r="Z69" i="2744"/>
  <c r="Y69" i="2744"/>
  <c r="AH68" i="2744"/>
  <c r="AI68" i="2744" s="1"/>
  <c r="AG68" i="2744"/>
  <c r="AE68" i="2744"/>
  <c r="AB68" i="2744"/>
  <c r="Z68" i="2744"/>
  <c r="Y68" i="2744"/>
  <c r="AH67" i="2744"/>
  <c r="AI67" i="2744" s="1"/>
  <c r="AE67" i="2744"/>
  <c r="AD67" i="2744"/>
  <c r="AF67" i="2744" s="1"/>
  <c r="AB67" i="2744"/>
  <c r="Z67" i="2744"/>
  <c r="Y67" i="2744"/>
  <c r="AI66" i="2744"/>
  <c r="AH66" i="2744"/>
  <c r="AE66" i="2744"/>
  <c r="AC66" i="2744"/>
  <c r="AD66" i="2744" s="1"/>
  <c r="AB66" i="2744"/>
  <c r="Z66" i="2744"/>
  <c r="Y66" i="2744"/>
  <c r="AH65" i="2744"/>
  <c r="AI65" i="2744" s="1"/>
  <c r="AE65" i="2744"/>
  <c r="AD65" i="2744"/>
  <c r="AC65" i="2744"/>
  <c r="AB65" i="2744"/>
  <c r="Z65" i="2744"/>
  <c r="Y65" i="2744"/>
  <c r="AH64" i="2744"/>
  <c r="AI64" i="2744" s="1"/>
  <c r="AE64" i="2744"/>
  <c r="AD64" i="2744"/>
  <c r="AC64" i="2744"/>
  <c r="AB64" i="2744"/>
  <c r="Z64" i="2744"/>
  <c r="Y64" i="2744"/>
  <c r="AH63" i="2744"/>
  <c r="AI63" i="2744" s="1"/>
  <c r="AE63" i="2744"/>
  <c r="AD63" i="2744"/>
  <c r="AC63" i="2744"/>
  <c r="AB63" i="2744"/>
  <c r="Z63" i="2744"/>
  <c r="Y63" i="2744"/>
  <c r="AI62" i="2744"/>
  <c r="AH62" i="2744"/>
  <c r="AF62" i="2744"/>
  <c r="AE62" i="2744"/>
  <c r="AD62" i="2744"/>
  <c r="AG62" i="2744" s="1"/>
  <c r="AC62" i="2744"/>
  <c r="AB62" i="2744"/>
  <c r="Z62" i="2744"/>
  <c r="Y62" i="2744"/>
  <c r="AH61" i="2744"/>
  <c r="AI61" i="2744" s="1"/>
  <c r="AG61" i="2744"/>
  <c r="AE61" i="2744"/>
  <c r="AB61" i="2744"/>
  <c r="Z61" i="2744"/>
  <c r="Y61" i="2744"/>
  <c r="AH60" i="2744"/>
  <c r="AI60" i="2744" s="1"/>
  <c r="AE60" i="2744"/>
  <c r="AB60" i="2744"/>
  <c r="Z60" i="2744"/>
  <c r="Y60" i="2744"/>
  <c r="AH59" i="2744"/>
  <c r="AI59" i="2744" s="1"/>
  <c r="AE59" i="2744"/>
  <c r="AD59" i="2744"/>
  <c r="AB59" i="2744"/>
  <c r="Z59" i="2744"/>
  <c r="Y59" i="2744"/>
  <c r="AH58" i="2744"/>
  <c r="AI58" i="2744" s="1"/>
  <c r="AE58" i="2744"/>
  <c r="AC58" i="2744"/>
  <c r="AD58" i="2744" s="1"/>
  <c r="AB58" i="2744"/>
  <c r="Z58" i="2744"/>
  <c r="Y58" i="2744"/>
  <c r="AH57" i="2744"/>
  <c r="AI57" i="2744" s="1"/>
  <c r="AE57" i="2744"/>
  <c r="AC57" i="2744"/>
  <c r="AD57" i="2744" s="1"/>
  <c r="AB57" i="2744"/>
  <c r="Z57" i="2744"/>
  <c r="Y57" i="2744"/>
  <c r="AI56" i="2744"/>
  <c r="AH56" i="2744"/>
  <c r="AG56" i="2744"/>
  <c r="AF56" i="2744"/>
  <c r="AE56" i="2744"/>
  <c r="AD56" i="2744"/>
  <c r="AC56" i="2744"/>
  <c r="AB56" i="2744"/>
  <c r="Z56" i="2744"/>
  <c r="Y56" i="2744"/>
  <c r="AI55" i="2744"/>
  <c r="AH55" i="2744"/>
  <c r="AE55" i="2744"/>
  <c r="AC55" i="2744"/>
  <c r="AD55" i="2744" s="1"/>
  <c r="AB55" i="2744"/>
  <c r="Z55" i="2744"/>
  <c r="Y55" i="2744"/>
  <c r="AI54" i="2744"/>
  <c r="AH54" i="2744"/>
  <c r="AE54" i="2744"/>
  <c r="AC54" i="2744"/>
  <c r="AD54" i="2744" s="1"/>
  <c r="AB54" i="2744"/>
  <c r="Z54" i="2744"/>
  <c r="Y54" i="2744"/>
  <c r="AI53" i="2744"/>
  <c r="AH53" i="2744"/>
  <c r="AE53" i="2744"/>
  <c r="AB53" i="2744"/>
  <c r="Z53" i="2744"/>
  <c r="Y53" i="2744"/>
  <c r="AH52" i="2744"/>
  <c r="AI52" i="2744" s="1"/>
  <c r="AE52" i="2744"/>
  <c r="AC52" i="2744"/>
  <c r="AD52" i="2744" s="1"/>
  <c r="AB52" i="2744"/>
  <c r="Z52" i="2744"/>
  <c r="Y52" i="2744"/>
  <c r="AI51" i="2744"/>
  <c r="AH51" i="2744"/>
  <c r="AG51" i="2744"/>
  <c r="AF51" i="2744"/>
  <c r="AE51" i="2744"/>
  <c r="AD51" i="2744"/>
  <c r="AB51" i="2744"/>
  <c r="Z51" i="2744"/>
  <c r="Y51" i="2744"/>
  <c r="AI50" i="2744"/>
  <c r="AH50" i="2744"/>
  <c r="AF50" i="2744"/>
  <c r="AE50" i="2744"/>
  <c r="AC50" i="2744"/>
  <c r="AD50" i="2744" s="1"/>
  <c r="AG50" i="2744" s="1"/>
  <c r="AB50" i="2744"/>
  <c r="Z50" i="2744"/>
  <c r="Y50" i="2744"/>
  <c r="AH49" i="2744"/>
  <c r="AI49" i="2744" s="1"/>
  <c r="AF49" i="2744"/>
  <c r="AE49" i="2744"/>
  <c r="AD49" i="2744"/>
  <c r="AG49" i="2744" s="1"/>
  <c r="AC49" i="2744"/>
  <c r="AB49" i="2744"/>
  <c r="Z49" i="2744"/>
  <c r="Y49" i="2744"/>
  <c r="AH48" i="2744"/>
  <c r="AI48" i="2744" s="1"/>
  <c r="AG48" i="2744"/>
  <c r="AE48" i="2744"/>
  <c r="AD48" i="2744"/>
  <c r="AF48" i="2744" s="1"/>
  <c r="AC48" i="2744"/>
  <c r="AB48" i="2744"/>
  <c r="Z48" i="2744"/>
  <c r="Y48" i="2744"/>
  <c r="AH47" i="2744"/>
  <c r="AI47" i="2744" s="1"/>
  <c r="AE47" i="2744"/>
  <c r="AC47" i="2744"/>
  <c r="AD47" i="2744" s="1"/>
  <c r="AB47" i="2744"/>
  <c r="Z47" i="2744"/>
  <c r="Y47" i="2744"/>
  <c r="AH46" i="2744"/>
  <c r="AI46" i="2744" s="1"/>
  <c r="AE46" i="2744"/>
  <c r="AC46" i="2744"/>
  <c r="AD46" i="2744" s="1"/>
  <c r="AB46" i="2744"/>
  <c r="Z46" i="2744"/>
  <c r="Y46" i="2744"/>
  <c r="AH45" i="2744"/>
  <c r="AI45" i="2744" s="1"/>
  <c r="AE45" i="2744"/>
  <c r="AD45" i="2744"/>
  <c r="AG45" i="2744" s="1"/>
  <c r="AB45" i="2744"/>
  <c r="Z45" i="2744"/>
  <c r="Y45" i="2744"/>
  <c r="AH44" i="2744"/>
  <c r="AI44" i="2744" s="1"/>
  <c r="AG44" i="2744"/>
  <c r="AE44" i="2744"/>
  <c r="AB44" i="2744"/>
  <c r="Z44" i="2744"/>
  <c r="Y44" i="2744"/>
  <c r="AH43" i="2744"/>
  <c r="AI43" i="2744" s="1"/>
  <c r="AE43" i="2744"/>
  <c r="AD43" i="2744"/>
  <c r="AF43" i="2744" s="1"/>
  <c r="AB43" i="2744"/>
  <c r="Z43" i="2744"/>
  <c r="Y43" i="2744"/>
  <c r="AI42" i="2744"/>
  <c r="AH42" i="2744"/>
  <c r="AE42" i="2744"/>
  <c r="AC42" i="2744"/>
  <c r="AD42" i="2744" s="1"/>
  <c r="AB42" i="2744"/>
  <c r="Z42" i="2744"/>
  <c r="Y42" i="2744"/>
  <c r="AH41" i="2744"/>
  <c r="AI41" i="2744" s="1"/>
  <c r="AE41" i="2744"/>
  <c r="AC41" i="2744"/>
  <c r="AD41" i="2744" s="1"/>
  <c r="AB41" i="2744"/>
  <c r="Z41" i="2744"/>
  <c r="Y41" i="2744"/>
  <c r="AI40" i="2744"/>
  <c r="AH40" i="2744"/>
  <c r="AF40" i="2744"/>
  <c r="AE40" i="2744"/>
  <c r="AD40" i="2744"/>
  <c r="AG40" i="2744" s="1"/>
  <c r="AC40" i="2744"/>
  <c r="AB40" i="2744"/>
  <c r="Z40" i="2744"/>
  <c r="Y40" i="2744"/>
  <c r="AI39" i="2744"/>
  <c r="AH39" i="2744"/>
  <c r="AF39" i="2744"/>
  <c r="AE39" i="2744"/>
  <c r="AC39" i="2744"/>
  <c r="AD39" i="2744" s="1"/>
  <c r="AG39" i="2744" s="1"/>
  <c r="AB39" i="2744"/>
  <c r="Z39" i="2744"/>
  <c r="Y39" i="2744"/>
  <c r="AI38" i="2744"/>
  <c r="AH38" i="2744"/>
  <c r="AE38" i="2744"/>
  <c r="AC38" i="2744"/>
  <c r="AD38" i="2744" s="1"/>
  <c r="AG38" i="2744" s="1"/>
  <c r="AB38" i="2744"/>
  <c r="Z38" i="2744"/>
  <c r="Y38" i="2744"/>
  <c r="AH37" i="2744"/>
  <c r="AI37" i="2744" s="1"/>
  <c r="AE37" i="2744"/>
  <c r="AC37" i="2744"/>
  <c r="AD37" i="2744" s="1"/>
  <c r="AB37" i="2744"/>
  <c r="Z37" i="2744"/>
  <c r="Y37" i="2744"/>
  <c r="AH36" i="2744"/>
  <c r="AI36" i="2744" s="1"/>
  <c r="AE36" i="2744"/>
  <c r="AC36" i="2744"/>
  <c r="AD36" i="2744" s="1"/>
  <c r="AB36" i="2744"/>
  <c r="Z36" i="2744"/>
  <c r="Y36" i="2744"/>
  <c r="AI35" i="2744"/>
  <c r="AH35" i="2744"/>
  <c r="AE35" i="2744"/>
  <c r="AD35" i="2744"/>
  <c r="AG35" i="2744" s="1"/>
  <c r="AB35" i="2744"/>
  <c r="Z35" i="2744"/>
  <c r="Y35" i="2744"/>
  <c r="AH34" i="2744"/>
  <c r="AI34" i="2744" s="1"/>
  <c r="AE34" i="2744"/>
  <c r="AD34" i="2744"/>
  <c r="AG34" i="2744" s="1"/>
  <c r="AC34" i="2744"/>
  <c r="AB34" i="2744"/>
  <c r="Z34" i="2744"/>
  <c r="Y34" i="2744"/>
  <c r="AH33" i="2744"/>
  <c r="AI33" i="2744" s="1"/>
  <c r="AF33" i="2744"/>
  <c r="AE33" i="2744"/>
  <c r="AD33" i="2744"/>
  <c r="AG33" i="2744" s="1"/>
  <c r="AC33" i="2744"/>
  <c r="AB33" i="2744"/>
  <c r="Z33" i="2744"/>
  <c r="Y33" i="2744"/>
  <c r="AH32" i="2744"/>
  <c r="AI32" i="2744" s="1"/>
  <c r="AG32" i="2744"/>
  <c r="AF32" i="2744"/>
  <c r="AE32" i="2744"/>
  <c r="AD32" i="2744"/>
  <c r="AC32" i="2744"/>
  <c r="AB32" i="2744"/>
  <c r="Z32" i="2744"/>
  <c r="Y32" i="2744"/>
  <c r="AI31" i="2744"/>
  <c r="AH31" i="2744"/>
  <c r="AE31" i="2744"/>
  <c r="AC31" i="2744"/>
  <c r="AD31" i="2744" s="1"/>
  <c r="AB31" i="2744"/>
  <c r="Z31" i="2744"/>
  <c r="Y31" i="2744"/>
  <c r="AH30" i="2744"/>
  <c r="AI30" i="2744" s="1"/>
  <c r="AE30" i="2744"/>
  <c r="AC30" i="2744"/>
  <c r="AD30" i="2744" s="1"/>
  <c r="AB30" i="2744"/>
  <c r="Z30" i="2744"/>
  <c r="Y30" i="2744"/>
  <c r="Y18" i="2744"/>
  <c r="Y29" i="2744"/>
  <c r="AB24" i="2744"/>
  <c r="Y24" i="2744"/>
  <c r="AB23" i="2744"/>
  <c r="Y23" i="2744"/>
  <c r="AB27" i="2744"/>
  <c r="Y27" i="2744"/>
  <c r="Y28" i="2744"/>
  <c r="AB19" i="2744"/>
  <c r="Y19" i="2744"/>
  <c r="AB26" i="2744"/>
  <c r="Y26" i="2744"/>
  <c r="AB22" i="2744"/>
  <c r="Y22" i="2744"/>
  <c r="AB20" i="2744"/>
  <c r="Y20" i="2744"/>
  <c r="AB21" i="2744"/>
  <c r="Y21" i="2744"/>
  <c r="AB25" i="2744"/>
  <c r="Y25" i="2744"/>
  <c r="Y15" i="2744"/>
  <c r="AB17" i="2744"/>
  <c r="Y17" i="2744"/>
  <c r="AB16" i="2744"/>
  <c r="Y16" i="2744"/>
  <c r="E50" i="2716"/>
  <c r="F50" i="2716" s="1"/>
  <c r="F49" i="2716"/>
  <c r="E49" i="2716"/>
  <c r="E48" i="2716"/>
  <c r="F48" i="2716" s="1"/>
  <c r="E47" i="2716"/>
  <c r="F47" i="2716" s="1"/>
  <c r="F46" i="2716"/>
  <c r="E46" i="2716"/>
  <c r="F45" i="2716"/>
  <c r="E45" i="2716"/>
  <c r="E44" i="2716"/>
  <c r="F44" i="2716" s="1"/>
  <c r="E43" i="2716"/>
  <c r="F43" i="2716" s="1"/>
  <c r="E42" i="2716"/>
  <c r="F42" i="2716" s="1"/>
  <c r="E39" i="2716"/>
  <c r="F39" i="2716" s="1"/>
  <c r="F38" i="2716"/>
  <c r="E38" i="2716"/>
  <c r="E36" i="2716"/>
  <c r="F36" i="2716" s="1"/>
  <c r="F33" i="2716"/>
  <c r="E33" i="2716"/>
  <c r="F32" i="2716"/>
  <c r="E32" i="2716"/>
  <c r="F31" i="2716"/>
  <c r="E31" i="2716"/>
  <c r="F30" i="2716"/>
  <c r="E30" i="2716"/>
  <c r="F29" i="2716"/>
  <c r="E29" i="2716"/>
  <c r="F28" i="2716"/>
  <c r="E28" i="2716"/>
  <c r="E25" i="2716"/>
  <c r="F25" i="2716" s="1"/>
  <c r="E24" i="2716"/>
  <c r="F24" i="2716" s="1"/>
  <c r="E23" i="2716"/>
  <c r="F23" i="2716" s="1"/>
  <c r="F22" i="2716"/>
  <c r="E22" i="2716"/>
  <c r="E21" i="2716"/>
  <c r="F21" i="2716" s="1"/>
  <c r="E20" i="2716"/>
  <c r="F20" i="2716" s="1"/>
  <c r="E18" i="2716"/>
  <c r="F18" i="2716" s="1"/>
  <c r="E17" i="2716"/>
  <c r="F17" i="2716" s="1"/>
  <c r="F16" i="2716"/>
  <c r="E16" i="2716"/>
  <c r="E15" i="2716"/>
  <c r="F15" i="2716" s="1"/>
  <c r="AA100" i="2716"/>
  <c r="AC100" i="2716" s="1"/>
  <c r="AD100" i="2716" s="1"/>
  <c r="AA99" i="2716"/>
  <c r="AA98" i="2716"/>
  <c r="AA97" i="2716"/>
  <c r="AC97" i="2716" s="1"/>
  <c r="AD97" i="2716" s="1"/>
  <c r="AA96" i="2716"/>
  <c r="AA95" i="2716"/>
  <c r="AA94" i="2716"/>
  <c r="AC94" i="2716" s="1"/>
  <c r="AD94" i="2716" s="1"/>
  <c r="AA93" i="2716"/>
  <c r="AC93" i="2716" s="1"/>
  <c r="AD93" i="2716" s="1"/>
  <c r="AA92" i="2716"/>
  <c r="AA91" i="2716"/>
  <c r="AA90" i="2716"/>
  <c r="AA89" i="2716"/>
  <c r="AA88" i="2716"/>
  <c r="AC88" i="2716" s="1"/>
  <c r="AD88" i="2716" s="1"/>
  <c r="AA87" i="2716"/>
  <c r="AA86" i="2716"/>
  <c r="AC86" i="2716" s="1"/>
  <c r="AA85" i="2716"/>
  <c r="AC85" i="2716" s="1"/>
  <c r="AD85" i="2716" s="1"/>
  <c r="AA84" i="2716"/>
  <c r="AA83" i="2716"/>
  <c r="AA82" i="2716"/>
  <c r="AA81" i="2716"/>
  <c r="AC81" i="2716" s="1"/>
  <c r="AA80" i="2716"/>
  <c r="AA79" i="2716"/>
  <c r="AA78" i="2716"/>
  <c r="AC78" i="2716" s="1"/>
  <c r="AD78" i="2716" s="1"/>
  <c r="AA77" i="2716"/>
  <c r="AC77" i="2716" s="1"/>
  <c r="AD77" i="2716" s="1"/>
  <c r="AA76" i="2716"/>
  <c r="AA75" i="2716"/>
  <c r="AA74" i="2716"/>
  <c r="AA73" i="2716"/>
  <c r="AA72" i="2716"/>
  <c r="AA71" i="2716"/>
  <c r="AC71" i="2716" s="1"/>
  <c r="AD71" i="2716" s="1"/>
  <c r="AA70" i="2716"/>
  <c r="AC70" i="2716" s="1"/>
  <c r="AA69" i="2716"/>
  <c r="AC69" i="2716" s="1"/>
  <c r="AD69" i="2716" s="1"/>
  <c r="AA68" i="2716"/>
  <c r="AC68" i="2716" s="1"/>
  <c r="AD68" i="2716" s="1"/>
  <c r="AA67" i="2716"/>
  <c r="AA66" i="2716"/>
  <c r="AA65" i="2716"/>
  <c r="AC65" i="2716" s="1"/>
  <c r="AA64" i="2716"/>
  <c r="AA63" i="2716"/>
  <c r="AA62" i="2716"/>
  <c r="AC62" i="2716" s="1"/>
  <c r="AD62" i="2716" s="1"/>
  <c r="AA61" i="2716"/>
  <c r="AC61" i="2716" s="1"/>
  <c r="AD61" i="2716" s="1"/>
  <c r="AA60" i="2716"/>
  <c r="AA59" i="2716"/>
  <c r="AA58" i="2716"/>
  <c r="AA57" i="2716"/>
  <c r="AA56" i="2716"/>
  <c r="AC56" i="2716" s="1"/>
  <c r="AD56" i="2716" s="1"/>
  <c r="AA55" i="2716"/>
  <c r="AA54" i="2716"/>
  <c r="AC54" i="2716" s="1"/>
  <c r="AA53" i="2716"/>
  <c r="AC53" i="2716" s="1"/>
  <c r="AD53" i="2716" s="1"/>
  <c r="AA52" i="2716"/>
  <c r="AC52" i="2716" s="1"/>
  <c r="AD52" i="2716" s="1"/>
  <c r="AA51" i="2716"/>
  <c r="AA50" i="2716"/>
  <c r="AA49" i="2716"/>
  <c r="AC49" i="2716" s="1"/>
  <c r="AA48" i="2716"/>
  <c r="AA47" i="2716"/>
  <c r="AA46" i="2716"/>
  <c r="AC46" i="2716" s="1"/>
  <c r="AA45" i="2716"/>
  <c r="AC45" i="2716" s="1"/>
  <c r="AD45" i="2716" s="1"/>
  <c r="AA44" i="2716"/>
  <c r="AA43" i="2716"/>
  <c r="AA42" i="2716"/>
  <c r="AA41" i="2716"/>
  <c r="AA40" i="2716"/>
  <c r="AC40" i="2716" s="1"/>
  <c r="AD40" i="2716" s="1"/>
  <c r="AA39" i="2716"/>
  <c r="AA38" i="2716"/>
  <c r="AC38" i="2716" s="1"/>
  <c r="AA37" i="2716"/>
  <c r="AA36" i="2716"/>
  <c r="AA35" i="2716"/>
  <c r="AA34" i="2716"/>
  <c r="AA33" i="2716"/>
  <c r="AC33" i="2716" s="1"/>
  <c r="AA32" i="2716"/>
  <c r="AA31" i="2716"/>
  <c r="AC31" i="2716" s="1"/>
  <c r="AD31" i="2716" s="1"/>
  <c r="AA30" i="2716"/>
  <c r="AC30" i="2716" s="1"/>
  <c r="AA29" i="2716"/>
  <c r="AA28" i="2716"/>
  <c r="AH100" i="2716"/>
  <c r="AI100" i="2716" s="1"/>
  <c r="AE100" i="2716"/>
  <c r="AB100" i="2716"/>
  <c r="Z100" i="2716"/>
  <c r="Y100" i="2716"/>
  <c r="AI99" i="2716"/>
  <c r="AH99" i="2716"/>
  <c r="AE99" i="2716"/>
  <c r="AC99" i="2716"/>
  <c r="AD99" i="2716" s="1"/>
  <c r="AB99" i="2716"/>
  <c r="Z99" i="2716"/>
  <c r="Y99" i="2716"/>
  <c r="AH98" i="2716"/>
  <c r="AI98" i="2716" s="1"/>
  <c r="AE98" i="2716"/>
  <c r="AD98" i="2716"/>
  <c r="AG98" i="2716" s="1"/>
  <c r="AC98" i="2716"/>
  <c r="AB98" i="2716"/>
  <c r="Z98" i="2716"/>
  <c r="Y98" i="2716"/>
  <c r="AI97" i="2716"/>
  <c r="AH97" i="2716"/>
  <c r="AG97" i="2716"/>
  <c r="AF97" i="2716"/>
  <c r="AE97" i="2716"/>
  <c r="AB97" i="2716"/>
  <c r="Z97" i="2716"/>
  <c r="Y97" i="2716"/>
  <c r="AH96" i="2716"/>
  <c r="AI96" i="2716" s="1"/>
  <c r="AE96" i="2716"/>
  <c r="AC96" i="2716"/>
  <c r="AD96" i="2716" s="1"/>
  <c r="AB96" i="2716"/>
  <c r="Z96" i="2716"/>
  <c r="Y96" i="2716"/>
  <c r="AH95" i="2716"/>
  <c r="AI95" i="2716" s="1"/>
  <c r="AE95" i="2716"/>
  <c r="AD95" i="2716"/>
  <c r="AC95" i="2716"/>
  <c r="AB95" i="2716"/>
  <c r="Z95" i="2716"/>
  <c r="Y95" i="2716"/>
  <c r="AH94" i="2716"/>
  <c r="AI94" i="2716" s="1"/>
  <c r="AE94" i="2716"/>
  <c r="AB94" i="2716"/>
  <c r="Z94" i="2716"/>
  <c r="Y94" i="2716"/>
  <c r="AH93" i="2716"/>
  <c r="AI93" i="2716" s="1"/>
  <c r="AE93" i="2716"/>
  <c r="AB93" i="2716"/>
  <c r="Z93" i="2716"/>
  <c r="Y93" i="2716"/>
  <c r="AH92" i="2716"/>
  <c r="AI92" i="2716" s="1"/>
  <c r="AE92" i="2716"/>
  <c r="AC92" i="2716"/>
  <c r="AD92" i="2716" s="1"/>
  <c r="AB92" i="2716"/>
  <c r="Z92" i="2716"/>
  <c r="Y92" i="2716"/>
  <c r="AI91" i="2716"/>
  <c r="AH91" i="2716"/>
  <c r="AE91" i="2716"/>
  <c r="AC91" i="2716"/>
  <c r="AD91" i="2716" s="1"/>
  <c r="AB91" i="2716"/>
  <c r="Z91" i="2716"/>
  <c r="Y91" i="2716"/>
  <c r="AH90" i="2716"/>
  <c r="AI90" i="2716" s="1"/>
  <c r="AE90" i="2716"/>
  <c r="AC90" i="2716"/>
  <c r="AD90" i="2716" s="1"/>
  <c r="AB90" i="2716"/>
  <c r="Z90" i="2716"/>
  <c r="Y90" i="2716"/>
  <c r="AH89" i="2716"/>
  <c r="AI89" i="2716" s="1"/>
  <c r="AG89" i="2716"/>
  <c r="AF89" i="2716"/>
  <c r="AE89" i="2716"/>
  <c r="AD89" i="2716"/>
  <c r="AC89" i="2716"/>
  <c r="AB89" i="2716"/>
  <c r="Z89" i="2716"/>
  <c r="Y89" i="2716"/>
  <c r="AI88" i="2716"/>
  <c r="AH88" i="2716"/>
  <c r="AE88" i="2716"/>
  <c r="AB88" i="2716"/>
  <c r="Z88" i="2716"/>
  <c r="Y88" i="2716"/>
  <c r="AH87" i="2716"/>
  <c r="AI87" i="2716" s="1"/>
  <c r="AE87" i="2716"/>
  <c r="AC87" i="2716"/>
  <c r="AD87" i="2716" s="1"/>
  <c r="AB87" i="2716"/>
  <c r="Z87" i="2716"/>
  <c r="Y87" i="2716"/>
  <c r="AI86" i="2716"/>
  <c r="AH86" i="2716"/>
  <c r="AG86" i="2716"/>
  <c r="AE86" i="2716"/>
  <c r="AD86" i="2716"/>
  <c r="AF86" i="2716" s="1"/>
  <c r="AB86" i="2716"/>
  <c r="Z86" i="2716"/>
  <c r="Y86" i="2716"/>
  <c r="AI85" i="2716"/>
  <c r="AH85" i="2716"/>
  <c r="AE85" i="2716"/>
  <c r="AB85" i="2716"/>
  <c r="Z85" i="2716"/>
  <c r="Y85" i="2716"/>
  <c r="AI84" i="2716"/>
  <c r="AH84" i="2716"/>
  <c r="AE84" i="2716"/>
  <c r="AC84" i="2716"/>
  <c r="AD84" i="2716" s="1"/>
  <c r="AG84" i="2716" s="1"/>
  <c r="AB84" i="2716"/>
  <c r="Z84" i="2716"/>
  <c r="Y84" i="2716"/>
  <c r="AI83" i="2716"/>
  <c r="AH83" i="2716"/>
  <c r="AG83" i="2716"/>
  <c r="AF83" i="2716"/>
  <c r="AE83" i="2716"/>
  <c r="AD83" i="2716"/>
  <c r="AC83" i="2716"/>
  <c r="AB83" i="2716"/>
  <c r="Z83" i="2716"/>
  <c r="Y83" i="2716"/>
  <c r="AH82" i="2716"/>
  <c r="AI82" i="2716" s="1"/>
  <c r="AE82" i="2716"/>
  <c r="AC82" i="2716"/>
  <c r="AD82" i="2716" s="1"/>
  <c r="AB82" i="2716"/>
  <c r="Z82" i="2716"/>
  <c r="Y82" i="2716"/>
  <c r="AI81" i="2716"/>
  <c r="AH81" i="2716"/>
  <c r="AE81" i="2716"/>
  <c r="AD81" i="2716"/>
  <c r="AG81" i="2716" s="1"/>
  <c r="AB81" i="2716"/>
  <c r="Z81" i="2716"/>
  <c r="Y81" i="2716"/>
  <c r="AH80" i="2716"/>
  <c r="AI80" i="2716" s="1"/>
  <c r="AE80" i="2716"/>
  <c r="AC80" i="2716"/>
  <c r="AD80" i="2716" s="1"/>
  <c r="AB80" i="2716"/>
  <c r="Z80" i="2716"/>
  <c r="Y80" i="2716"/>
  <c r="AH79" i="2716"/>
  <c r="AI79" i="2716" s="1"/>
  <c r="AE79" i="2716"/>
  <c r="AC79" i="2716"/>
  <c r="AD79" i="2716" s="1"/>
  <c r="AB79" i="2716"/>
  <c r="Z79" i="2716"/>
  <c r="Y79" i="2716"/>
  <c r="AH78" i="2716"/>
  <c r="AI78" i="2716" s="1"/>
  <c r="AE78" i="2716"/>
  <c r="AB78" i="2716"/>
  <c r="Z78" i="2716"/>
  <c r="Y78" i="2716"/>
  <c r="AI77" i="2716"/>
  <c r="AH77" i="2716"/>
  <c r="AE77" i="2716"/>
  <c r="AB77" i="2716"/>
  <c r="Z77" i="2716"/>
  <c r="Y77" i="2716"/>
  <c r="AH76" i="2716"/>
  <c r="AI76" i="2716" s="1"/>
  <c r="AE76" i="2716"/>
  <c r="AC76" i="2716"/>
  <c r="AD76" i="2716" s="1"/>
  <c r="AG76" i="2716" s="1"/>
  <c r="AB76" i="2716"/>
  <c r="Z76" i="2716"/>
  <c r="Y76" i="2716"/>
  <c r="AI75" i="2716"/>
  <c r="AH75" i="2716"/>
  <c r="AG75" i="2716"/>
  <c r="AE75" i="2716"/>
  <c r="AD75" i="2716"/>
  <c r="AF75" i="2716" s="1"/>
  <c r="AC75" i="2716"/>
  <c r="AB75" i="2716"/>
  <c r="Z75" i="2716"/>
  <c r="Y75" i="2716"/>
  <c r="AH74" i="2716"/>
  <c r="AI74" i="2716" s="1"/>
  <c r="AE74" i="2716"/>
  <c r="AC74" i="2716"/>
  <c r="AD74" i="2716" s="1"/>
  <c r="AB74" i="2716"/>
  <c r="Z74" i="2716"/>
  <c r="Y74" i="2716"/>
  <c r="AH73" i="2716"/>
  <c r="AI73" i="2716" s="1"/>
  <c r="AG73" i="2716"/>
  <c r="AF73" i="2716"/>
  <c r="AE73" i="2716"/>
  <c r="AD73" i="2716"/>
  <c r="AC73" i="2716"/>
  <c r="AB73" i="2716"/>
  <c r="Z73" i="2716"/>
  <c r="Y73" i="2716"/>
  <c r="AI72" i="2716"/>
  <c r="AH72" i="2716"/>
  <c r="AE72" i="2716"/>
  <c r="AC72" i="2716"/>
  <c r="AD72" i="2716" s="1"/>
  <c r="AB72" i="2716"/>
  <c r="Z72" i="2716"/>
  <c r="Y72" i="2716"/>
  <c r="AH71" i="2716"/>
  <c r="AI71" i="2716" s="1"/>
  <c r="AE71" i="2716"/>
  <c r="AB71" i="2716"/>
  <c r="Z71" i="2716"/>
  <c r="Y71" i="2716"/>
  <c r="AI70" i="2716"/>
  <c r="AH70" i="2716"/>
  <c r="AE70" i="2716"/>
  <c r="AD70" i="2716"/>
  <c r="AG70" i="2716" s="1"/>
  <c r="AB70" i="2716"/>
  <c r="Z70" i="2716"/>
  <c r="Y70" i="2716"/>
  <c r="AH69" i="2716"/>
  <c r="AI69" i="2716" s="1"/>
  <c r="AE69" i="2716"/>
  <c r="AB69" i="2716"/>
  <c r="Z69" i="2716"/>
  <c r="Y69" i="2716"/>
  <c r="AI68" i="2716"/>
  <c r="AH68" i="2716"/>
  <c r="AE68" i="2716"/>
  <c r="AB68" i="2716"/>
  <c r="Z68" i="2716"/>
  <c r="Y68" i="2716"/>
  <c r="AI67" i="2716"/>
  <c r="AH67" i="2716"/>
  <c r="AE67" i="2716"/>
  <c r="AC67" i="2716"/>
  <c r="AD67" i="2716" s="1"/>
  <c r="AB67" i="2716"/>
  <c r="Z67" i="2716"/>
  <c r="Y67" i="2716"/>
  <c r="AH66" i="2716"/>
  <c r="AI66" i="2716" s="1"/>
  <c r="AG66" i="2716"/>
  <c r="AE66" i="2716"/>
  <c r="AD66" i="2716"/>
  <c r="AF66" i="2716" s="1"/>
  <c r="AC66" i="2716"/>
  <c r="AB66" i="2716"/>
  <c r="Z66" i="2716"/>
  <c r="Y66" i="2716"/>
  <c r="AH65" i="2716"/>
  <c r="AI65" i="2716" s="1"/>
  <c r="AG65" i="2716"/>
  <c r="AF65" i="2716"/>
  <c r="AE65" i="2716"/>
  <c r="AD65" i="2716"/>
  <c r="AB65" i="2716"/>
  <c r="Z65" i="2716"/>
  <c r="Y65" i="2716"/>
  <c r="AH64" i="2716"/>
  <c r="AI64" i="2716" s="1"/>
  <c r="AG64" i="2716"/>
  <c r="AE64" i="2716"/>
  <c r="AD64" i="2716"/>
  <c r="AF64" i="2716" s="1"/>
  <c r="AC64" i="2716"/>
  <c r="AB64" i="2716"/>
  <c r="Z64" i="2716"/>
  <c r="Y64" i="2716"/>
  <c r="AH63" i="2716"/>
  <c r="AI63" i="2716" s="1"/>
  <c r="AE63" i="2716"/>
  <c r="AC63" i="2716"/>
  <c r="AD63" i="2716" s="1"/>
  <c r="AB63" i="2716"/>
  <c r="Z63" i="2716"/>
  <c r="Y63" i="2716"/>
  <c r="AH62" i="2716"/>
  <c r="AI62" i="2716" s="1"/>
  <c r="AE62" i="2716"/>
  <c r="AB62" i="2716"/>
  <c r="Z62" i="2716"/>
  <c r="Y62" i="2716"/>
  <c r="AH61" i="2716"/>
  <c r="AI61" i="2716" s="1"/>
  <c r="AE61" i="2716"/>
  <c r="AB61" i="2716"/>
  <c r="Z61" i="2716"/>
  <c r="Y61" i="2716"/>
  <c r="AI60" i="2716"/>
  <c r="AH60" i="2716"/>
  <c r="AF60" i="2716"/>
  <c r="AE60" i="2716"/>
  <c r="AC60" i="2716"/>
  <c r="AD60" i="2716" s="1"/>
  <c r="AG60" i="2716" s="1"/>
  <c r="AB60" i="2716"/>
  <c r="Z60" i="2716"/>
  <c r="Y60" i="2716"/>
  <c r="AI59" i="2716"/>
  <c r="AH59" i="2716"/>
  <c r="AE59" i="2716"/>
  <c r="AD59" i="2716"/>
  <c r="AG59" i="2716" s="1"/>
  <c r="AC59" i="2716"/>
  <c r="AB59" i="2716"/>
  <c r="Z59" i="2716"/>
  <c r="Y59" i="2716"/>
  <c r="AH58" i="2716"/>
  <c r="AI58" i="2716" s="1"/>
  <c r="AE58" i="2716"/>
  <c r="AC58" i="2716"/>
  <c r="AD58" i="2716" s="1"/>
  <c r="AB58" i="2716"/>
  <c r="Z58" i="2716"/>
  <c r="Y58" i="2716"/>
  <c r="AI57" i="2716"/>
  <c r="AH57" i="2716"/>
  <c r="AG57" i="2716"/>
  <c r="AE57" i="2716"/>
  <c r="AD57" i="2716"/>
  <c r="AF57" i="2716" s="1"/>
  <c r="AC57" i="2716"/>
  <c r="AB57" i="2716"/>
  <c r="Z57" i="2716"/>
  <c r="Y57" i="2716"/>
  <c r="AH56" i="2716"/>
  <c r="AI56" i="2716" s="1"/>
  <c r="AE56" i="2716"/>
  <c r="AB56" i="2716"/>
  <c r="Z56" i="2716"/>
  <c r="Y56" i="2716"/>
  <c r="AH55" i="2716"/>
  <c r="AI55" i="2716" s="1"/>
  <c r="AE55" i="2716"/>
  <c r="AD55" i="2716"/>
  <c r="AC55" i="2716"/>
  <c r="AB55" i="2716"/>
  <c r="Z55" i="2716"/>
  <c r="Y55" i="2716"/>
  <c r="AH54" i="2716"/>
  <c r="AI54" i="2716" s="1"/>
  <c r="AG54" i="2716"/>
  <c r="AF54" i="2716"/>
  <c r="AE54" i="2716"/>
  <c r="AD54" i="2716"/>
  <c r="AB54" i="2716"/>
  <c r="Z54" i="2716"/>
  <c r="Y54" i="2716"/>
  <c r="AH53" i="2716"/>
  <c r="AI53" i="2716" s="1"/>
  <c r="AE53" i="2716"/>
  <c r="AB53" i="2716"/>
  <c r="Z53" i="2716"/>
  <c r="Y53" i="2716"/>
  <c r="AH52" i="2716"/>
  <c r="AI52" i="2716" s="1"/>
  <c r="AE52" i="2716"/>
  <c r="AB52" i="2716"/>
  <c r="Z52" i="2716"/>
  <c r="Y52" i="2716"/>
  <c r="AI51" i="2716"/>
  <c r="AH51" i="2716"/>
  <c r="AG51" i="2716"/>
  <c r="AF51" i="2716"/>
  <c r="AE51" i="2716"/>
  <c r="AD51" i="2716"/>
  <c r="AC51" i="2716"/>
  <c r="AB51" i="2716"/>
  <c r="Z51" i="2716"/>
  <c r="Y51" i="2716"/>
  <c r="AH50" i="2716"/>
  <c r="AI50" i="2716" s="1"/>
  <c r="AE50" i="2716"/>
  <c r="AD50" i="2716"/>
  <c r="AG50" i="2716" s="1"/>
  <c r="AC50" i="2716"/>
  <c r="AB50" i="2716"/>
  <c r="Z50" i="2716"/>
  <c r="Y50" i="2716"/>
  <c r="AI49" i="2716"/>
  <c r="AH49" i="2716"/>
  <c r="AE49" i="2716"/>
  <c r="AD49" i="2716"/>
  <c r="AG49" i="2716" s="1"/>
  <c r="AB49" i="2716"/>
  <c r="Z49" i="2716"/>
  <c r="Y49" i="2716"/>
  <c r="AI48" i="2716"/>
  <c r="AH48" i="2716"/>
  <c r="AE48" i="2716"/>
  <c r="AC48" i="2716"/>
  <c r="AD48" i="2716" s="1"/>
  <c r="AB48" i="2716"/>
  <c r="Z48" i="2716"/>
  <c r="Y48" i="2716"/>
  <c r="AH47" i="2716"/>
  <c r="AI47" i="2716" s="1"/>
  <c r="AE47" i="2716"/>
  <c r="AC47" i="2716"/>
  <c r="AD47" i="2716" s="1"/>
  <c r="AB47" i="2716"/>
  <c r="Z47" i="2716"/>
  <c r="Y47" i="2716"/>
  <c r="AI46" i="2716"/>
  <c r="AH46" i="2716"/>
  <c r="AG46" i="2716"/>
  <c r="AE46" i="2716"/>
  <c r="AD46" i="2716"/>
  <c r="AF46" i="2716" s="1"/>
  <c r="AB46" i="2716"/>
  <c r="Z46" i="2716"/>
  <c r="Y46" i="2716"/>
  <c r="AI45" i="2716"/>
  <c r="AH45" i="2716"/>
  <c r="AE45" i="2716"/>
  <c r="AB45" i="2716"/>
  <c r="Z45" i="2716"/>
  <c r="Y45" i="2716"/>
  <c r="AI44" i="2716"/>
  <c r="AH44" i="2716"/>
  <c r="AE44" i="2716"/>
  <c r="AC44" i="2716"/>
  <c r="AD44" i="2716" s="1"/>
  <c r="AG44" i="2716" s="1"/>
  <c r="AB44" i="2716"/>
  <c r="Z44" i="2716"/>
  <c r="Y44" i="2716"/>
  <c r="AI43" i="2716"/>
  <c r="AH43" i="2716"/>
  <c r="AG43" i="2716"/>
  <c r="AF43" i="2716"/>
  <c r="AE43" i="2716"/>
  <c r="AD43" i="2716"/>
  <c r="AC43" i="2716"/>
  <c r="AB43" i="2716"/>
  <c r="Z43" i="2716"/>
  <c r="Y43" i="2716"/>
  <c r="AH42" i="2716"/>
  <c r="AI42" i="2716" s="1"/>
  <c r="AE42" i="2716"/>
  <c r="AC42" i="2716"/>
  <c r="AD42" i="2716" s="1"/>
  <c r="AB42" i="2716"/>
  <c r="Z42" i="2716"/>
  <c r="Y42" i="2716"/>
  <c r="AI41" i="2716"/>
  <c r="AH41" i="2716"/>
  <c r="AE41" i="2716"/>
  <c r="AD41" i="2716"/>
  <c r="AG41" i="2716" s="1"/>
  <c r="AC41" i="2716"/>
  <c r="AB41" i="2716"/>
  <c r="Z41" i="2716"/>
  <c r="Y41" i="2716"/>
  <c r="AI40" i="2716"/>
  <c r="AH40" i="2716"/>
  <c r="AE40" i="2716"/>
  <c r="AB40" i="2716"/>
  <c r="Z40" i="2716"/>
  <c r="Y40" i="2716"/>
  <c r="AH39" i="2716"/>
  <c r="AI39" i="2716" s="1"/>
  <c r="AE39" i="2716"/>
  <c r="AD39" i="2716"/>
  <c r="AC39" i="2716"/>
  <c r="AB39" i="2716"/>
  <c r="Z39" i="2716"/>
  <c r="Y39" i="2716"/>
  <c r="AI38" i="2716"/>
  <c r="AH38" i="2716"/>
  <c r="AE38" i="2716"/>
  <c r="AD38" i="2716"/>
  <c r="AG38" i="2716" s="1"/>
  <c r="AB38" i="2716"/>
  <c r="Z38" i="2716"/>
  <c r="Y38" i="2716"/>
  <c r="AI37" i="2716"/>
  <c r="AH37" i="2716"/>
  <c r="AG37" i="2716"/>
  <c r="AE37" i="2716"/>
  <c r="AC37" i="2716"/>
  <c r="AD37" i="2716" s="1"/>
  <c r="AF37" i="2716" s="1"/>
  <c r="AB37" i="2716"/>
  <c r="Z37" i="2716"/>
  <c r="Y37" i="2716"/>
  <c r="AI36" i="2716"/>
  <c r="AH36" i="2716"/>
  <c r="AE36" i="2716"/>
  <c r="AC36" i="2716"/>
  <c r="AD36" i="2716" s="1"/>
  <c r="AG36" i="2716" s="1"/>
  <c r="AB36" i="2716"/>
  <c r="Z36" i="2716"/>
  <c r="Y36" i="2716"/>
  <c r="AI35" i="2716"/>
  <c r="AH35" i="2716"/>
  <c r="AE35" i="2716"/>
  <c r="AD35" i="2716"/>
  <c r="AG35" i="2716" s="1"/>
  <c r="AC35" i="2716"/>
  <c r="AB35" i="2716"/>
  <c r="Z35" i="2716"/>
  <c r="Y35" i="2716"/>
  <c r="AH34" i="2716"/>
  <c r="AI34" i="2716" s="1"/>
  <c r="AG34" i="2716"/>
  <c r="AF34" i="2716"/>
  <c r="AE34" i="2716"/>
  <c r="AD34" i="2716"/>
  <c r="AC34" i="2716"/>
  <c r="AB34" i="2716"/>
  <c r="Z34" i="2716"/>
  <c r="Y34" i="2716"/>
  <c r="AH33" i="2716"/>
  <c r="AI33" i="2716" s="1"/>
  <c r="AG33" i="2716"/>
  <c r="AF33" i="2716"/>
  <c r="AE33" i="2716"/>
  <c r="AD33" i="2716"/>
  <c r="AB33" i="2716"/>
  <c r="Z33" i="2716"/>
  <c r="Y33" i="2716"/>
  <c r="AI32" i="2716"/>
  <c r="AH32" i="2716"/>
  <c r="AE32" i="2716"/>
  <c r="AC32" i="2716"/>
  <c r="AD32" i="2716" s="1"/>
  <c r="AB32" i="2716"/>
  <c r="Z32" i="2716"/>
  <c r="Y32" i="2716"/>
  <c r="AH31" i="2716"/>
  <c r="AI31" i="2716" s="1"/>
  <c r="AE31" i="2716"/>
  <c r="AB31" i="2716"/>
  <c r="Z31" i="2716"/>
  <c r="Y31" i="2716"/>
  <c r="AI30" i="2716"/>
  <c r="AH30" i="2716"/>
  <c r="AE30" i="2716"/>
  <c r="AD30" i="2716"/>
  <c r="AG30" i="2716" s="1"/>
  <c r="AB30" i="2716"/>
  <c r="Z30" i="2716"/>
  <c r="Y30" i="2716"/>
  <c r="AI29" i="2716"/>
  <c r="AH29" i="2716"/>
  <c r="AE29" i="2716"/>
  <c r="AC29" i="2716"/>
  <c r="AD29" i="2716" s="1"/>
  <c r="AB29" i="2716"/>
  <c r="Z29" i="2716"/>
  <c r="Y29" i="2716"/>
  <c r="AI28" i="2716"/>
  <c r="AH28" i="2716"/>
  <c r="AF28" i="2716"/>
  <c r="AE28" i="2716"/>
  <c r="AC28" i="2716"/>
  <c r="AD28" i="2716" s="1"/>
  <c r="AG28" i="2716" s="1"/>
  <c r="AB28" i="2716"/>
  <c r="Z28" i="2716"/>
  <c r="Y28" i="2716"/>
  <c r="Y16" i="2716"/>
  <c r="Y27" i="2716"/>
  <c r="AB22" i="2716"/>
  <c r="Y22" i="2716"/>
  <c r="AB21" i="2716"/>
  <c r="Y21" i="2716"/>
  <c r="AB25" i="2716"/>
  <c r="Y25" i="2716"/>
  <c r="Y26" i="2716"/>
  <c r="AB17" i="2716"/>
  <c r="Y17" i="2716"/>
  <c r="AB24" i="2716"/>
  <c r="Y24" i="2716"/>
  <c r="AB20" i="2716"/>
  <c r="Y20" i="2716"/>
  <c r="AB18" i="2716"/>
  <c r="Y18" i="2716"/>
  <c r="AB19" i="2716"/>
  <c r="Y19" i="2716"/>
  <c r="AB23" i="2716"/>
  <c r="Y23" i="2716"/>
  <c r="Y15" i="2716"/>
  <c r="E50" i="2737"/>
  <c r="F50" i="2737" s="1"/>
  <c r="E49" i="2737"/>
  <c r="F49" i="2737" s="1"/>
  <c r="E48" i="2737"/>
  <c r="F48" i="2737" s="1"/>
  <c r="E47" i="2737"/>
  <c r="F47" i="2737" s="1"/>
  <c r="E46" i="2737"/>
  <c r="F46" i="2737" s="1"/>
  <c r="E45" i="2737"/>
  <c r="F45" i="2737" s="1"/>
  <c r="F44" i="2737"/>
  <c r="E44" i="2737"/>
  <c r="F43" i="2737"/>
  <c r="E43" i="2737"/>
  <c r="E42" i="2737"/>
  <c r="F42" i="2737" s="1"/>
  <c r="E40" i="2737"/>
  <c r="F40" i="2737" s="1"/>
  <c r="E39" i="2737"/>
  <c r="F39" i="2737" s="1"/>
  <c r="E38" i="2737"/>
  <c r="F38" i="2737" s="1"/>
  <c r="E37" i="2737"/>
  <c r="F37" i="2737" s="1"/>
  <c r="E36" i="2737"/>
  <c r="F36" i="2737" s="1"/>
  <c r="E35" i="2737"/>
  <c r="F35" i="2737" s="1"/>
  <c r="E34" i="2737"/>
  <c r="F34" i="2737" s="1"/>
  <c r="E33" i="2737"/>
  <c r="F33" i="2737" s="1"/>
  <c r="E32" i="2737"/>
  <c r="F32" i="2737" s="1"/>
  <c r="E30" i="2737"/>
  <c r="F30" i="2737" s="1"/>
  <c r="E29" i="2737"/>
  <c r="F29" i="2737" s="1"/>
  <c r="E28" i="2737"/>
  <c r="F28" i="2737" s="1"/>
  <c r="E24" i="2737"/>
  <c r="F24" i="2737" s="1"/>
  <c r="E23" i="2737"/>
  <c r="F23" i="2737" s="1"/>
  <c r="E22" i="2737"/>
  <c r="F22" i="2737" s="1"/>
  <c r="E21" i="2737"/>
  <c r="F21" i="2737" s="1"/>
  <c r="E20" i="2737"/>
  <c r="F20" i="2737" s="1"/>
  <c r="AA100" i="2737"/>
  <c r="AC100" i="2737" s="1"/>
  <c r="AD100" i="2737" s="1"/>
  <c r="AA99" i="2737"/>
  <c r="AC99" i="2737" s="1"/>
  <c r="AD99" i="2737" s="1"/>
  <c r="AA98" i="2737"/>
  <c r="AA97" i="2737"/>
  <c r="AC97" i="2737" s="1"/>
  <c r="AD97" i="2737" s="1"/>
  <c r="AA96" i="2737"/>
  <c r="AA95" i="2737"/>
  <c r="AC95" i="2737" s="1"/>
  <c r="AD95" i="2737" s="1"/>
  <c r="AA94" i="2737"/>
  <c r="AC94" i="2737" s="1"/>
  <c r="AD94" i="2737" s="1"/>
  <c r="AA93" i="2737"/>
  <c r="AC93" i="2737" s="1"/>
  <c r="AD93" i="2737" s="1"/>
  <c r="AA92" i="2737"/>
  <c r="AA91" i="2737"/>
  <c r="AC91" i="2737" s="1"/>
  <c r="AD91" i="2737" s="1"/>
  <c r="AA90" i="2737"/>
  <c r="AA89" i="2737"/>
  <c r="AC89" i="2737" s="1"/>
  <c r="AD89" i="2737" s="1"/>
  <c r="AA88" i="2737"/>
  <c r="AA87" i="2737"/>
  <c r="AC87" i="2737" s="1"/>
  <c r="AD87" i="2737" s="1"/>
  <c r="AA86" i="2737"/>
  <c r="AA85" i="2737"/>
  <c r="AC85" i="2737" s="1"/>
  <c r="AD85" i="2737" s="1"/>
  <c r="AA84" i="2737"/>
  <c r="AC84" i="2737" s="1"/>
  <c r="AD84" i="2737" s="1"/>
  <c r="AA83" i="2737"/>
  <c r="AC83" i="2737" s="1"/>
  <c r="AD83" i="2737" s="1"/>
  <c r="AA82" i="2737"/>
  <c r="AA81" i="2737"/>
  <c r="AC81" i="2737" s="1"/>
  <c r="AD81" i="2737" s="1"/>
  <c r="AA80" i="2737"/>
  <c r="AA79" i="2737"/>
  <c r="AC79" i="2737" s="1"/>
  <c r="AD79" i="2737" s="1"/>
  <c r="AA78" i="2737"/>
  <c r="AC78" i="2737" s="1"/>
  <c r="AD78" i="2737" s="1"/>
  <c r="AA77" i="2737"/>
  <c r="AC77" i="2737" s="1"/>
  <c r="AD77" i="2737" s="1"/>
  <c r="AA76" i="2737"/>
  <c r="AA75" i="2737"/>
  <c r="AC75" i="2737" s="1"/>
  <c r="AD75" i="2737" s="1"/>
  <c r="AA74" i="2737"/>
  <c r="AA73" i="2737"/>
  <c r="AC73" i="2737" s="1"/>
  <c r="AD73" i="2737" s="1"/>
  <c r="AA72" i="2737"/>
  <c r="AA71" i="2737"/>
  <c r="AC71" i="2737" s="1"/>
  <c r="AD71" i="2737" s="1"/>
  <c r="AA70" i="2737"/>
  <c r="AA69" i="2737"/>
  <c r="AC69" i="2737" s="1"/>
  <c r="AD69" i="2737" s="1"/>
  <c r="AA68" i="2737"/>
  <c r="AA67" i="2737"/>
  <c r="AC67" i="2737" s="1"/>
  <c r="AD67" i="2737" s="1"/>
  <c r="AA66" i="2737"/>
  <c r="AA65" i="2737"/>
  <c r="AC65" i="2737" s="1"/>
  <c r="AD65" i="2737" s="1"/>
  <c r="AA64" i="2737"/>
  <c r="AA63" i="2737"/>
  <c r="AC63" i="2737" s="1"/>
  <c r="AD63" i="2737" s="1"/>
  <c r="AA62" i="2737"/>
  <c r="AA61" i="2737"/>
  <c r="AC61" i="2737" s="1"/>
  <c r="AD61" i="2737" s="1"/>
  <c r="AA60" i="2737"/>
  <c r="AA59" i="2737"/>
  <c r="AC59" i="2737" s="1"/>
  <c r="AD59" i="2737" s="1"/>
  <c r="AA58" i="2737"/>
  <c r="AA57" i="2737"/>
  <c r="AC57" i="2737" s="1"/>
  <c r="AD57" i="2737" s="1"/>
  <c r="AA56" i="2737"/>
  <c r="AA55" i="2737"/>
  <c r="AC55" i="2737" s="1"/>
  <c r="AD55" i="2737" s="1"/>
  <c r="AA54" i="2737"/>
  <c r="AA53" i="2737"/>
  <c r="AC53" i="2737" s="1"/>
  <c r="AD53" i="2737" s="1"/>
  <c r="AA52" i="2737"/>
  <c r="AA51" i="2737"/>
  <c r="AC51" i="2737" s="1"/>
  <c r="AD51" i="2737" s="1"/>
  <c r="AA50" i="2737"/>
  <c r="AA49" i="2737"/>
  <c r="AC49" i="2737" s="1"/>
  <c r="AD49" i="2737" s="1"/>
  <c r="AA48" i="2737"/>
  <c r="AA47" i="2737"/>
  <c r="AC47" i="2737" s="1"/>
  <c r="AD47" i="2737" s="1"/>
  <c r="AA46" i="2737"/>
  <c r="AA45" i="2737"/>
  <c r="AC45" i="2737" s="1"/>
  <c r="AD45" i="2737" s="1"/>
  <c r="AA44" i="2737"/>
  <c r="AA43" i="2737"/>
  <c r="AC43" i="2737" s="1"/>
  <c r="AD43" i="2737" s="1"/>
  <c r="AA42" i="2737"/>
  <c r="AA41" i="2737"/>
  <c r="AC41" i="2737" s="1"/>
  <c r="AD41" i="2737" s="1"/>
  <c r="AA40" i="2737"/>
  <c r="AA39" i="2737"/>
  <c r="AC39" i="2737" s="1"/>
  <c r="AD39" i="2737" s="1"/>
  <c r="AA38" i="2737"/>
  <c r="AA37" i="2737"/>
  <c r="AC37" i="2737" s="1"/>
  <c r="AD37" i="2737" s="1"/>
  <c r="AA36" i="2737"/>
  <c r="AA35" i="2737"/>
  <c r="AA34" i="2737"/>
  <c r="AA33" i="2737"/>
  <c r="AC33" i="2737" s="1"/>
  <c r="AD33" i="2737" s="1"/>
  <c r="AH100" i="2737"/>
  <c r="AI100" i="2737" s="1"/>
  <c r="AE100" i="2737"/>
  <c r="AB100" i="2737"/>
  <c r="Z100" i="2737"/>
  <c r="Y100" i="2737"/>
  <c r="AH99" i="2737"/>
  <c r="AI99" i="2737" s="1"/>
  <c r="AE99" i="2737"/>
  <c r="AB99" i="2737"/>
  <c r="Z99" i="2737"/>
  <c r="Y99" i="2737"/>
  <c r="AH98" i="2737"/>
  <c r="AI98" i="2737" s="1"/>
  <c r="AF98" i="2737"/>
  <c r="AE98" i="2737"/>
  <c r="AD98" i="2737"/>
  <c r="AG98" i="2737" s="1"/>
  <c r="AC98" i="2737"/>
  <c r="AB98" i="2737"/>
  <c r="Z98" i="2737"/>
  <c r="Y98" i="2737"/>
  <c r="AH97" i="2737"/>
  <c r="AI97" i="2737" s="1"/>
  <c r="AE97" i="2737"/>
  <c r="AB97" i="2737"/>
  <c r="Z97" i="2737"/>
  <c r="Y97" i="2737"/>
  <c r="AH96" i="2737"/>
  <c r="AI96" i="2737" s="1"/>
  <c r="AF96" i="2737"/>
  <c r="AE96" i="2737"/>
  <c r="AD96" i="2737"/>
  <c r="AG96" i="2737" s="1"/>
  <c r="AC96" i="2737"/>
  <c r="AB96" i="2737"/>
  <c r="Z96" i="2737"/>
  <c r="Y96" i="2737"/>
  <c r="AH95" i="2737"/>
  <c r="AI95" i="2737" s="1"/>
  <c r="AE95" i="2737"/>
  <c r="AB95" i="2737"/>
  <c r="Z95" i="2737"/>
  <c r="Y95" i="2737"/>
  <c r="AH94" i="2737"/>
  <c r="AI94" i="2737" s="1"/>
  <c r="AE94" i="2737"/>
  <c r="AB94" i="2737"/>
  <c r="Z94" i="2737"/>
  <c r="Y94" i="2737"/>
  <c r="AH93" i="2737"/>
  <c r="AI93" i="2737" s="1"/>
  <c r="AE93" i="2737"/>
  <c r="AB93" i="2737"/>
  <c r="Z93" i="2737"/>
  <c r="Y93" i="2737"/>
  <c r="AH92" i="2737"/>
  <c r="AI92" i="2737" s="1"/>
  <c r="AF92" i="2737"/>
  <c r="AE92" i="2737"/>
  <c r="AD92" i="2737"/>
  <c r="AG92" i="2737" s="1"/>
  <c r="AC92" i="2737"/>
  <c r="AB92" i="2737"/>
  <c r="Z92" i="2737"/>
  <c r="Y92" i="2737"/>
  <c r="AH91" i="2737"/>
  <c r="AI91" i="2737" s="1"/>
  <c r="AE91" i="2737"/>
  <c r="AB91" i="2737"/>
  <c r="Z91" i="2737"/>
  <c r="Y91" i="2737"/>
  <c r="AH90" i="2737"/>
  <c r="AI90" i="2737" s="1"/>
  <c r="AF90" i="2737"/>
  <c r="AE90" i="2737"/>
  <c r="AD90" i="2737"/>
  <c r="AG90" i="2737" s="1"/>
  <c r="AC90" i="2737"/>
  <c r="AB90" i="2737"/>
  <c r="Z90" i="2737"/>
  <c r="Y90" i="2737"/>
  <c r="AH89" i="2737"/>
  <c r="AI89" i="2737" s="1"/>
  <c r="AE89" i="2737"/>
  <c r="AB89" i="2737"/>
  <c r="Z89" i="2737"/>
  <c r="Y89" i="2737"/>
  <c r="AH88" i="2737"/>
  <c r="AI88" i="2737" s="1"/>
  <c r="AF88" i="2737"/>
  <c r="AE88" i="2737"/>
  <c r="AD88" i="2737"/>
  <c r="AG88" i="2737" s="1"/>
  <c r="AC88" i="2737"/>
  <c r="AB88" i="2737"/>
  <c r="Z88" i="2737"/>
  <c r="Y88" i="2737"/>
  <c r="AH87" i="2737"/>
  <c r="AI87" i="2737" s="1"/>
  <c r="AE87" i="2737"/>
  <c r="AB87" i="2737"/>
  <c r="Z87" i="2737"/>
  <c r="Y87" i="2737"/>
  <c r="AH86" i="2737"/>
  <c r="AI86" i="2737" s="1"/>
  <c r="AE86" i="2737"/>
  <c r="AD86" i="2737"/>
  <c r="AG86" i="2737" s="1"/>
  <c r="AC86" i="2737"/>
  <c r="AB86" i="2737"/>
  <c r="Z86" i="2737"/>
  <c r="Y86" i="2737"/>
  <c r="AH85" i="2737"/>
  <c r="AI85" i="2737" s="1"/>
  <c r="AE85" i="2737"/>
  <c r="AB85" i="2737"/>
  <c r="Z85" i="2737"/>
  <c r="Y85" i="2737"/>
  <c r="AH84" i="2737"/>
  <c r="AI84" i="2737" s="1"/>
  <c r="AE84" i="2737"/>
  <c r="AB84" i="2737"/>
  <c r="Z84" i="2737"/>
  <c r="Y84" i="2737"/>
  <c r="AH83" i="2737"/>
  <c r="AI83" i="2737" s="1"/>
  <c r="AE83" i="2737"/>
  <c r="AB83" i="2737"/>
  <c r="Z83" i="2737"/>
  <c r="Y83" i="2737"/>
  <c r="AH82" i="2737"/>
  <c r="AI82" i="2737" s="1"/>
  <c r="AF82" i="2737"/>
  <c r="AE82" i="2737"/>
  <c r="AD82" i="2737"/>
  <c r="AG82" i="2737" s="1"/>
  <c r="AC82" i="2737"/>
  <c r="AB82" i="2737"/>
  <c r="Z82" i="2737"/>
  <c r="Y82" i="2737"/>
  <c r="AH81" i="2737"/>
  <c r="AI81" i="2737" s="1"/>
  <c r="AE81" i="2737"/>
  <c r="AB81" i="2737"/>
  <c r="Z81" i="2737"/>
  <c r="Y81" i="2737"/>
  <c r="AH80" i="2737"/>
  <c r="AI80" i="2737" s="1"/>
  <c r="AF80" i="2737"/>
  <c r="AE80" i="2737"/>
  <c r="AD80" i="2737"/>
  <c r="AG80" i="2737" s="1"/>
  <c r="AC80" i="2737"/>
  <c r="AB80" i="2737"/>
  <c r="Z80" i="2737"/>
  <c r="Y80" i="2737"/>
  <c r="AH79" i="2737"/>
  <c r="AI79" i="2737" s="1"/>
  <c r="AE79" i="2737"/>
  <c r="AB79" i="2737"/>
  <c r="Z79" i="2737"/>
  <c r="Y79" i="2737"/>
  <c r="AH78" i="2737"/>
  <c r="AI78" i="2737" s="1"/>
  <c r="AE78" i="2737"/>
  <c r="AB78" i="2737"/>
  <c r="Z78" i="2737"/>
  <c r="Y78" i="2737"/>
  <c r="AH77" i="2737"/>
  <c r="AI77" i="2737" s="1"/>
  <c r="AE77" i="2737"/>
  <c r="AB77" i="2737"/>
  <c r="Z77" i="2737"/>
  <c r="Y77" i="2737"/>
  <c r="AH76" i="2737"/>
  <c r="AI76" i="2737" s="1"/>
  <c r="AF76" i="2737"/>
  <c r="AE76" i="2737"/>
  <c r="AD76" i="2737"/>
  <c r="AG76" i="2737" s="1"/>
  <c r="AC76" i="2737"/>
  <c r="AB76" i="2737"/>
  <c r="Z76" i="2737"/>
  <c r="Y76" i="2737"/>
  <c r="AH75" i="2737"/>
  <c r="AI75" i="2737" s="1"/>
  <c r="AE75" i="2737"/>
  <c r="AB75" i="2737"/>
  <c r="Z75" i="2737"/>
  <c r="Y75" i="2737"/>
  <c r="AH74" i="2737"/>
  <c r="AI74" i="2737" s="1"/>
  <c r="AF74" i="2737"/>
  <c r="AE74" i="2737"/>
  <c r="AD74" i="2737"/>
  <c r="AG74" i="2737" s="1"/>
  <c r="AC74" i="2737"/>
  <c r="AB74" i="2737"/>
  <c r="Z74" i="2737"/>
  <c r="Y74" i="2737"/>
  <c r="AH73" i="2737"/>
  <c r="AI73" i="2737" s="1"/>
  <c r="AE73" i="2737"/>
  <c r="AB73" i="2737"/>
  <c r="Z73" i="2737"/>
  <c r="Y73" i="2737"/>
  <c r="AH72" i="2737"/>
  <c r="AI72" i="2737" s="1"/>
  <c r="AF72" i="2737"/>
  <c r="AE72" i="2737"/>
  <c r="AD72" i="2737"/>
  <c r="AG72" i="2737" s="1"/>
  <c r="AC72" i="2737"/>
  <c r="AB72" i="2737"/>
  <c r="Z72" i="2737"/>
  <c r="Y72" i="2737"/>
  <c r="AH71" i="2737"/>
  <c r="AI71" i="2737" s="1"/>
  <c r="AE71" i="2737"/>
  <c r="AB71" i="2737"/>
  <c r="Z71" i="2737"/>
  <c r="Y71" i="2737"/>
  <c r="AH70" i="2737"/>
  <c r="AI70" i="2737" s="1"/>
  <c r="AE70" i="2737"/>
  <c r="AD70" i="2737"/>
  <c r="AG70" i="2737" s="1"/>
  <c r="AC70" i="2737"/>
  <c r="AB70" i="2737"/>
  <c r="Z70" i="2737"/>
  <c r="Y70" i="2737"/>
  <c r="AH69" i="2737"/>
  <c r="AI69" i="2737" s="1"/>
  <c r="AE69" i="2737"/>
  <c r="AB69" i="2737"/>
  <c r="Z69" i="2737"/>
  <c r="Y69" i="2737"/>
  <c r="AH68" i="2737"/>
  <c r="AI68" i="2737" s="1"/>
  <c r="AF68" i="2737"/>
  <c r="AE68" i="2737"/>
  <c r="AD68" i="2737"/>
  <c r="AG68" i="2737" s="1"/>
  <c r="AC68" i="2737"/>
  <c r="AB68" i="2737"/>
  <c r="Z68" i="2737"/>
  <c r="Y68" i="2737"/>
  <c r="AH67" i="2737"/>
  <c r="AI67" i="2737" s="1"/>
  <c r="AE67" i="2737"/>
  <c r="AB67" i="2737"/>
  <c r="Z67" i="2737"/>
  <c r="Y67" i="2737"/>
  <c r="AH66" i="2737"/>
  <c r="AI66" i="2737" s="1"/>
  <c r="AF66" i="2737"/>
  <c r="AE66" i="2737"/>
  <c r="AD66" i="2737"/>
  <c r="AG66" i="2737" s="1"/>
  <c r="AC66" i="2737"/>
  <c r="AB66" i="2737"/>
  <c r="Z66" i="2737"/>
  <c r="Y66" i="2737"/>
  <c r="AH65" i="2737"/>
  <c r="AI65" i="2737" s="1"/>
  <c r="AE65" i="2737"/>
  <c r="AB65" i="2737"/>
  <c r="Z65" i="2737"/>
  <c r="Y65" i="2737"/>
  <c r="AH64" i="2737"/>
  <c r="AI64" i="2737" s="1"/>
  <c r="AF64" i="2737"/>
  <c r="AE64" i="2737"/>
  <c r="AD64" i="2737"/>
  <c r="AG64" i="2737" s="1"/>
  <c r="AC64" i="2737"/>
  <c r="AB64" i="2737"/>
  <c r="Z64" i="2737"/>
  <c r="Y64" i="2737"/>
  <c r="AH63" i="2737"/>
  <c r="AI63" i="2737" s="1"/>
  <c r="AE63" i="2737"/>
  <c r="AB63" i="2737"/>
  <c r="Z63" i="2737"/>
  <c r="Y63" i="2737"/>
  <c r="AH62" i="2737"/>
  <c r="AI62" i="2737" s="1"/>
  <c r="AE62" i="2737"/>
  <c r="AD62" i="2737"/>
  <c r="AG62" i="2737" s="1"/>
  <c r="AC62" i="2737"/>
  <c r="AB62" i="2737"/>
  <c r="Z62" i="2737"/>
  <c r="Y62" i="2737"/>
  <c r="AH61" i="2737"/>
  <c r="AI61" i="2737" s="1"/>
  <c r="AE61" i="2737"/>
  <c r="AB61" i="2737"/>
  <c r="Z61" i="2737"/>
  <c r="Y61" i="2737"/>
  <c r="AH60" i="2737"/>
  <c r="AI60" i="2737" s="1"/>
  <c r="AF60" i="2737"/>
  <c r="AE60" i="2737"/>
  <c r="AD60" i="2737"/>
  <c r="AG60" i="2737" s="1"/>
  <c r="AC60" i="2737"/>
  <c r="AB60" i="2737"/>
  <c r="Z60" i="2737"/>
  <c r="Y60" i="2737"/>
  <c r="AH59" i="2737"/>
  <c r="AI59" i="2737" s="1"/>
  <c r="AE59" i="2737"/>
  <c r="AB59" i="2737"/>
  <c r="Z59" i="2737"/>
  <c r="Y59" i="2737"/>
  <c r="AH58" i="2737"/>
  <c r="AI58" i="2737" s="1"/>
  <c r="AF58" i="2737"/>
  <c r="AE58" i="2737"/>
  <c r="AD58" i="2737"/>
  <c r="AG58" i="2737" s="1"/>
  <c r="AC58" i="2737"/>
  <c r="AB58" i="2737"/>
  <c r="Z58" i="2737"/>
  <c r="Y58" i="2737"/>
  <c r="AH57" i="2737"/>
  <c r="AI57" i="2737" s="1"/>
  <c r="AE57" i="2737"/>
  <c r="AB57" i="2737"/>
  <c r="Z57" i="2737"/>
  <c r="Y57" i="2737"/>
  <c r="AH56" i="2737"/>
  <c r="AI56" i="2737" s="1"/>
  <c r="AF56" i="2737"/>
  <c r="AE56" i="2737"/>
  <c r="AD56" i="2737"/>
  <c r="AG56" i="2737" s="1"/>
  <c r="AC56" i="2737"/>
  <c r="AB56" i="2737"/>
  <c r="Z56" i="2737"/>
  <c r="Y56" i="2737"/>
  <c r="AH55" i="2737"/>
  <c r="AI55" i="2737" s="1"/>
  <c r="AE55" i="2737"/>
  <c r="AB55" i="2737"/>
  <c r="Z55" i="2737"/>
  <c r="Y55" i="2737"/>
  <c r="AH54" i="2737"/>
  <c r="AI54" i="2737" s="1"/>
  <c r="AE54" i="2737"/>
  <c r="AD54" i="2737"/>
  <c r="AG54" i="2737" s="1"/>
  <c r="AC54" i="2737"/>
  <c r="AB54" i="2737"/>
  <c r="Z54" i="2737"/>
  <c r="Y54" i="2737"/>
  <c r="AH53" i="2737"/>
  <c r="AI53" i="2737" s="1"/>
  <c r="AE53" i="2737"/>
  <c r="AB53" i="2737"/>
  <c r="Z53" i="2737"/>
  <c r="Y53" i="2737"/>
  <c r="AH52" i="2737"/>
  <c r="AI52" i="2737" s="1"/>
  <c r="AF52" i="2737"/>
  <c r="AE52" i="2737"/>
  <c r="AD52" i="2737"/>
  <c r="AG52" i="2737" s="1"/>
  <c r="AC52" i="2737"/>
  <c r="AB52" i="2737"/>
  <c r="Z52" i="2737"/>
  <c r="Y52" i="2737"/>
  <c r="AH51" i="2737"/>
  <c r="AI51" i="2737" s="1"/>
  <c r="AE51" i="2737"/>
  <c r="AB51" i="2737"/>
  <c r="Z51" i="2737"/>
  <c r="Y51" i="2737"/>
  <c r="AH50" i="2737"/>
  <c r="AI50" i="2737" s="1"/>
  <c r="AF50" i="2737"/>
  <c r="AE50" i="2737"/>
  <c r="AD50" i="2737"/>
  <c r="AG50" i="2737" s="1"/>
  <c r="AC50" i="2737"/>
  <c r="AB50" i="2737"/>
  <c r="Z50" i="2737"/>
  <c r="Y50" i="2737"/>
  <c r="AI49" i="2737"/>
  <c r="AH49" i="2737"/>
  <c r="AE49" i="2737"/>
  <c r="AB49" i="2737"/>
  <c r="Z49" i="2737"/>
  <c r="Y49" i="2737"/>
  <c r="AH48" i="2737"/>
  <c r="AI48" i="2737" s="1"/>
  <c r="AF48" i="2737"/>
  <c r="AE48" i="2737"/>
  <c r="AD48" i="2737"/>
  <c r="AG48" i="2737" s="1"/>
  <c r="AC48" i="2737"/>
  <c r="AB48" i="2737"/>
  <c r="Z48" i="2737"/>
  <c r="Y48" i="2737"/>
  <c r="AH47" i="2737"/>
  <c r="AI47" i="2737" s="1"/>
  <c r="AE47" i="2737"/>
  <c r="AB47" i="2737"/>
  <c r="Z47" i="2737"/>
  <c r="Y47" i="2737"/>
  <c r="AH46" i="2737"/>
  <c r="AI46" i="2737" s="1"/>
  <c r="AE46" i="2737"/>
  <c r="AD46" i="2737"/>
  <c r="AG46" i="2737" s="1"/>
  <c r="AC46" i="2737"/>
  <c r="AB46" i="2737"/>
  <c r="Z46" i="2737"/>
  <c r="Y46" i="2737"/>
  <c r="AH45" i="2737"/>
  <c r="AI45" i="2737" s="1"/>
  <c r="AE45" i="2737"/>
  <c r="AB45" i="2737"/>
  <c r="Z45" i="2737"/>
  <c r="Y45" i="2737"/>
  <c r="AH44" i="2737"/>
  <c r="AI44" i="2737" s="1"/>
  <c r="AF44" i="2737"/>
  <c r="AE44" i="2737"/>
  <c r="AD44" i="2737"/>
  <c r="AG44" i="2737" s="1"/>
  <c r="AC44" i="2737"/>
  <c r="AB44" i="2737"/>
  <c r="Z44" i="2737"/>
  <c r="Y44" i="2737"/>
  <c r="AH43" i="2737"/>
  <c r="AI43" i="2737" s="1"/>
  <c r="AE43" i="2737"/>
  <c r="AB43" i="2737"/>
  <c r="Z43" i="2737"/>
  <c r="Y43" i="2737"/>
  <c r="AH42" i="2737"/>
  <c r="AI42" i="2737" s="1"/>
  <c r="AF42" i="2737"/>
  <c r="AE42" i="2737"/>
  <c r="AD42" i="2737"/>
  <c r="AG42" i="2737" s="1"/>
  <c r="AC42" i="2737"/>
  <c r="AB42" i="2737"/>
  <c r="Z42" i="2737"/>
  <c r="Y42" i="2737"/>
  <c r="AI41" i="2737"/>
  <c r="AH41" i="2737"/>
  <c r="AE41" i="2737"/>
  <c r="AB41" i="2737"/>
  <c r="Z41" i="2737"/>
  <c r="Y41" i="2737"/>
  <c r="AH40" i="2737"/>
  <c r="AI40" i="2737" s="1"/>
  <c r="AE40" i="2737"/>
  <c r="AC40" i="2737"/>
  <c r="AD40" i="2737" s="1"/>
  <c r="AB40" i="2737"/>
  <c r="Z40" i="2737"/>
  <c r="Y40" i="2737"/>
  <c r="AH39" i="2737"/>
  <c r="AI39" i="2737" s="1"/>
  <c r="AE39" i="2737"/>
  <c r="AB39" i="2737"/>
  <c r="Z39" i="2737"/>
  <c r="Y39" i="2737"/>
  <c r="AH38" i="2737"/>
  <c r="AI38" i="2737" s="1"/>
  <c r="AE38" i="2737"/>
  <c r="AD38" i="2737"/>
  <c r="AG38" i="2737" s="1"/>
  <c r="AC38" i="2737"/>
  <c r="AB38" i="2737"/>
  <c r="Z38" i="2737"/>
  <c r="Y38" i="2737"/>
  <c r="AH37" i="2737"/>
  <c r="AI37" i="2737" s="1"/>
  <c r="AE37" i="2737"/>
  <c r="AB37" i="2737"/>
  <c r="Z37" i="2737"/>
  <c r="Y37" i="2737"/>
  <c r="AH36" i="2737"/>
  <c r="AI36" i="2737" s="1"/>
  <c r="AF36" i="2737"/>
  <c r="AE36" i="2737"/>
  <c r="AD36" i="2737"/>
  <c r="AG36" i="2737" s="1"/>
  <c r="AC36" i="2737"/>
  <c r="AB36" i="2737"/>
  <c r="Z36" i="2737"/>
  <c r="Y36" i="2737"/>
  <c r="AH35" i="2737"/>
  <c r="AI35" i="2737" s="1"/>
  <c r="AE35" i="2737"/>
  <c r="AC35" i="2737"/>
  <c r="AD35" i="2737" s="1"/>
  <c r="AB35" i="2737"/>
  <c r="Z35" i="2737"/>
  <c r="Y35" i="2737"/>
  <c r="AH34" i="2737"/>
  <c r="AI34" i="2737" s="1"/>
  <c r="AF34" i="2737"/>
  <c r="AE34" i="2737"/>
  <c r="AD34" i="2737"/>
  <c r="AG34" i="2737" s="1"/>
  <c r="AC34" i="2737"/>
  <c r="AB34" i="2737"/>
  <c r="Z34" i="2737"/>
  <c r="Y34" i="2737"/>
  <c r="AI33" i="2737"/>
  <c r="AH33" i="2737"/>
  <c r="AE33" i="2737"/>
  <c r="AB33" i="2737"/>
  <c r="Z33" i="2737"/>
  <c r="Y33" i="2737"/>
  <c r="AB16" i="2737"/>
  <c r="Y16" i="2737"/>
  <c r="Y31" i="2737"/>
  <c r="Y23" i="2737"/>
  <c r="Y19" i="2737"/>
  <c r="Y29" i="2737"/>
  <c r="Y21" i="2737"/>
  <c r="Y24" i="2737"/>
  <c r="Y27" i="2737"/>
  <c r="Y25" i="2737"/>
  <c r="Y18" i="2737"/>
  <c r="Y30" i="2737"/>
  <c r="Y28" i="2737"/>
  <c r="Y32" i="2737"/>
  <c r="Y26" i="2737"/>
  <c r="Y20" i="2737"/>
  <c r="Y22" i="2737"/>
  <c r="AB17" i="2737"/>
  <c r="Y17" i="2737"/>
  <c r="Y15" i="2737"/>
  <c r="E50" i="2715"/>
  <c r="F50" i="2715" s="1"/>
  <c r="E49" i="2715"/>
  <c r="F49" i="2715" s="1"/>
  <c r="E48" i="2715"/>
  <c r="F48" i="2715" s="1"/>
  <c r="F47" i="2715"/>
  <c r="E47" i="2715"/>
  <c r="E46" i="2715"/>
  <c r="F46" i="2715" s="1"/>
  <c r="E45" i="2715"/>
  <c r="F45" i="2715" s="1"/>
  <c r="E44" i="2715"/>
  <c r="F44" i="2715" s="1"/>
  <c r="E43" i="2715"/>
  <c r="F43" i="2715" s="1"/>
  <c r="E42" i="2715"/>
  <c r="F42" i="2715" s="1"/>
  <c r="E40" i="2715"/>
  <c r="F40" i="2715" s="1"/>
  <c r="F39" i="2715"/>
  <c r="E39" i="2715"/>
  <c r="F38" i="2715"/>
  <c r="E38" i="2715"/>
  <c r="E37" i="2715"/>
  <c r="F37" i="2715" s="1"/>
  <c r="E36" i="2715"/>
  <c r="F36" i="2715" s="1"/>
  <c r="E35" i="2715"/>
  <c r="F35" i="2715" s="1"/>
  <c r="E34" i="2715"/>
  <c r="F34" i="2715" s="1"/>
  <c r="E33" i="2715"/>
  <c r="F33" i="2715" s="1"/>
  <c r="E32" i="2715"/>
  <c r="F32" i="2715" s="1"/>
  <c r="F31" i="2715"/>
  <c r="E31" i="2715"/>
  <c r="F30" i="2715"/>
  <c r="E30" i="2715"/>
  <c r="E29" i="2715"/>
  <c r="F29" i="2715" s="1"/>
  <c r="E28" i="2715"/>
  <c r="F28" i="2715" s="1"/>
  <c r="E24" i="2715"/>
  <c r="F24" i="2715" s="1"/>
  <c r="F23" i="2715"/>
  <c r="E23" i="2715"/>
  <c r="F22" i="2715"/>
  <c r="E22" i="2715"/>
  <c r="E21" i="2715"/>
  <c r="F21" i="2715" s="1"/>
  <c r="E20" i="2715"/>
  <c r="F20" i="2715" s="1"/>
  <c r="E18" i="2715"/>
  <c r="F18" i="2715" s="1"/>
  <c r="E16" i="2715"/>
  <c r="F16" i="2715" s="1"/>
  <c r="AA100" i="2715"/>
  <c r="AC100" i="2715" s="1"/>
  <c r="AD100" i="2715" s="1"/>
  <c r="AG100" i="2715" s="1"/>
  <c r="AA99" i="2715"/>
  <c r="AC99" i="2715" s="1"/>
  <c r="AA98" i="2715"/>
  <c r="AA97" i="2715"/>
  <c r="AC97" i="2715" s="1"/>
  <c r="AA96" i="2715"/>
  <c r="AA95" i="2715"/>
  <c r="AC95" i="2715" s="1"/>
  <c r="AD95" i="2715" s="1"/>
  <c r="AA94" i="2715"/>
  <c r="AC94" i="2715" s="1"/>
  <c r="AD94" i="2715" s="1"/>
  <c r="AA93" i="2715"/>
  <c r="AC93" i="2715" s="1"/>
  <c r="AD93" i="2715" s="1"/>
  <c r="AA92" i="2715"/>
  <c r="AA91" i="2715"/>
  <c r="AC91" i="2715" s="1"/>
  <c r="AD91" i="2715" s="1"/>
  <c r="AA90" i="2715"/>
  <c r="AA89" i="2715"/>
  <c r="AC89" i="2715" s="1"/>
  <c r="AA88" i="2715"/>
  <c r="AA87" i="2715"/>
  <c r="AA86" i="2715"/>
  <c r="AC86" i="2715" s="1"/>
  <c r="AA85" i="2715"/>
  <c r="AA84" i="2715"/>
  <c r="AC84" i="2715" s="1"/>
  <c r="AD84" i="2715" s="1"/>
  <c r="AG84" i="2715" s="1"/>
  <c r="AA83" i="2715"/>
  <c r="AC83" i="2715" s="1"/>
  <c r="AD83" i="2715" s="1"/>
  <c r="AA82" i="2715"/>
  <c r="AA81" i="2715"/>
  <c r="AC81" i="2715" s="1"/>
  <c r="AA80" i="2715"/>
  <c r="AA79" i="2715"/>
  <c r="AC79" i="2715" s="1"/>
  <c r="AD79" i="2715" s="1"/>
  <c r="AA78" i="2715"/>
  <c r="AA77" i="2715"/>
  <c r="AA76" i="2715"/>
  <c r="AA75" i="2715"/>
  <c r="AC75" i="2715" s="1"/>
  <c r="AA74" i="2715"/>
  <c r="AA73" i="2715"/>
  <c r="AC73" i="2715" s="1"/>
  <c r="AA72" i="2715"/>
  <c r="AA71" i="2715"/>
  <c r="AA70" i="2715"/>
  <c r="AC70" i="2715" s="1"/>
  <c r="AA69" i="2715"/>
  <c r="AA68" i="2715"/>
  <c r="AC68" i="2715" s="1"/>
  <c r="AD68" i="2715" s="1"/>
  <c r="AG68" i="2715" s="1"/>
  <c r="AA67" i="2715"/>
  <c r="AC67" i="2715" s="1"/>
  <c r="AA66" i="2715"/>
  <c r="AA65" i="2715"/>
  <c r="AC65" i="2715" s="1"/>
  <c r="AD65" i="2715" s="1"/>
  <c r="AA64" i="2715"/>
  <c r="AA63" i="2715"/>
  <c r="AC63" i="2715" s="1"/>
  <c r="AD63" i="2715" s="1"/>
  <c r="AA62" i="2715"/>
  <c r="AA61" i="2715"/>
  <c r="AA60" i="2715"/>
  <c r="AA59" i="2715"/>
  <c r="AC59" i="2715" s="1"/>
  <c r="AD59" i="2715" s="1"/>
  <c r="AA58" i="2715"/>
  <c r="AA57" i="2715"/>
  <c r="AA56" i="2715"/>
  <c r="AA55" i="2715"/>
  <c r="AA54" i="2715"/>
  <c r="AC54" i="2715" s="1"/>
  <c r="AA53" i="2715"/>
  <c r="AA52" i="2715"/>
  <c r="AC52" i="2715" s="1"/>
  <c r="AD52" i="2715" s="1"/>
  <c r="AG52" i="2715" s="1"/>
  <c r="AA51" i="2715"/>
  <c r="AC51" i="2715" s="1"/>
  <c r="AA50" i="2715"/>
  <c r="AA49" i="2715"/>
  <c r="AA48" i="2715"/>
  <c r="AA47" i="2715"/>
  <c r="AC47" i="2715" s="1"/>
  <c r="AD47" i="2715" s="1"/>
  <c r="AA46" i="2715"/>
  <c r="AA45" i="2715"/>
  <c r="AC45" i="2715" s="1"/>
  <c r="AD45" i="2715" s="1"/>
  <c r="AA44" i="2715"/>
  <c r="AA43" i="2715"/>
  <c r="AC43" i="2715" s="1"/>
  <c r="AD43" i="2715" s="1"/>
  <c r="AA42" i="2715"/>
  <c r="AA41" i="2715"/>
  <c r="AA40" i="2715"/>
  <c r="AA39" i="2715"/>
  <c r="AA38" i="2715"/>
  <c r="AC38" i="2715" s="1"/>
  <c r="AA37" i="2715"/>
  <c r="AA36" i="2715"/>
  <c r="AC36" i="2715" s="1"/>
  <c r="AD36" i="2715" s="1"/>
  <c r="AG36" i="2715" s="1"/>
  <c r="AA35" i="2715"/>
  <c r="AC35" i="2715" s="1"/>
  <c r="AD35" i="2715" s="1"/>
  <c r="AA34" i="2715"/>
  <c r="AA33" i="2715"/>
  <c r="AA32" i="2715"/>
  <c r="AA31" i="2715"/>
  <c r="AC31" i="2715" s="1"/>
  <c r="AD31" i="2715" s="1"/>
  <c r="AA30" i="2715"/>
  <c r="AA29" i="2715"/>
  <c r="AC29" i="2715" s="1"/>
  <c r="AD29" i="2715" s="1"/>
  <c r="AA28" i="2715"/>
  <c r="AA27" i="2715"/>
  <c r="AC27" i="2715" s="1"/>
  <c r="AA26" i="2715"/>
  <c r="AA25" i="2715"/>
  <c r="AA24" i="2715"/>
  <c r="AA23" i="2715"/>
  <c r="AH100" i="2715"/>
  <c r="AI100" i="2715" s="1"/>
  <c r="AE100" i="2715"/>
  <c r="AB100" i="2715"/>
  <c r="Z100" i="2715"/>
  <c r="Y100" i="2715"/>
  <c r="AI99" i="2715"/>
  <c r="AH99" i="2715"/>
  <c r="AE99" i="2715"/>
  <c r="AD99" i="2715"/>
  <c r="AB99" i="2715"/>
  <c r="Z99" i="2715"/>
  <c r="Y99" i="2715"/>
  <c r="AH98" i="2715"/>
  <c r="AI98" i="2715" s="1"/>
  <c r="AE98" i="2715"/>
  <c r="AC98" i="2715"/>
  <c r="AD98" i="2715" s="1"/>
  <c r="AB98" i="2715"/>
  <c r="Z98" i="2715"/>
  <c r="Y98" i="2715"/>
  <c r="AH97" i="2715"/>
  <c r="AI97" i="2715" s="1"/>
  <c r="AE97" i="2715"/>
  <c r="AD97" i="2715"/>
  <c r="AG97" i="2715" s="1"/>
  <c r="AB97" i="2715"/>
  <c r="Z97" i="2715"/>
  <c r="Y97" i="2715"/>
  <c r="AI96" i="2715"/>
  <c r="AH96" i="2715"/>
  <c r="AG96" i="2715"/>
  <c r="AF96" i="2715"/>
  <c r="AE96" i="2715"/>
  <c r="AD96" i="2715"/>
  <c r="AC96" i="2715"/>
  <c r="AB96" i="2715"/>
  <c r="Z96" i="2715"/>
  <c r="Y96" i="2715"/>
  <c r="AH95" i="2715"/>
  <c r="AI95" i="2715" s="1"/>
  <c r="AE95" i="2715"/>
  <c r="AB95" i="2715"/>
  <c r="Z95" i="2715"/>
  <c r="Y95" i="2715"/>
  <c r="AH94" i="2715"/>
  <c r="AI94" i="2715" s="1"/>
  <c r="AE94" i="2715"/>
  <c r="AB94" i="2715"/>
  <c r="Z94" i="2715"/>
  <c r="Y94" i="2715"/>
  <c r="AH93" i="2715"/>
  <c r="AI93" i="2715" s="1"/>
  <c r="AE93" i="2715"/>
  <c r="AB93" i="2715"/>
  <c r="Z93" i="2715"/>
  <c r="Y93" i="2715"/>
  <c r="AH92" i="2715"/>
  <c r="AI92" i="2715" s="1"/>
  <c r="AF92" i="2715"/>
  <c r="AE92" i="2715"/>
  <c r="AD92" i="2715"/>
  <c r="AG92" i="2715" s="1"/>
  <c r="AC92" i="2715"/>
  <c r="AB92" i="2715"/>
  <c r="Z92" i="2715"/>
  <c r="Y92" i="2715"/>
  <c r="AI91" i="2715"/>
  <c r="AH91" i="2715"/>
  <c r="AE91" i="2715"/>
  <c r="AB91" i="2715"/>
  <c r="Z91" i="2715"/>
  <c r="Y91" i="2715"/>
  <c r="AH90" i="2715"/>
  <c r="AI90" i="2715" s="1"/>
  <c r="AE90" i="2715"/>
  <c r="AC90" i="2715"/>
  <c r="AD90" i="2715" s="1"/>
  <c r="AB90" i="2715"/>
  <c r="Z90" i="2715"/>
  <c r="Y90" i="2715"/>
  <c r="AH89" i="2715"/>
  <c r="AI89" i="2715" s="1"/>
  <c r="AE89" i="2715"/>
  <c r="AD89" i="2715"/>
  <c r="AG89" i="2715" s="1"/>
  <c r="AB89" i="2715"/>
  <c r="Z89" i="2715"/>
  <c r="Y89" i="2715"/>
  <c r="AI88" i="2715"/>
  <c r="AH88" i="2715"/>
  <c r="AG88" i="2715"/>
  <c r="AF88" i="2715"/>
  <c r="AE88" i="2715"/>
  <c r="AD88" i="2715"/>
  <c r="AC88" i="2715"/>
  <c r="AB88" i="2715"/>
  <c r="Z88" i="2715"/>
  <c r="Y88" i="2715"/>
  <c r="AH87" i="2715"/>
  <c r="AI87" i="2715" s="1"/>
  <c r="AE87" i="2715"/>
  <c r="AC87" i="2715"/>
  <c r="AD87" i="2715" s="1"/>
  <c r="AB87" i="2715"/>
  <c r="Z87" i="2715"/>
  <c r="Y87" i="2715"/>
  <c r="AI86" i="2715"/>
  <c r="AH86" i="2715"/>
  <c r="AE86" i="2715"/>
  <c r="AD86" i="2715"/>
  <c r="AG86" i="2715" s="1"/>
  <c r="AB86" i="2715"/>
  <c r="Z86" i="2715"/>
  <c r="Y86" i="2715"/>
  <c r="AH85" i="2715"/>
  <c r="AI85" i="2715" s="1"/>
  <c r="AE85" i="2715"/>
  <c r="AD85" i="2715"/>
  <c r="AC85" i="2715"/>
  <c r="AB85" i="2715"/>
  <c r="Z85" i="2715"/>
  <c r="Y85" i="2715"/>
  <c r="AH84" i="2715"/>
  <c r="AI84" i="2715" s="1"/>
  <c r="AF84" i="2715"/>
  <c r="AE84" i="2715"/>
  <c r="AB84" i="2715"/>
  <c r="Z84" i="2715"/>
  <c r="Y84" i="2715"/>
  <c r="AH83" i="2715"/>
  <c r="AI83" i="2715" s="1"/>
  <c r="AE83" i="2715"/>
  <c r="AB83" i="2715"/>
  <c r="Z83" i="2715"/>
  <c r="Y83" i="2715"/>
  <c r="AH82" i="2715"/>
  <c r="AI82" i="2715" s="1"/>
  <c r="AE82" i="2715"/>
  <c r="AC82" i="2715"/>
  <c r="AD82" i="2715" s="1"/>
  <c r="AB82" i="2715"/>
  <c r="Z82" i="2715"/>
  <c r="Y82" i="2715"/>
  <c r="AH81" i="2715"/>
  <c r="AI81" i="2715" s="1"/>
  <c r="AF81" i="2715"/>
  <c r="AE81" i="2715"/>
  <c r="AD81" i="2715"/>
  <c r="AG81" i="2715" s="1"/>
  <c r="AB81" i="2715"/>
  <c r="Z81" i="2715"/>
  <c r="Y81" i="2715"/>
  <c r="AI80" i="2715"/>
  <c r="AH80" i="2715"/>
  <c r="AG80" i="2715"/>
  <c r="AF80" i="2715"/>
  <c r="AE80" i="2715"/>
  <c r="AD80" i="2715"/>
  <c r="AC80" i="2715"/>
  <c r="AB80" i="2715"/>
  <c r="Z80" i="2715"/>
  <c r="Y80" i="2715"/>
  <c r="AH79" i="2715"/>
  <c r="AI79" i="2715" s="1"/>
  <c r="AE79" i="2715"/>
  <c r="AB79" i="2715"/>
  <c r="Z79" i="2715"/>
  <c r="Y79" i="2715"/>
  <c r="AI78" i="2715"/>
  <c r="AH78" i="2715"/>
  <c r="AE78" i="2715"/>
  <c r="AD78" i="2715"/>
  <c r="AG78" i="2715" s="1"/>
  <c r="AC78" i="2715"/>
  <c r="AB78" i="2715"/>
  <c r="Z78" i="2715"/>
  <c r="Y78" i="2715"/>
  <c r="AH77" i="2715"/>
  <c r="AI77" i="2715" s="1"/>
  <c r="AE77" i="2715"/>
  <c r="AD77" i="2715"/>
  <c r="AC77" i="2715"/>
  <c r="AB77" i="2715"/>
  <c r="Z77" i="2715"/>
  <c r="Y77" i="2715"/>
  <c r="AH76" i="2715"/>
  <c r="AI76" i="2715" s="1"/>
  <c r="AF76" i="2715"/>
  <c r="AE76" i="2715"/>
  <c r="AD76" i="2715"/>
  <c r="AG76" i="2715" s="1"/>
  <c r="AC76" i="2715"/>
  <c r="AB76" i="2715"/>
  <c r="Z76" i="2715"/>
  <c r="Y76" i="2715"/>
  <c r="AI75" i="2715"/>
  <c r="AH75" i="2715"/>
  <c r="AE75" i="2715"/>
  <c r="AD75" i="2715"/>
  <c r="AB75" i="2715"/>
  <c r="Z75" i="2715"/>
  <c r="Y75" i="2715"/>
  <c r="AH74" i="2715"/>
  <c r="AI74" i="2715" s="1"/>
  <c r="AE74" i="2715"/>
  <c r="AC74" i="2715"/>
  <c r="AD74" i="2715" s="1"/>
  <c r="AB74" i="2715"/>
  <c r="Z74" i="2715"/>
  <c r="Y74" i="2715"/>
  <c r="AH73" i="2715"/>
  <c r="AI73" i="2715" s="1"/>
  <c r="AF73" i="2715"/>
  <c r="AE73" i="2715"/>
  <c r="AD73" i="2715"/>
  <c r="AG73" i="2715" s="1"/>
  <c r="AB73" i="2715"/>
  <c r="Z73" i="2715"/>
  <c r="Y73" i="2715"/>
  <c r="AI72" i="2715"/>
  <c r="AH72" i="2715"/>
  <c r="AG72" i="2715"/>
  <c r="AF72" i="2715"/>
  <c r="AE72" i="2715"/>
  <c r="AC72" i="2715"/>
  <c r="AD72" i="2715" s="1"/>
  <c r="AB72" i="2715"/>
  <c r="Z72" i="2715"/>
  <c r="Y72" i="2715"/>
  <c r="AH71" i="2715"/>
  <c r="AI71" i="2715" s="1"/>
  <c r="AE71" i="2715"/>
  <c r="AC71" i="2715"/>
  <c r="AD71" i="2715" s="1"/>
  <c r="AB71" i="2715"/>
  <c r="Z71" i="2715"/>
  <c r="Y71" i="2715"/>
  <c r="AI70" i="2715"/>
  <c r="AH70" i="2715"/>
  <c r="AG70" i="2715"/>
  <c r="AF70" i="2715"/>
  <c r="AE70" i="2715"/>
  <c r="AD70" i="2715"/>
  <c r="AB70" i="2715"/>
  <c r="Z70" i="2715"/>
  <c r="Y70" i="2715"/>
  <c r="AH69" i="2715"/>
  <c r="AI69" i="2715" s="1"/>
  <c r="AE69" i="2715"/>
  <c r="AD69" i="2715"/>
  <c r="AC69" i="2715"/>
  <c r="AB69" i="2715"/>
  <c r="Z69" i="2715"/>
  <c r="Y69" i="2715"/>
  <c r="AH68" i="2715"/>
  <c r="AI68" i="2715" s="1"/>
  <c r="AF68" i="2715"/>
  <c r="AE68" i="2715"/>
  <c r="AB68" i="2715"/>
  <c r="Z68" i="2715"/>
  <c r="Y68" i="2715"/>
  <c r="AI67" i="2715"/>
  <c r="AH67" i="2715"/>
  <c r="AE67" i="2715"/>
  <c r="AD67" i="2715"/>
  <c r="AB67" i="2715"/>
  <c r="Z67" i="2715"/>
  <c r="Y67" i="2715"/>
  <c r="AH66" i="2715"/>
  <c r="AI66" i="2715" s="1"/>
  <c r="AE66" i="2715"/>
  <c r="AC66" i="2715"/>
  <c r="AD66" i="2715" s="1"/>
  <c r="AB66" i="2715"/>
  <c r="Z66" i="2715"/>
  <c r="Y66" i="2715"/>
  <c r="AI65" i="2715"/>
  <c r="AH65" i="2715"/>
  <c r="AE65" i="2715"/>
  <c r="AB65" i="2715"/>
  <c r="Z65" i="2715"/>
  <c r="Y65" i="2715"/>
  <c r="AI64" i="2715"/>
  <c r="AH64" i="2715"/>
  <c r="AE64" i="2715"/>
  <c r="AC64" i="2715"/>
  <c r="AD64" i="2715" s="1"/>
  <c r="AG64" i="2715" s="1"/>
  <c r="AB64" i="2715"/>
  <c r="Z64" i="2715"/>
  <c r="Y64" i="2715"/>
  <c r="AH63" i="2715"/>
  <c r="AI63" i="2715" s="1"/>
  <c r="AE63" i="2715"/>
  <c r="AB63" i="2715"/>
  <c r="Z63" i="2715"/>
  <c r="Y63" i="2715"/>
  <c r="AI62" i="2715"/>
  <c r="AH62" i="2715"/>
  <c r="AG62" i="2715"/>
  <c r="AE62" i="2715"/>
  <c r="AD62" i="2715"/>
  <c r="AF62" i="2715" s="1"/>
  <c r="AC62" i="2715"/>
  <c r="AB62" i="2715"/>
  <c r="Z62" i="2715"/>
  <c r="Y62" i="2715"/>
  <c r="AH61" i="2715"/>
  <c r="AI61" i="2715" s="1"/>
  <c r="AE61" i="2715"/>
  <c r="AD61" i="2715"/>
  <c r="AC61" i="2715"/>
  <c r="AB61" i="2715"/>
  <c r="Z61" i="2715"/>
  <c r="Y61" i="2715"/>
  <c r="AH60" i="2715"/>
  <c r="AI60" i="2715" s="1"/>
  <c r="AF60" i="2715"/>
  <c r="AE60" i="2715"/>
  <c r="AD60" i="2715"/>
  <c r="AG60" i="2715" s="1"/>
  <c r="AC60" i="2715"/>
  <c r="AB60" i="2715"/>
  <c r="Z60" i="2715"/>
  <c r="Y60" i="2715"/>
  <c r="AH59" i="2715"/>
  <c r="AI59" i="2715" s="1"/>
  <c r="AE59" i="2715"/>
  <c r="AB59" i="2715"/>
  <c r="Z59" i="2715"/>
  <c r="Y59" i="2715"/>
  <c r="AH58" i="2715"/>
  <c r="AI58" i="2715" s="1"/>
  <c r="AE58" i="2715"/>
  <c r="AC58" i="2715"/>
  <c r="AD58" i="2715" s="1"/>
  <c r="AB58" i="2715"/>
  <c r="Z58" i="2715"/>
  <c r="Y58" i="2715"/>
  <c r="AH57" i="2715"/>
  <c r="AI57" i="2715" s="1"/>
  <c r="AF57" i="2715"/>
  <c r="AE57" i="2715"/>
  <c r="AD57" i="2715"/>
  <c r="AG57" i="2715" s="1"/>
  <c r="AC57" i="2715"/>
  <c r="AB57" i="2715"/>
  <c r="Z57" i="2715"/>
  <c r="Y57" i="2715"/>
  <c r="AI56" i="2715"/>
  <c r="AH56" i="2715"/>
  <c r="AF56" i="2715"/>
  <c r="AE56" i="2715"/>
  <c r="AC56" i="2715"/>
  <c r="AD56" i="2715" s="1"/>
  <c r="AG56" i="2715" s="1"/>
  <c r="AB56" i="2715"/>
  <c r="Z56" i="2715"/>
  <c r="Y56" i="2715"/>
  <c r="AH55" i="2715"/>
  <c r="AI55" i="2715" s="1"/>
  <c r="AE55" i="2715"/>
  <c r="AC55" i="2715"/>
  <c r="AD55" i="2715" s="1"/>
  <c r="AB55" i="2715"/>
  <c r="Z55" i="2715"/>
  <c r="Y55" i="2715"/>
  <c r="AI54" i="2715"/>
  <c r="AH54" i="2715"/>
  <c r="AG54" i="2715"/>
  <c r="AF54" i="2715"/>
  <c r="AE54" i="2715"/>
  <c r="AD54" i="2715"/>
  <c r="AB54" i="2715"/>
  <c r="Z54" i="2715"/>
  <c r="Y54" i="2715"/>
  <c r="AH53" i="2715"/>
  <c r="AI53" i="2715" s="1"/>
  <c r="AE53" i="2715"/>
  <c r="AD53" i="2715"/>
  <c r="AC53" i="2715"/>
  <c r="AB53" i="2715"/>
  <c r="Z53" i="2715"/>
  <c r="Y53" i="2715"/>
  <c r="AH52" i="2715"/>
  <c r="AI52" i="2715" s="1"/>
  <c r="AE52" i="2715"/>
  <c r="AB52" i="2715"/>
  <c r="Z52" i="2715"/>
  <c r="Y52" i="2715"/>
  <c r="AI51" i="2715"/>
  <c r="AH51" i="2715"/>
  <c r="AE51" i="2715"/>
  <c r="AD51" i="2715"/>
  <c r="AB51" i="2715"/>
  <c r="Z51" i="2715"/>
  <c r="Y51" i="2715"/>
  <c r="AH50" i="2715"/>
  <c r="AI50" i="2715" s="1"/>
  <c r="AE50" i="2715"/>
  <c r="AC50" i="2715"/>
  <c r="AD50" i="2715" s="1"/>
  <c r="AB50" i="2715"/>
  <c r="Z50" i="2715"/>
  <c r="Y50" i="2715"/>
  <c r="AH49" i="2715"/>
  <c r="AI49" i="2715" s="1"/>
  <c r="AE49" i="2715"/>
  <c r="AD49" i="2715"/>
  <c r="AG49" i="2715" s="1"/>
  <c r="AC49" i="2715"/>
  <c r="AB49" i="2715"/>
  <c r="Z49" i="2715"/>
  <c r="Y49" i="2715"/>
  <c r="AI48" i="2715"/>
  <c r="AH48" i="2715"/>
  <c r="AG48" i="2715"/>
  <c r="AF48" i="2715"/>
  <c r="AE48" i="2715"/>
  <c r="AC48" i="2715"/>
  <c r="AD48" i="2715" s="1"/>
  <c r="AB48" i="2715"/>
  <c r="Z48" i="2715"/>
  <c r="Y48" i="2715"/>
  <c r="AH47" i="2715"/>
  <c r="AI47" i="2715" s="1"/>
  <c r="AE47" i="2715"/>
  <c r="AB47" i="2715"/>
  <c r="Z47" i="2715"/>
  <c r="Y47" i="2715"/>
  <c r="AI46" i="2715"/>
  <c r="AH46" i="2715"/>
  <c r="AG46" i="2715"/>
  <c r="AF46" i="2715"/>
  <c r="AE46" i="2715"/>
  <c r="AD46" i="2715"/>
  <c r="AC46" i="2715"/>
  <c r="AB46" i="2715"/>
  <c r="Z46" i="2715"/>
  <c r="Y46" i="2715"/>
  <c r="AH45" i="2715"/>
  <c r="AI45" i="2715" s="1"/>
  <c r="AE45" i="2715"/>
  <c r="AB45" i="2715"/>
  <c r="Z45" i="2715"/>
  <c r="Y45" i="2715"/>
  <c r="AH44" i="2715"/>
  <c r="AI44" i="2715" s="1"/>
  <c r="AF44" i="2715"/>
  <c r="AE44" i="2715"/>
  <c r="AD44" i="2715"/>
  <c r="AG44" i="2715" s="1"/>
  <c r="AC44" i="2715"/>
  <c r="AB44" i="2715"/>
  <c r="Z44" i="2715"/>
  <c r="Y44" i="2715"/>
  <c r="AI43" i="2715"/>
  <c r="AH43" i="2715"/>
  <c r="AE43" i="2715"/>
  <c r="AB43" i="2715"/>
  <c r="Z43" i="2715"/>
  <c r="Y43" i="2715"/>
  <c r="AH42" i="2715"/>
  <c r="AI42" i="2715" s="1"/>
  <c r="AE42" i="2715"/>
  <c r="AC42" i="2715"/>
  <c r="AD42" i="2715" s="1"/>
  <c r="AB42" i="2715"/>
  <c r="Z42" i="2715"/>
  <c r="Y42" i="2715"/>
  <c r="AI41" i="2715"/>
  <c r="AH41" i="2715"/>
  <c r="AE41" i="2715"/>
  <c r="AD41" i="2715"/>
  <c r="AG41" i="2715" s="1"/>
  <c r="AC41" i="2715"/>
  <c r="AB41" i="2715"/>
  <c r="Z41" i="2715"/>
  <c r="Y41" i="2715"/>
  <c r="AI40" i="2715"/>
  <c r="AH40" i="2715"/>
  <c r="AG40" i="2715"/>
  <c r="AE40" i="2715"/>
  <c r="AC40" i="2715"/>
  <c r="AD40" i="2715" s="1"/>
  <c r="AF40" i="2715" s="1"/>
  <c r="AB40" i="2715"/>
  <c r="Z40" i="2715"/>
  <c r="Y40" i="2715"/>
  <c r="AH39" i="2715"/>
  <c r="AI39" i="2715" s="1"/>
  <c r="AE39" i="2715"/>
  <c r="AC39" i="2715"/>
  <c r="AD39" i="2715" s="1"/>
  <c r="AB39" i="2715"/>
  <c r="Z39" i="2715"/>
  <c r="Y39" i="2715"/>
  <c r="AI38" i="2715"/>
  <c r="AH38" i="2715"/>
  <c r="AG38" i="2715"/>
  <c r="AF38" i="2715"/>
  <c r="AE38" i="2715"/>
  <c r="AD38" i="2715"/>
  <c r="AB38" i="2715"/>
  <c r="Z38" i="2715"/>
  <c r="Y38" i="2715"/>
  <c r="AH37" i="2715"/>
  <c r="AI37" i="2715" s="1"/>
  <c r="AE37" i="2715"/>
  <c r="AD37" i="2715"/>
  <c r="AC37" i="2715"/>
  <c r="AB37" i="2715"/>
  <c r="Z37" i="2715"/>
  <c r="Y37" i="2715"/>
  <c r="AH36" i="2715"/>
  <c r="AI36" i="2715" s="1"/>
  <c r="AF36" i="2715"/>
  <c r="AE36" i="2715"/>
  <c r="AB36" i="2715"/>
  <c r="Z36" i="2715"/>
  <c r="Y36" i="2715"/>
  <c r="AI35" i="2715"/>
  <c r="AH35" i="2715"/>
  <c r="AE35" i="2715"/>
  <c r="AB35" i="2715"/>
  <c r="Z35" i="2715"/>
  <c r="Y35" i="2715"/>
  <c r="AH34" i="2715"/>
  <c r="AI34" i="2715" s="1"/>
  <c r="AE34" i="2715"/>
  <c r="AC34" i="2715"/>
  <c r="AD34" i="2715" s="1"/>
  <c r="AB34" i="2715"/>
  <c r="Z34" i="2715"/>
  <c r="Y34" i="2715"/>
  <c r="AI33" i="2715"/>
  <c r="AH33" i="2715"/>
  <c r="AF33" i="2715"/>
  <c r="AE33" i="2715"/>
  <c r="AD33" i="2715"/>
  <c r="AG33" i="2715" s="1"/>
  <c r="AC33" i="2715"/>
  <c r="AB33" i="2715"/>
  <c r="Z33" i="2715"/>
  <c r="Y33" i="2715"/>
  <c r="AI32" i="2715"/>
  <c r="AH32" i="2715"/>
  <c r="AE32" i="2715"/>
  <c r="AC32" i="2715"/>
  <c r="AD32" i="2715" s="1"/>
  <c r="AG32" i="2715" s="1"/>
  <c r="AB32" i="2715"/>
  <c r="Z32" i="2715"/>
  <c r="Y32" i="2715"/>
  <c r="AH31" i="2715"/>
  <c r="AI31" i="2715" s="1"/>
  <c r="AE31" i="2715"/>
  <c r="AB31" i="2715"/>
  <c r="Z31" i="2715"/>
  <c r="Y31" i="2715"/>
  <c r="AI30" i="2715"/>
  <c r="AH30" i="2715"/>
  <c r="AF30" i="2715"/>
  <c r="AE30" i="2715"/>
  <c r="AD30" i="2715"/>
  <c r="AG30" i="2715" s="1"/>
  <c r="AC30" i="2715"/>
  <c r="AB30" i="2715"/>
  <c r="Z30" i="2715"/>
  <c r="Y30" i="2715"/>
  <c r="AH29" i="2715"/>
  <c r="AI29" i="2715" s="1"/>
  <c r="AE29" i="2715"/>
  <c r="AB29" i="2715"/>
  <c r="Z29" i="2715"/>
  <c r="Y29" i="2715"/>
  <c r="AH28" i="2715"/>
  <c r="AI28" i="2715" s="1"/>
  <c r="AF28" i="2715"/>
  <c r="AE28" i="2715"/>
  <c r="AD28" i="2715"/>
  <c r="AG28" i="2715" s="1"/>
  <c r="AC28" i="2715"/>
  <c r="AB28" i="2715"/>
  <c r="Z28" i="2715"/>
  <c r="Y28" i="2715"/>
  <c r="AH27" i="2715"/>
  <c r="AI27" i="2715" s="1"/>
  <c r="AE27" i="2715"/>
  <c r="AD27" i="2715"/>
  <c r="AB27" i="2715"/>
  <c r="Z27" i="2715"/>
  <c r="Y27" i="2715"/>
  <c r="AH26" i="2715"/>
  <c r="AI26" i="2715" s="1"/>
  <c r="AE26" i="2715"/>
  <c r="AC26" i="2715"/>
  <c r="AD26" i="2715" s="1"/>
  <c r="AB26" i="2715"/>
  <c r="Z26" i="2715"/>
  <c r="Y26" i="2715"/>
  <c r="AI25" i="2715"/>
  <c r="AH25" i="2715"/>
  <c r="AE25" i="2715"/>
  <c r="AD25" i="2715"/>
  <c r="AG25" i="2715" s="1"/>
  <c r="AC25" i="2715"/>
  <c r="AB25" i="2715"/>
  <c r="Z25" i="2715"/>
  <c r="Y25" i="2715"/>
  <c r="AI24" i="2715"/>
  <c r="AH24" i="2715"/>
  <c r="AF24" i="2715"/>
  <c r="AE24" i="2715"/>
  <c r="AC24" i="2715"/>
  <c r="AD24" i="2715" s="1"/>
  <c r="AG24" i="2715" s="1"/>
  <c r="AB24" i="2715"/>
  <c r="Z24" i="2715"/>
  <c r="Y24" i="2715"/>
  <c r="AH23" i="2715"/>
  <c r="AI23" i="2715" s="1"/>
  <c r="AE23" i="2715"/>
  <c r="AC23" i="2715"/>
  <c r="AD23" i="2715" s="1"/>
  <c r="AB23" i="2715"/>
  <c r="Z23" i="2715"/>
  <c r="Y23" i="2715"/>
  <c r="Y20" i="2715"/>
  <c r="Y17" i="2715"/>
  <c r="Y21" i="2715"/>
  <c r="Y19" i="2715"/>
  <c r="Y22" i="2715"/>
  <c r="Y18" i="2715"/>
  <c r="AB16" i="2715"/>
  <c r="Y16" i="2715"/>
  <c r="Y15" i="2715"/>
  <c r="E50" i="2755"/>
  <c r="F50" i="2755" s="1"/>
  <c r="E49" i="2755"/>
  <c r="F49" i="2755" s="1"/>
  <c r="E48" i="2755"/>
  <c r="F48" i="2755" s="1"/>
  <c r="E47" i="2755"/>
  <c r="F47" i="2755" s="1"/>
  <c r="E46" i="2755"/>
  <c r="F46" i="2755" s="1"/>
  <c r="E45" i="2755"/>
  <c r="F45" i="2755" s="1"/>
  <c r="E44" i="2755"/>
  <c r="F44" i="2755" s="1"/>
  <c r="E43" i="2755"/>
  <c r="F43" i="2755" s="1"/>
  <c r="E42" i="2755"/>
  <c r="F42" i="2755" s="1"/>
  <c r="E41" i="2755"/>
  <c r="F41" i="2755" s="1"/>
  <c r="E40" i="2755"/>
  <c r="F40" i="2755" s="1"/>
  <c r="E39" i="2755"/>
  <c r="F39" i="2755" s="1"/>
  <c r="E38" i="2755"/>
  <c r="F38" i="2755" s="1"/>
  <c r="E37" i="2755"/>
  <c r="F37" i="2755" s="1"/>
  <c r="E36" i="2755"/>
  <c r="F36" i="2755" s="1"/>
  <c r="E35" i="2755"/>
  <c r="F35" i="2755" s="1"/>
  <c r="E34" i="2755"/>
  <c r="F34" i="2755" s="1"/>
  <c r="E33" i="2755"/>
  <c r="F33" i="2755" s="1"/>
  <c r="E32" i="2755"/>
  <c r="F32" i="2755" s="1"/>
  <c r="E31" i="2755"/>
  <c r="F31" i="2755" s="1"/>
  <c r="E30" i="2755"/>
  <c r="F30" i="2755" s="1"/>
  <c r="E29" i="2755"/>
  <c r="F29" i="2755" s="1"/>
  <c r="E28" i="2755"/>
  <c r="F28" i="2755" s="1"/>
  <c r="E27" i="2755"/>
  <c r="F27" i="2755" s="1"/>
  <c r="E26" i="2755"/>
  <c r="F26" i="2755" s="1"/>
  <c r="E25" i="2755"/>
  <c r="F25" i="2755" s="1"/>
  <c r="E24" i="2755"/>
  <c r="F24" i="2755" s="1"/>
  <c r="E23" i="2755"/>
  <c r="F23" i="2755" s="1"/>
  <c r="E22" i="2755"/>
  <c r="F22" i="2755" s="1"/>
  <c r="E21" i="2755"/>
  <c r="F21" i="2755" s="1"/>
  <c r="E20" i="2755"/>
  <c r="F20" i="2755" s="1"/>
  <c r="E19" i="2755"/>
  <c r="F19" i="2755" s="1"/>
  <c r="E18" i="2755"/>
  <c r="F18" i="2755" s="1"/>
  <c r="E17" i="2755"/>
  <c r="F17" i="2755" s="1"/>
  <c r="E16" i="2755"/>
  <c r="F16" i="2755" s="1"/>
  <c r="E15" i="2755"/>
  <c r="F15" i="2755" s="1"/>
  <c r="AA100" i="2755"/>
  <c r="AA99" i="2755"/>
  <c r="AC99" i="2755" s="1"/>
  <c r="AD99" i="2755" s="1"/>
  <c r="AA98" i="2755"/>
  <c r="AC98" i="2755" s="1"/>
  <c r="AD98" i="2755" s="1"/>
  <c r="AA97" i="2755"/>
  <c r="AC97" i="2755" s="1"/>
  <c r="AD97" i="2755" s="1"/>
  <c r="AA96" i="2755"/>
  <c r="AA95" i="2755"/>
  <c r="AC95" i="2755" s="1"/>
  <c r="AD95" i="2755" s="1"/>
  <c r="AA94" i="2755"/>
  <c r="AC94" i="2755" s="1"/>
  <c r="AD94" i="2755" s="1"/>
  <c r="AA93" i="2755"/>
  <c r="AA92" i="2755"/>
  <c r="AA91" i="2755"/>
  <c r="AC91" i="2755" s="1"/>
  <c r="AD91" i="2755" s="1"/>
  <c r="AA90" i="2755"/>
  <c r="AC90" i="2755" s="1"/>
  <c r="AD90" i="2755" s="1"/>
  <c r="AG90" i="2755" s="1"/>
  <c r="AA89" i="2755"/>
  <c r="AC89" i="2755" s="1"/>
  <c r="AD89" i="2755" s="1"/>
  <c r="AA88" i="2755"/>
  <c r="AC88" i="2755" s="1"/>
  <c r="AD88" i="2755" s="1"/>
  <c r="AA87" i="2755"/>
  <c r="AC87" i="2755" s="1"/>
  <c r="AD87" i="2755" s="1"/>
  <c r="AA86" i="2755"/>
  <c r="AA85" i="2755"/>
  <c r="AC85" i="2755" s="1"/>
  <c r="AD85" i="2755" s="1"/>
  <c r="AA84" i="2755"/>
  <c r="AA83" i="2755"/>
  <c r="AC83" i="2755" s="1"/>
  <c r="AD83" i="2755" s="1"/>
  <c r="AA82" i="2755"/>
  <c r="AC82" i="2755" s="1"/>
  <c r="AD82" i="2755" s="1"/>
  <c r="AA81" i="2755"/>
  <c r="AC81" i="2755" s="1"/>
  <c r="AD81" i="2755" s="1"/>
  <c r="AA80" i="2755"/>
  <c r="AC80" i="2755" s="1"/>
  <c r="AD80" i="2755" s="1"/>
  <c r="AA79" i="2755"/>
  <c r="AC79" i="2755" s="1"/>
  <c r="AD79" i="2755" s="1"/>
  <c r="AA78" i="2755"/>
  <c r="AC78" i="2755" s="1"/>
  <c r="AD78" i="2755" s="1"/>
  <c r="AA77" i="2755"/>
  <c r="AA76" i="2755"/>
  <c r="AC76" i="2755" s="1"/>
  <c r="AD76" i="2755" s="1"/>
  <c r="AA75" i="2755"/>
  <c r="AC75" i="2755" s="1"/>
  <c r="AD75" i="2755" s="1"/>
  <c r="AA74" i="2755"/>
  <c r="AC74" i="2755" s="1"/>
  <c r="AD74" i="2755" s="1"/>
  <c r="AG74" i="2755" s="1"/>
  <c r="AA73" i="2755"/>
  <c r="AC73" i="2755" s="1"/>
  <c r="AD73" i="2755" s="1"/>
  <c r="AA72" i="2755"/>
  <c r="AC72" i="2755" s="1"/>
  <c r="AD72" i="2755" s="1"/>
  <c r="AA71" i="2755"/>
  <c r="AC71" i="2755" s="1"/>
  <c r="AD71" i="2755" s="1"/>
  <c r="AA70" i="2755"/>
  <c r="AC70" i="2755" s="1"/>
  <c r="AD70" i="2755" s="1"/>
  <c r="AA69" i="2755"/>
  <c r="AC69" i="2755" s="1"/>
  <c r="AD69" i="2755" s="1"/>
  <c r="AA68" i="2755"/>
  <c r="AC68" i="2755" s="1"/>
  <c r="AD68" i="2755" s="1"/>
  <c r="AA67" i="2755"/>
  <c r="AC67" i="2755" s="1"/>
  <c r="AD67" i="2755" s="1"/>
  <c r="AA66" i="2755"/>
  <c r="AC66" i="2755" s="1"/>
  <c r="AD66" i="2755" s="1"/>
  <c r="AA65" i="2755"/>
  <c r="AC65" i="2755" s="1"/>
  <c r="AD65" i="2755" s="1"/>
  <c r="AA64" i="2755"/>
  <c r="AC64" i="2755" s="1"/>
  <c r="AD64" i="2755" s="1"/>
  <c r="AA63" i="2755"/>
  <c r="AC63" i="2755" s="1"/>
  <c r="AD63" i="2755" s="1"/>
  <c r="AA62" i="2755"/>
  <c r="AC62" i="2755" s="1"/>
  <c r="AD62" i="2755" s="1"/>
  <c r="AA61" i="2755"/>
  <c r="AC61" i="2755" s="1"/>
  <c r="AD61" i="2755" s="1"/>
  <c r="AA60" i="2755"/>
  <c r="AA59" i="2755"/>
  <c r="AA58" i="2755"/>
  <c r="AC58" i="2755" s="1"/>
  <c r="AD58" i="2755" s="1"/>
  <c r="AG58" i="2755" s="1"/>
  <c r="AA57" i="2755"/>
  <c r="AC57" i="2755" s="1"/>
  <c r="AD57" i="2755" s="1"/>
  <c r="AA56" i="2755"/>
  <c r="AC56" i="2755" s="1"/>
  <c r="AD56" i="2755" s="1"/>
  <c r="AA55" i="2755"/>
  <c r="AC55" i="2755" s="1"/>
  <c r="AD55" i="2755" s="1"/>
  <c r="AA54" i="2755"/>
  <c r="AA53" i="2755"/>
  <c r="AC53" i="2755" s="1"/>
  <c r="AD53" i="2755" s="1"/>
  <c r="AA52" i="2755"/>
  <c r="AA51" i="2755"/>
  <c r="AC51" i="2755" s="1"/>
  <c r="AD51" i="2755" s="1"/>
  <c r="AA50" i="2755"/>
  <c r="AC50" i="2755" s="1"/>
  <c r="AD50" i="2755" s="1"/>
  <c r="AA49" i="2755"/>
  <c r="AC49" i="2755" s="1"/>
  <c r="AD49" i="2755" s="1"/>
  <c r="AA48" i="2755"/>
  <c r="AA47" i="2755"/>
  <c r="AC47" i="2755" s="1"/>
  <c r="AD47" i="2755" s="1"/>
  <c r="AA46" i="2755"/>
  <c r="AA45" i="2755"/>
  <c r="AA44" i="2755"/>
  <c r="AC44" i="2755" s="1"/>
  <c r="AD44" i="2755" s="1"/>
  <c r="AA43" i="2755"/>
  <c r="AC43" i="2755" s="1"/>
  <c r="AD43" i="2755" s="1"/>
  <c r="AA42" i="2755"/>
  <c r="AC42" i="2755" s="1"/>
  <c r="AD42" i="2755" s="1"/>
  <c r="AG42" i="2755" s="1"/>
  <c r="AA41" i="2755"/>
  <c r="AC41" i="2755" s="1"/>
  <c r="AD41" i="2755" s="1"/>
  <c r="AA40" i="2755"/>
  <c r="AC40" i="2755" s="1"/>
  <c r="AD40" i="2755" s="1"/>
  <c r="AA39" i="2755"/>
  <c r="AC39" i="2755" s="1"/>
  <c r="AD39" i="2755" s="1"/>
  <c r="AA38" i="2755"/>
  <c r="AC38" i="2755" s="1"/>
  <c r="AD38" i="2755" s="1"/>
  <c r="AA37" i="2755"/>
  <c r="AC37" i="2755" s="1"/>
  <c r="AD37" i="2755" s="1"/>
  <c r="AA36" i="2755"/>
  <c r="AA35" i="2755"/>
  <c r="AC35" i="2755" s="1"/>
  <c r="AD35" i="2755" s="1"/>
  <c r="AA34" i="2755"/>
  <c r="AA33" i="2755"/>
  <c r="AC33" i="2755" s="1"/>
  <c r="AD33" i="2755" s="1"/>
  <c r="AA32" i="2755"/>
  <c r="AA31" i="2755"/>
  <c r="AC31" i="2755" s="1"/>
  <c r="AD31" i="2755" s="1"/>
  <c r="AA30" i="2755"/>
  <c r="AC30" i="2755" s="1"/>
  <c r="AD30" i="2755" s="1"/>
  <c r="AG30" i="2755" s="1"/>
  <c r="AA29" i="2755"/>
  <c r="AC29" i="2755" s="1"/>
  <c r="AD29" i="2755" s="1"/>
  <c r="AA28" i="2755"/>
  <c r="AC28" i="2755" s="1"/>
  <c r="AD28" i="2755" s="1"/>
  <c r="AA27" i="2755"/>
  <c r="AA26" i="2755"/>
  <c r="AC26" i="2755" s="1"/>
  <c r="AD26" i="2755" s="1"/>
  <c r="AG26" i="2755" s="1"/>
  <c r="AA25" i="2755"/>
  <c r="AC25" i="2755" s="1"/>
  <c r="AD25" i="2755" s="1"/>
  <c r="AA24" i="2755"/>
  <c r="AC24" i="2755" s="1"/>
  <c r="AD24" i="2755" s="1"/>
  <c r="AA23" i="2755"/>
  <c r="AC23" i="2755" s="1"/>
  <c r="AD23" i="2755" s="1"/>
  <c r="AA22" i="2755"/>
  <c r="AA21" i="2755"/>
  <c r="AC21" i="2755" s="1"/>
  <c r="AD21" i="2755" s="1"/>
  <c r="AA20" i="2755"/>
  <c r="AA19" i="2755"/>
  <c r="AC19" i="2755" s="1"/>
  <c r="AD19" i="2755" s="1"/>
  <c r="AA18" i="2755"/>
  <c r="AC18" i="2755" s="1"/>
  <c r="AD18" i="2755" s="1"/>
  <c r="AA17" i="2755"/>
  <c r="AH100" i="2755"/>
  <c r="AI100" i="2755" s="1"/>
  <c r="AE100" i="2755"/>
  <c r="AB100" i="2755"/>
  <c r="AC100" i="2755"/>
  <c r="AD100" i="2755" s="1"/>
  <c r="Z100" i="2755"/>
  <c r="Y100" i="2755"/>
  <c r="AH99" i="2755"/>
  <c r="AI99" i="2755" s="1"/>
  <c r="AE99" i="2755"/>
  <c r="AB99" i="2755"/>
  <c r="Z99" i="2755"/>
  <c r="Y99" i="2755"/>
  <c r="AH98" i="2755"/>
  <c r="AI98" i="2755" s="1"/>
  <c r="AE98" i="2755"/>
  <c r="AB98" i="2755"/>
  <c r="Z98" i="2755"/>
  <c r="Y98" i="2755"/>
  <c r="AH97" i="2755"/>
  <c r="AI97" i="2755" s="1"/>
  <c r="AE97" i="2755"/>
  <c r="AB97" i="2755"/>
  <c r="Z97" i="2755"/>
  <c r="Y97" i="2755"/>
  <c r="AH96" i="2755"/>
  <c r="AI96" i="2755" s="1"/>
  <c r="AE96" i="2755"/>
  <c r="AC96" i="2755"/>
  <c r="AD96" i="2755" s="1"/>
  <c r="AB96" i="2755"/>
  <c r="Z96" i="2755"/>
  <c r="Y96" i="2755"/>
  <c r="AH95" i="2755"/>
  <c r="AI95" i="2755" s="1"/>
  <c r="AE95" i="2755"/>
  <c r="AB95" i="2755"/>
  <c r="Z95" i="2755"/>
  <c r="Y95" i="2755"/>
  <c r="AH94" i="2755"/>
  <c r="AI94" i="2755" s="1"/>
  <c r="AE94" i="2755"/>
  <c r="AB94" i="2755"/>
  <c r="Z94" i="2755"/>
  <c r="Y94" i="2755"/>
  <c r="AH93" i="2755"/>
  <c r="AI93" i="2755" s="1"/>
  <c r="AE93" i="2755"/>
  <c r="AB93" i="2755"/>
  <c r="AC93" i="2755"/>
  <c r="AD93" i="2755" s="1"/>
  <c r="Z93" i="2755"/>
  <c r="Y93" i="2755"/>
  <c r="AH92" i="2755"/>
  <c r="AI92" i="2755" s="1"/>
  <c r="AE92" i="2755"/>
  <c r="AC92" i="2755"/>
  <c r="AD92" i="2755" s="1"/>
  <c r="AB92" i="2755"/>
  <c r="Z92" i="2755"/>
  <c r="Y92" i="2755"/>
  <c r="AH91" i="2755"/>
  <c r="AI91" i="2755" s="1"/>
  <c r="AE91" i="2755"/>
  <c r="AB91" i="2755"/>
  <c r="Z91" i="2755"/>
  <c r="Y91" i="2755"/>
  <c r="AH90" i="2755"/>
  <c r="AI90" i="2755" s="1"/>
  <c r="AE90" i="2755"/>
  <c r="AB90" i="2755"/>
  <c r="Z90" i="2755"/>
  <c r="Y90" i="2755"/>
  <c r="AH89" i="2755"/>
  <c r="AI89" i="2755" s="1"/>
  <c r="AE89" i="2755"/>
  <c r="AB89" i="2755"/>
  <c r="Z89" i="2755"/>
  <c r="Y89" i="2755"/>
  <c r="AH88" i="2755"/>
  <c r="AI88" i="2755" s="1"/>
  <c r="AE88" i="2755"/>
  <c r="AB88" i="2755"/>
  <c r="Z88" i="2755"/>
  <c r="Y88" i="2755"/>
  <c r="AH87" i="2755"/>
  <c r="AI87" i="2755" s="1"/>
  <c r="AE87" i="2755"/>
  <c r="AB87" i="2755"/>
  <c r="Z87" i="2755"/>
  <c r="Y87" i="2755"/>
  <c r="AH86" i="2755"/>
  <c r="AI86" i="2755" s="1"/>
  <c r="AE86" i="2755"/>
  <c r="AB86" i="2755"/>
  <c r="AC86" i="2755"/>
  <c r="AD86" i="2755" s="1"/>
  <c r="Z86" i="2755"/>
  <c r="Y86" i="2755"/>
  <c r="AH85" i="2755"/>
  <c r="AI85" i="2755" s="1"/>
  <c r="AE85" i="2755"/>
  <c r="AB85" i="2755"/>
  <c r="Z85" i="2755"/>
  <c r="Y85" i="2755"/>
  <c r="AH84" i="2755"/>
  <c r="AI84" i="2755" s="1"/>
  <c r="AE84" i="2755"/>
  <c r="AB84" i="2755"/>
  <c r="AC84" i="2755"/>
  <c r="AD84" i="2755" s="1"/>
  <c r="Z84" i="2755"/>
  <c r="Y84" i="2755"/>
  <c r="AH83" i="2755"/>
  <c r="AI83" i="2755" s="1"/>
  <c r="AE83" i="2755"/>
  <c r="AB83" i="2755"/>
  <c r="Z83" i="2755"/>
  <c r="Y83" i="2755"/>
  <c r="AH82" i="2755"/>
  <c r="AI82" i="2755" s="1"/>
  <c r="AE82" i="2755"/>
  <c r="AB82" i="2755"/>
  <c r="Z82" i="2755"/>
  <c r="Y82" i="2755"/>
  <c r="AH81" i="2755"/>
  <c r="AI81" i="2755" s="1"/>
  <c r="AE81" i="2755"/>
  <c r="AB81" i="2755"/>
  <c r="Z81" i="2755"/>
  <c r="Y81" i="2755"/>
  <c r="AH80" i="2755"/>
  <c r="AI80" i="2755" s="1"/>
  <c r="AE80" i="2755"/>
  <c r="AB80" i="2755"/>
  <c r="Z80" i="2755"/>
  <c r="Y80" i="2755"/>
  <c r="AH79" i="2755"/>
  <c r="AI79" i="2755" s="1"/>
  <c r="AE79" i="2755"/>
  <c r="AB79" i="2755"/>
  <c r="Z79" i="2755"/>
  <c r="Y79" i="2755"/>
  <c r="AH78" i="2755"/>
  <c r="AI78" i="2755" s="1"/>
  <c r="AE78" i="2755"/>
  <c r="AB78" i="2755"/>
  <c r="Z78" i="2755"/>
  <c r="Y78" i="2755"/>
  <c r="AH77" i="2755"/>
  <c r="AI77" i="2755" s="1"/>
  <c r="AE77" i="2755"/>
  <c r="AB77" i="2755"/>
  <c r="AC77" i="2755"/>
  <c r="AD77" i="2755" s="1"/>
  <c r="Z77" i="2755"/>
  <c r="Y77" i="2755"/>
  <c r="AH76" i="2755"/>
  <c r="AI76" i="2755" s="1"/>
  <c r="AE76" i="2755"/>
  <c r="AB76" i="2755"/>
  <c r="Z76" i="2755"/>
  <c r="Y76" i="2755"/>
  <c r="AH75" i="2755"/>
  <c r="AI75" i="2755" s="1"/>
  <c r="AE75" i="2755"/>
  <c r="AB75" i="2755"/>
  <c r="Z75" i="2755"/>
  <c r="Y75" i="2755"/>
  <c r="AH74" i="2755"/>
  <c r="AI74" i="2755" s="1"/>
  <c r="AE74" i="2755"/>
  <c r="AB74" i="2755"/>
  <c r="Z74" i="2755"/>
  <c r="Y74" i="2755"/>
  <c r="AH73" i="2755"/>
  <c r="AI73" i="2755" s="1"/>
  <c r="AE73" i="2755"/>
  <c r="AB73" i="2755"/>
  <c r="Z73" i="2755"/>
  <c r="Y73" i="2755"/>
  <c r="AH72" i="2755"/>
  <c r="AI72" i="2755" s="1"/>
  <c r="AE72" i="2755"/>
  <c r="AB72" i="2755"/>
  <c r="Z72" i="2755"/>
  <c r="Y72" i="2755"/>
  <c r="AH71" i="2755"/>
  <c r="AI71" i="2755" s="1"/>
  <c r="AE71" i="2755"/>
  <c r="AB71" i="2755"/>
  <c r="Z71" i="2755"/>
  <c r="Y71" i="2755"/>
  <c r="AI70" i="2755"/>
  <c r="AH70" i="2755"/>
  <c r="AE70" i="2755"/>
  <c r="AB70" i="2755"/>
  <c r="Z70" i="2755"/>
  <c r="Y70" i="2755"/>
  <c r="AH69" i="2755"/>
  <c r="AI69" i="2755" s="1"/>
  <c r="AE69" i="2755"/>
  <c r="AB69" i="2755"/>
  <c r="Z69" i="2755"/>
  <c r="Y69" i="2755"/>
  <c r="AH68" i="2755"/>
  <c r="AI68" i="2755" s="1"/>
  <c r="AE68" i="2755"/>
  <c r="AB68" i="2755"/>
  <c r="Z68" i="2755"/>
  <c r="Y68" i="2755"/>
  <c r="AH67" i="2755"/>
  <c r="AI67" i="2755" s="1"/>
  <c r="AE67" i="2755"/>
  <c r="AB67" i="2755"/>
  <c r="Z67" i="2755"/>
  <c r="Y67" i="2755"/>
  <c r="AH66" i="2755"/>
  <c r="AI66" i="2755" s="1"/>
  <c r="AE66" i="2755"/>
  <c r="AB66" i="2755"/>
  <c r="Z66" i="2755"/>
  <c r="Y66" i="2755"/>
  <c r="AH65" i="2755"/>
  <c r="AI65" i="2755" s="1"/>
  <c r="AE65" i="2755"/>
  <c r="AB65" i="2755"/>
  <c r="Z65" i="2755"/>
  <c r="Y65" i="2755"/>
  <c r="AH64" i="2755"/>
  <c r="AI64" i="2755" s="1"/>
  <c r="AE64" i="2755"/>
  <c r="AB64" i="2755"/>
  <c r="Z64" i="2755"/>
  <c r="Y64" i="2755"/>
  <c r="AH63" i="2755"/>
  <c r="AI63" i="2755" s="1"/>
  <c r="AE63" i="2755"/>
  <c r="AB63" i="2755"/>
  <c r="Z63" i="2755"/>
  <c r="Y63" i="2755"/>
  <c r="AH62" i="2755"/>
  <c r="AI62" i="2755" s="1"/>
  <c r="AE62" i="2755"/>
  <c r="AB62" i="2755"/>
  <c r="Z62" i="2755"/>
  <c r="Y62" i="2755"/>
  <c r="AH61" i="2755"/>
  <c r="AI61" i="2755" s="1"/>
  <c r="AE61" i="2755"/>
  <c r="AB61" i="2755"/>
  <c r="Z61" i="2755"/>
  <c r="Y61" i="2755"/>
  <c r="AH60" i="2755"/>
  <c r="AI60" i="2755" s="1"/>
  <c r="AE60" i="2755"/>
  <c r="AC60" i="2755"/>
  <c r="AD60" i="2755" s="1"/>
  <c r="AB60" i="2755"/>
  <c r="Z60" i="2755"/>
  <c r="Y60" i="2755"/>
  <c r="AH59" i="2755"/>
  <c r="AI59" i="2755" s="1"/>
  <c r="AE59" i="2755"/>
  <c r="AC59" i="2755"/>
  <c r="AD59" i="2755" s="1"/>
  <c r="AF59" i="2755" s="1"/>
  <c r="AB59" i="2755"/>
  <c r="Z59" i="2755"/>
  <c r="Y59" i="2755"/>
  <c r="AH58" i="2755"/>
  <c r="AI58" i="2755" s="1"/>
  <c r="AE58" i="2755"/>
  <c r="AB58" i="2755"/>
  <c r="Z58" i="2755"/>
  <c r="Y58" i="2755"/>
  <c r="AH57" i="2755"/>
  <c r="AI57" i="2755" s="1"/>
  <c r="AE57" i="2755"/>
  <c r="AB57" i="2755"/>
  <c r="Z57" i="2755"/>
  <c r="Y57" i="2755"/>
  <c r="AH56" i="2755"/>
  <c r="AI56" i="2755" s="1"/>
  <c r="AE56" i="2755"/>
  <c r="AB56" i="2755"/>
  <c r="Z56" i="2755"/>
  <c r="Y56" i="2755"/>
  <c r="AH55" i="2755"/>
  <c r="AI55" i="2755" s="1"/>
  <c r="AE55" i="2755"/>
  <c r="AB55" i="2755"/>
  <c r="Z55" i="2755"/>
  <c r="Y55" i="2755"/>
  <c r="AH54" i="2755"/>
  <c r="AI54" i="2755" s="1"/>
  <c r="AE54" i="2755"/>
  <c r="AB54" i="2755"/>
  <c r="AC54" i="2755"/>
  <c r="AD54" i="2755" s="1"/>
  <c r="Z54" i="2755"/>
  <c r="Y54" i="2755"/>
  <c r="AH53" i="2755"/>
  <c r="AI53" i="2755" s="1"/>
  <c r="AE53" i="2755"/>
  <c r="AB53" i="2755"/>
  <c r="Z53" i="2755"/>
  <c r="Y53" i="2755"/>
  <c r="AH52" i="2755"/>
  <c r="AI52" i="2755" s="1"/>
  <c r="AE52" i="2755"/>
  <c r="AB52" i="2755"/>
  <c r="AC52" i="2755"/>
  <c r="AD52" i="2755" s="1"/>
  <c r="Z52" i="2755"/>
  <c r="Y52" i="2755"/>
  <c r="AH51" i="2755"/>
  <c r="AI51" i="2755" s="1"/>
  <c r="AE51" i="2755"/>
  <c r="AB51" i="2755"/>
  <c r="Z51" i="2755"/>
  <c r="Y51" i="2755"/>
  <c r="AH50" i="2755"/>
  <c r="AI50" i="2755" s="1"/>
  <c r="AE50" i="2755"/>
  <c r="AB50" i="2755"/>
  <c r="Z50" i="2755"/>
  <c r="Y50" i="2755"/>
  <c r="AH49" i="2755"/>
  <c r="AI49" i="2755" s="1"/>
  <c r="AE49" i="2755"/>
  <c r="AB49" i="2755"/>
  <c r="Z49" i="2755"/>
  <c r="Y49" i="2755"/>
  <c r="AH48" i="2755"/>
  <c r="AI48" i="2755" s="1"/>
  <c r="AE48" i="2755"/>
  <c r="AC48" i="2755"/>
  <c r="AD48" i="2755" s="1"/>
  <c r="AB48" i="2755"/>
  <c r="Z48" i="2755"/>
  <c r="Y48" i="2755"/>
  <c r="AH47" i="2755"/>
  <c r="AI47" i="2755" s="1"/>
  <c r="AE47" i="2755"/>
  <c r="AB47" i="2755"/>
  <c r="Z47" i="2755"/>
  <c r="Y47" i="2755"/>
  <c r="AH46" i="2755"/>
  <c r="AI46" i="2755" s="1"/>
  <c r="AE46" i="2755"/>
  <c r="AC46" i="2755"/>
  <c r="AD46" i="2755" s="1"/>
  <c r="AG46" i="2755" s="1"/>
  <c r="AB46" i="2755"/>
  <c r="Z46" i="2755"/>
  <c r="Y46" i="2755"/>
  <c r="AH45" i="2755"/>
  <c r="AI45" i="2755" s="1"/>
  <c r="AE45" i="2755"/>
  <c r="AB45" i="2755"/>
  <c r="AC45" i="2755"/>
  <c r="AD45" i="2755" s="1"/>
  <c r="Z45" i="2755"/>
  <c r="Y45" i="2755"/>
  <c r="AH44" i="2755"/>
  <c r="AI44" i="2755" s="1"/>
  <c r="AE44" i="2755"/>
  <c r="AB44" i="2755"/>
  <c r="Z44" i="2755"/>
  <c r="Y44" i="2755"/>
  <c r="AH43" i="2755"/>
  <c r="AI43" i="2755" s="1"/>
  <c r="AE43" i="2755"/>
  <c r="AB43" i="2755"/>
  <c r="Z43" i="2755"/>
  <c r="Y43" i="2755"/>
  <c r="AH42" i="2755"/>
  <c r="AI42" i="2755" s="1"/>
  <c r="AE42" i="2755"/>
  <c r="AB42" i="2755"/>
  <c r="Z42" i="2755"/>
  <c r="Y42" i="2755"/>
  <c r="AH41" i="2755"/>
  <c r="AI41" i="2755" s="1"/>
  <c r="AE41" i="2755"/>
  <c r="AB41" i="2755"/>
  <c r="Z41" i="2755"/>
  <c r="Y41" i="2755"/>
  <c r="AH40" i="2755"/>
  <c r="AI40" i="2755" s="1"/>
  <c r="AE40" i="2755"/>
  <c r="AB40" i="2755"/>
  <c r="Z40" i="2755"/>
  <c r="Y40" i="2755"/>
  <c r="AH39" i="2755"/>
  <c r="AI39" i="2755" s="1"/>
  <c r="AE39" i="2755"/>
  <c r="AB39" i="2755"/>
  <c r="Z39" i="2755"/>
  <c r="Y39" i="2755"/>
  <c r="AH38" i="2755"/>
  <c r="AI38" i="2755" s="1"/>
  <c r="AE38" i="2755"/>
  <c r="AB38" i="2755"/>
  <c r="Z38" i="2755"/>
  <c r="Y38" i="2755"/>
  <c r="AH37" i="2755"/>
  <c r="AI37" i="2755" s="1"/>
  <c r="AE37" i="2755"/>
  <c r="AB37" i="2755"/>
  <c r="Z37" i="2755"/>
  <c r="Y37" i="2755"/>
  <c r="AH36" i="2755"/>
  <c r="AI36" i="2755" s="1"/>
  <c r="AE36" i="2755"/>
  <c r="AB36" i="2755"/>
  <c r="AC36" i="2755"/>
  <c r="AD36" i="2755" s="1"/>
  <c r="Z36" i="2755"/>
  <c r="Y36" i="2755"/>
  <c r="AH35" i="2755"/>
  <c r="AI35" i="2755" s="1"/>
  <c r="AE35" i="2755"/>
  <c r="AB35" i="2755"/>
  <c r="Z35" i="2755"/>
  <c r="Y35" i="2755"/>
  <c r="AH34" i="2755"/>
  <c r="AI34" i="2755" s="1"/>
  <c r="AE34" i="2755"/>
  <c r="AB34" i="2755"/>
  <c r="AC34" i="2755"/>
  <c r="AD34" i="2755" s="1"/>
  <c r="Z34" i="2755"/>
  <c r="Y34" i="2755"/>
  <c r="AH33" i="2755"/>
  <c r="AI33" i="2755" s="1"/>
  <c r="AE33" i="2755"/>
  <c r="AB33" i="2755"/>
  <c r="Z33" i="2755"/>
  <c r="Y33" i="2755"/>
  <c r="AH32" i="2755"/>
  <c r="AI32" i="2755" s="1"/>
  <c r="AE32" i="2755"/>
  <c r="AC32" i="2755"/>
  <c r="AD32" i="2755" s="1"/>
  <c r="AB32" i="2755"/>
  <c r="Z32" i="2755"/>
  <c r="Y32" i="2755"/>
  <c r="AH31" i="2755"/>
  <c r="AI31" i="2755" s="1"/>
  <c r="AE31" i="2755"/>
  <c r="AB31" i="2755"/>
  <c r="Z31" i="2755"/>
  <c r="Y31" i="2755"/>
  <c r="AH30" i="2755"/>
  <c r="AI30" i="2755" s="1"/>
  <c r="AE30" i="2755"/>
  <c r="AB30" i="2755"/>
  <c r="Z30" i="2755"/>
  <c r="Y30" i="2755"/>
  <c r="AH29" i="2755"/>
  <c r="AI29" i="2755" s="1"/>
  <c r="AE29" i="2755"/>
  <c r="AB29" i="2755"/>
  <c r="Z29" i="2755"/>
  <c r="Y29" i="2755"/>
  <c r="AH28" i="2755"/>
  <c r="AI28" i="2755" s="1"/>
  <c r="AE28" i="2755"/>
  <c r="AB28" i="2755"/>
  <c r="Z28" i="2755"/>
  <c r="Y28" i="2755"/>
  <c r="AH27" i="2755"/>
  <c r="AI27" i="2755" s="1"/>
  <c r="AE27" i="2755"/>
  <c r="AC27" i="2755"/>
  <c r="AD27" i="2755" s="1"/>
  <c r="AB27" i="2755"/>
  <c r="Z27" i="2755"/>
  <c r="Y27" i="2755"/>
  <c r="AH26" i="2755"/>
  <c r="AI26" i="2755" s="1"/>
  <c r="AE26" i="2755"/>
  <c r="AB26" i="2755"/>
  <c r="Z26" i="2755"/>
  <c r="Y26" i="2755"/>
  <c r="AH25" i="2755"/>
  <c r="AI25" i="2755" s="1"/>
  <c r="AE25" i="2755"/>
  <c r="AB25" i="2755"/>
  <c r="Z25" i="2755"/>
  <c r="Y25" i="2755"/>
  <c r="AH24" i="2755"/>
  <c r="AI24" i="2755" s="1"/>
  <c r="AE24" i="2755"/>
  <c r="AB24" i="2755"/>
  <c r="Z24" i="2755"/>
  <c r="Y24" i="2755"/>
  <c r="AH23" i="2755"/>
  <c r="AI23" i="2755" s="1"/>
  <c r="AE23" i="2755"/>
  <c r="AB23" i="2755"/>
  <c r="Z23" i="2755"/>
  <c r="Y23" i="2755"/>
  <c r="AH22" i="2755"/>
  <c r="AI22" i="2755" s="1"/>
  <c r="AE22" i="2755"/>
  <c r="AB22" i="2755"/>
  <c r="AC22" i="2755"/>
  <c r="AD22" i="2755" s="1"/>
  <c r="Z22" i="2755"/>
  <c r="Y22" i="2755"/>
  <c r="AH21" i="2755"/>
  <c r="AI21" i="2755" s="1"/>
  <c r="AE21" i="2755"/>
  <c r="AB21" i="2755"/>
  <c r="Z21" i="2755"/>
  <c r="Y21" i="2755"/>
  <c r="AH20" i="2755"/>
  <c r="AI20" i="2755" s="1"/>
  <c r="AE20" i="2755"/>
  <c r="AB20" i="2755"/>
  <c r="AC20" i="2755"/>
  <c r="AD20" i="2755" s="1"/>
  <c r="Z20" i="2755"/>
  <c r="Y20" i="2755"/>
  <c r="AH19" i="2755"/>
  <c r="AI19" i="2755" s="1"/>
  <c r="AE19" i="2755"/>
  <c r="AB19" i="2755"/>
  <c r="Z19" i="2755"/>
  <c r="Y19" i="2755"/>
  <c r="AH18" i="2755"/>
  <c r="AI18" i="2755" s="1"/>
  <c r="AE18" i="2755"/>
  <c r="AB18" i="2755"/>
  <c r="Z18" i="2755"/>
  <c r="Y18" i="2755"/>
  <c r="AH17" i="2755"/>
  <c r="AI17" i="2755" s="1"/>
  <c r="AE17" i="2755"/>
  <c r="AC17" i="2755"/>
  <c r="AD17" i="2755" s="1"/>
  <c r="AB17" i="2755"/>
  <c r="Z17" i="2755"/>
  <c r="Y17" i="2755"/>
  <c r="Y16" i="2755"/>
  <c r="Y15" i="2755"/>
  <c r="D13" i="2755"/>
  <c r="M10" i="2755"/>
  <c r="L10" i="2755"/>
  <c r="M9" i="2755"/>
  <c r="L9" i="2755"/>
  <c r="M7" i="2755"/>
  <c r="L7" i="2755"/>
  <c r="M6" i="2755"/>
  <c r="L6" i="2755"/>
  <c r="M5" i="2755"/>
  <c r="L5" i="2755"/>
  <c r="M3" i="2755"/>
  <c r="L3" i="2755"/>
  <c r="E50" i="2754"/>
  <c r="F50" i="2754" s="1"/>
  <c r="E49" i="2754"/>
  <c r="F49" i="2754" s="1"/>
  <c r="E48" i="2754"/>
  <c r="F48" i="2754" s="1"/>
  <c r="E47" i="2754"/>
  <c r="F47" i="2754" s="1"/>
  <c r="E46" i="2754"/>
  <c r="F46" i="2754" s="1"/>
  <c r="E45" i="2754"/>
  <c r="F45" i="2754" s="1"/>
  <c r="E44" i="2754"/>
  <c r="F44" i="2754" s="1"/>
  <c r="E43" i="2754"/>
  <c r="F43" i="2754" s="1"/>
  <c r="E42" i="2754"/>
  <c r="F42" i="2754" s="1"/>
  <c r="E41" i="2754"/>
  <c r="F41" i="2754" s="1"/>
  <c r="E40" i="2754"/>
  <c r="F40" i="2754" s="1"/>
  <c r="E39" i="2754"/>
  <c r="F39" i="2754" s="1"/>
  <c r="E38" i="2754"/>
  <c r="F38" i="2754" s="1"/>
  <c r="E37" i="2754"/>
  <c r="F37" i="2754" s="1"/>
  <c r="E36" i="2754"/>
  <c r="F36" i="2754" s="1"/>
  <c r="E35" i="2754"/>
  <c r="F35" i="2754" s="1"/>
  <c r="E34" i="2754"/>
  <c r="F34" i="2754" s="1"/>
  <c r="E33" i="2754"/>
  <c r="F33" i="2754" s="1"/>
  <c r="E32" i="2754"/>
  <c r="F32" i="2754" s="1"/>
  <c r="E31" i="2754"/>
  <c r="F31" i="2754" s="1"/>
  <c r="E30" i="2754"/>
  <c r="F30" i="2754" s="1"/>
  <c r="E29" i="2754"/>
  <c r="F29" i="2754" s="1"/>
  <c r="E28" i="2754"/>
  <c r="F28" i="2754" s="1"/>
  <c r="E27" i="2754"/>
  <c r="F27" i="2754" s="1"/>
  <c r="E26" i="2754"/>
  <c r="F26" i="2754" s="1"/>
  <c r="E25" i="2754"/>
  <c r="F25" i="2754" s="1"/>
  <c r="E24" i="2754"/>
  <c r="F24" i="2754" s="1"/>
  <c r="E23" i="2754"/>
  <c r="F23" i="2754" s="1"/>
  <c r="E22" i="2754"/>
  <c r="F22" i="2754" s="1"/>
  <c r="E21" i="2754"/>
  <c r="F21" i="2754" s="1"/>
  <c r="E20" i="2754"/>
  <c r="F20" i="2754" s="1"/>
  <c r="E19" i="2754"/>
  <c r="F19" i="2754" s="1"/>
  <c r="E18" i="2754"/>
  <c r="F18" i="2754" s="1"/>
  <c r="E17" i="2754"/>
  <c r="F17" i="2754" s="1"/>
  <c r="E16" i="2754"/>
  <c r="F16" i="2754" s="1"/>
  <c r="E15" i="2754"/>
  <c r="F15" i="2754" s="1"/>
  <c r="AA100" i="2754"/>
  <c r="AC100" i="2754" s="1"/>
  <c r="AD100" i="2754" s="1"/>
  <c r="AA99" i="2754"/>
  <c r="AC99" i="2754" s="1"/>
  <c r="AD99" i="2754" s="1"/>
  <c r="AA98" i="2754"/>
  <c r="AC98" i="2754" s="1"/>
  <c r="AD98" i="2754" s="1"/>
  <c r="AA97" i="2754"/>
  <c r="AC97" i="2754" s="1"/>
  <c r="AD97" i="2754" s="1"/>
  <c r="AA96" i="2754"/>
  <c r="AA95" i="2754"/>
  <c r="AC95" i="2754" s="1"/>
  <c r="AD95" i="2754" s="1"/>
  <c r="AA94" i="2754"/>
  <c r="AC94" i="2754" s="1"/>
  <c r="AD94" i="2754" s="1"/>
  <c r="AA93" i="2754"/>
  <c r="AC93" i="2754" s="1"/>
  <c r="AD93" i="2754" s="1"/>
  <c r="AA92" i="2754"/>
  <c r="AC92" i="2754" s="1"/>
  <c r="AD92" i="2754" s="1"/>
  <c r="AA91" i="2754"/>
  <c r="AC91" i="2754" s="1"/>
  <c r="AD91" i="2754" s="1"/>
  <c r="AA90" i="2754"/>
  <c r="AC90" i="2754" s="1"/>
  <c r="AD90" i="2754" s="1"/>
  <c r="AA89" i="2754"/>
  <c r="AC89" i="2754" s="1"/>
  <c r="AD89" i="2754" s="1"/>
  <c r="AA88" i="2754"/>
  <c r="AC88" i="2754" s="1"/>
  <c r="AD88" i="2754" s="1"/>
  <c r="AA87" i="2754"/>
  <c r="AC87" i="2754" s="1"/>
  <c r="AD87" i="2754" s="1"/>
  <c r="AA86" i="2754"/>
  <c r="AA85" i="2754"/>
  <c r="AC85" i="2754" s="1"/>
  <c r="AD85" i="2754" s="1"/>
  <c r="AA84" i="2754"/>
  <c r="AA83" i="2754"/>
  <c r="AC83" i="2754" s="1"/>
  <c r="AD83" i="2754" s="1"/>
  <c r="AA82" i="2754"/>
  <c r="AC82" i="2754" s="1"/>
  <c r="AD82" i="2754" s="1"/>
  <c r="AA81" i="2754"/>
  <c r="AC81" i="2754" s="1"/>
  <c r="AD81" i="2754" s="1"/>
  <c r="AA80" i="2754"/>
  <c r="AA79" i="2754"/>
  <c r="AC79" i="2754" s="1"/>
  <c r="AD79" i="2754" s="1"/>
  <c r="AA78" i="2754"/>
  <c r="AC78" i="2754" s="1"/>
  <c r="AD78" i="2754" s="1"/>
  <c r="AA77" i="2754"/>
  <c r="AC77" i="2754" s="1"/>
  <c r="AD77" i="2754" s="1"/>
  <c r="AA76" i="2754"/>
  <c r="AC76" i="2754" s="1"/>
  <c r="AD76" i="2754" s="1"/>
  <c r="AA75" i="2754"/>
  <c r="AC75" i="2754" s="1"/>
  <c r="AD75" i="2754" s="1"/>
  <c r="AA74" i="2754"/>
  <c r="AC74" i="2754" s="1"/>
  <c r="AD74" i="2754" s="1"/>
  <c r="AA73" i="2754"/>
  <c r="AC73" i="2754" s="1"/>
  <c r="AD73" i="2754" s="1"/>
  <c r="AA72" i="2754"/>
  <c r="AA71" i="2754"/>
  <c r="AC71" i="2754" s="1"/>
  <c r="AD71" i="2754" s="1"/>
  <c r="AA70" i="2754"/>
  <c r="AA69" i="2754"/>
  <c r="AA68" i="2754"/>
  <c r="AC68" i="2754" s="1"/>
  <c r="AD68" i="2754" s="1"/>
  <c r="AA67" i="2754"/>
  <c r="AC67" i="2754" s="1"/>
  <c r="AD67" i="2754" s="1"/>
  <c r="AA66" i="2754"/>
  <c r="AC66" i="2754" s="1"/>
  <c r="AD66" i="2754" s="1"/>
  <c r="AA65" i="2754"/>
  <c r="AC65" i="2754" s="1"/>
  <c r="AD65" i="2754" s="1"/>
  <c r="AA64" i="2754"/>
  <c r="AC64" i="2754" s="1"/>
  <c r="AD64" i="2754" s="1"/>
  <c r="AG64" i="2754" s="1"/>
  <c r="AA63" i="2754"/>
  <c r="AC63" i="2754" s="1"/>
  <c r="AD63" i="2754" s="1"/>
  <c r="AA62" i="2754"/>
  <c r="AC62" i="2754" s="1"/>
  <c r="AD62" i="2754" s="1"/>
  <c r="AA61" i="2754"/>
  <c r="AC61" i="2754" s="1"/>
  <c r="AD61" i="2754" s="1"/>
  <c r="AF61" i="2754" s="1"/>
  <c r="AA60" i="2754"/>
  <c r="AC60" i="2754" s="1"/>
  <c r="AD60" i="2754" s="1"/>
  <c r="AA59" i="2754"/>
  <c r="AC59" i="2754" s="1"/>
  <c r="AD59" i="2754" s="1"/>
  <c r="AA58" i="2754"/>
  <c r="AC58" i="2754" s="1"/>
  <c r="AD58" i="2754" s="1"/>
  <c r="AG58" i="2754" s="1"/>
  <c r="AA57" i="2754"/>
  <c r="AC57" i="2754" s="1"/>
  <c r="AD57" i="2754" s="1"/>
  <c r="AA56" i="2754"/>
  <c r="AA55" i="2754"/>
  <c r="AC55" i="2754" s="1"/>
  <c r="AD55" i="2754" s="1"/>
  <c r="AA54" i="2754"/>
  <c r="AA53" i="2754"/>
  <c r="AA52" i="2754"/>
  <c r="AC52" i="2754" s="1"/>
  <c r="AD52" i="2754" s="1"/>
  <c r="AA51" i="2754"/>
  <c r="AC51" i="2754" s="1"/>
  <c r="AD51" i="2754" s="1"/>
  <c r="AA50" i="2754"/>
  <c r="AC50" i="2754" s="1"/>
  <c r="AD50" i="2754" s="1"/>
  <c r="AA49" i="2754"/>
  <c r="AC49" i="2754" s="1"/>
  <c r="AD49" i="2754" s="1"/>
  <c r="AA48" i="2754"/>
  <c r="AA47" i="2754"/>
  <c r="AC47" i="2754" s="1"/>
  <c r="AD47" i="2754" s="1"/>
  <c r="AA46" i="2754"/>
  <c r="AA45" i="2754"/>
  <c r="AC45" i="2754" s="1"/>
  <c r="AD45" i="2754" s="1"/>
  <c r="AA44" i="2754"/>
  <c r="AC44" i="2754" s="1"/>
  <c r="AD44" i="2754" s="1"/>
  <c r="AA43" i="2754"/>
  <c r="AA42" i="2754"/>
  <c r="AC42" i="2754" s="1"/>
  <c r="AD42" i="2754" s="1"/>
  <c r="AA41" i="2754"/>
  <c r="AC41" i="2754" s="1"/>
  <c r="AD41" i="2754" s="1"/>
  <c r="AA40" i="2754"/>
  <c r="AC40" i="2754" s="1"/>
  <c r="AD40" i="2754" s="1"/>
  <c r="AA39" i="2754"/>
  <c r="AC39" i="2754" s="1"/>
  <c r="AD39" i="2754" s="1"/>
  <c r="AA38" i="2754"/>
  <c r="AA37" i="2754"/>
  <c r="AA36" i="2754"/>
  <c r="AA35" i="2754"/>
  <c r="AC35" i="2754" s="1"/>
  <c r="AD35" i="2754" s="1"/>
  <c r="AA34" i="2754"/>
  <c r="AC34" i="2754" s="1"/>
  <c r="AD34" i="2754" s="1"/>
  <c r="AA33" i="2754"/>
  <c r="AA32" i="2754"/>
  <c r="AC32" i="2754" s="1"/>
  <c r="AD32" i="2754" s="1"/>
  <c r="AA31" i="2754"/>
  <c r="AC31" i="2754" s="1"/>
  <c r="AD31" i="2754" s="1"/>
  <c r="AA30" i="2754"/>
  <c r="AA29" i="2754"/>
  <c r="AC29" i="2754" s="1"/>
  <c r="AD29" i="2754" s="1"/>
  <c r="AF29" i="2754" s="1"/>
  <c r="AA28" i="2754"/>
  <c r="AA27" i="2754"/>
  <c r="AC27" i="2754" s="1"/>
  <c r="AD27" i="2754" s="1"/>
  <c r="AA26" i="2754"/>
  <c r="AC26" i="2754" s="1"/>
  <c r="AD26" i="2754" s="1"/>
  <c r="AA25" i="2754"/>
  <c r="AC25" i="2754" s="1"/>
  <c r="AD25" i="2754" s="1"/>
  <c r="AA24" i="2754"/>
  <c r="AC24" i="2754" s="1"/>
  <c r="AD24" i="2754" s="1"/>
  <c r="AA23" i="2754"/>
  <c r="AC23" i="2754" s="1"/>
  <c r="AD23" i="2754" s="1"/>
  <c r="AA22" i="2754"/>
  <c r="AA21" i="2754"/>
  <c r="AA20" i="2754"/>
  <c r="AA19" i="2754"/>
  <c r="AC19" i="2754" s="1"/>
  <c r="AD19" i="2754" s="1"/>
  <c r="AA18" i="2754"/>
  <c r="AC18" i="2754" s="1"/>
  <c r="AD18" i="2754" s="1"/>
  <c r="AA17" i="2754"/>
  <c r="AH100" i="2754"/>
  <c r="AI100" i="2754" s="1"/>
  <c r="AE100" i="2754"/>
  <c r="AB100" i="2754"/>
  <c r="Z100" i="2754"/>
  <c r="Y100" i="2754"/>
  <c r="AH99" i="2754"/>
  <c r="AI99" i="2754" s="1"/>
  <c r="AE99" i="2754"/>
  <c r="AB99" i="2754"/>
  <c r="Z99" i="2754"/>
  <c r="Y99" i="2754"/>
  <c r="AH98" i="2754"/>
  <c r="AI98" i="2754" s="1"/>
  <c r="AE98" i="2754"/>
  <c r="AB98" i="2754"/>
  <c r="Z98" i="2754"/>
  <c r="Y98" i="2754"/>
  <c r="AH97" i="2754"/>
  <c r="AI97" i="2754" s="1"/>
  <c r="AE97" i="2754"/>
  <c r="AB97" i="2754"/>
  <c r="Z97" i="2754"/>
  <c r="Y97" i="2754"/>
  <c r="AH96" i="2754"/>
  <c r="AI96" i="2754" s="1"/>
  <c r="AE96" i="2754"/>
  <c r="AC96" i="2754"/>
  <c r="AD96" i="2754" s="1"/>
  <c r="AB96" i="2754"/>
  <c r="Z96" i="2754"/>
  <c r="Y96" i="2754"/>
  <c r="AH95" i="2754"/>
  <c r="AI95" i="2754" s="1"/>
  <c r="AE95" i="2754"/>
  <c r="AB95" i="2754"/>
  <c r="Z95" i="2754"/>
  <c r="Y95" i="2754"/>
  <c r="AH94" i="2754"/>
  <c r="AI94" i="2754" s="1"/>
  <c r="AE94" i="2754"/>
  <c r="AB94" i="2754"/>
  <c r="Z94" i="2754"/>
  <c r="Y94" i="2754"/>
  <c r="AH93" i="2754"/>
  <c r="AI93" i="2754" s="1"/>
  <c r="AE93" i="2754"/>
  <c r="AB93" i="2754"/>
  <c r="Z93" i="2754"/>
  <c r="Y93" i="2754"/>
  <c r="AH92" i="2754"/>
  <c r="AI92" i="2754" s="1"/>
  <c r="AE92" i="2754"/>
  <c r="AB92" i="2754"/>
  <c r="Z92" i="2754"/>
  <c r="Y92" i="2754"/>
  <c r="AH91" i="2754"/>
  <c r="AI91" i="2754" s="1"/>
  <c r="AE91" i="2754"/>
  <c r="AB91" i="2754"/>
  <c r="Z91" i="2754"/>
  <c r="Y91" i="2754"/>
  <c r="AH90" i="2754"/>
  <c r="AI90" i="2754" s="1"/>
  <c r="AE90" i="2754"/>
  <c r="AB90" i="2754"/>
  <c r="Z90" i="2754"/>
  <c r="Y90" i="2754"/>
  <c r="AH89" i="2754"/>
  <c r="AI89" i="2754" s="1"/>
  <c r="AE89" i="2754"/>
  <c r="AB89" i="2754"/>
  <c r="Z89" i="2754"/>
  <c r="Y89" i="2754"/>
  <c r="AH88" i="2754"/>
  <c r="AI88" i="2754" s="1"/>
  <c r="AE88" i="2754"/>
  <c r="AB88" i="2754"/>
  <c r="Z88" i="2754"/>
  <c r="Y88" i="2754"/>
  <c r="AH87" i="2754"/>
  <c r="AI87" i="2754" s="1"/>
  <c r="AE87" i="2754"/>
  <c r="AB87" i="2754"/>
  <c r="Z87" i="2754"/>
  <c r="Y87" i="2754"/>
  <c r="AH86" i="2754"/>
  <c r="AI86" i="2754" s="1"/>
  <c r="AE86" i="2754"/>
  <c r="AB86" i="2754"/>
  <c r="AC86" i="2754"/>
  <c r="AD86" i="2754" s="1"/>
  <c r="Z86" i="2754"/>
  <c r="Y86" i="2754"/>
  <c r="AH85" i="2754"/>
  <c r="AI85" i="2754" s="1"/>
  <c r="AE85" i="2754"/>
  <c r="AB85" i="2754"/>
  <c r="Z85" i="2754"/>
  <c r="Y85" i="2754"/>
  <c r="AH84" i="2754"/>
  <c r="AI84" i="2754" s="1"/>
  <c r="AE84" i="2754"/>
  <c r="AB84" i="2754"/>
  <c r="AC84" i="2754"/>
  <c r="AD84" i="2754" s="1"/>
  <c r="Z84" i="2754"/>
  <c r="Y84" i="2754"/>
  <c r="AH83" i="2754"/>
  <c r="AI83" i="2754" s="1"/>
  <c r="AE83" i="2754"/>
  <c r="AB83" i="2754"/>
  <c r="Z83" i="2754"/>
  <c r="Y83" i="2754"/>
  <c r="AH82" i="2754"/>
  <c r="AI82" i="2754" s="1"/>
  <c r="AE82" i="2754"/>
  <c r="AB82" i="2754"/>
  <c r="Z82" i="2754"/>
  <c r="Y82" i="2754"/>
  <c r="AH81" i="2754"/>
  <c r="AI81" i="2754" s="1"/>
  <c r="AE81" i="2754"/>
  <c r="AB81" i="2754"/>
  <c r="Z81" i="2754"/>
  <c r="Y81" i="2754"/>
  <c r="AH80" i="2754"/>
  <c r="AI80" i="2754" s="1"/>
  <c r="AE80" i="2754"/>
  <c r="AC80" i="2754"/>
  <c r="AD80" i="2754" s="1"/>
  <c r="AG80" i="2754" s="1"/>
  <c r="AB80" i="2754"/>
  <c r="Z80" i="2754"/>
  <c r="Y80" i="2754"/>
  <c r="AH79" i="2754"/>
  <c r="AI79" i="2754" s="1"/>
  <c r="AE79" i="2754"/>
  <c r="AB79" i="2754"/>
  <c r="Z79" i="2754"/>
  <c r="Y79" i="2754"/>
  <c r="AH78" i="2754"/>
  <c r="AI78" i="2754" s="1"/>
  <c r="AE78" i="2754"/>
  <c r="AB78" i="2754"/>
  <c r="Z78" i="2754"/>
  <c r="Y78" i="2754"/>
  <c r="AH77" i="2754"/>
  <c r="AI77" i="2754" s="1"/>
  <c r="AE77" i="2754"/>
  <c r="AB77" i="2754"/>
  <c r="Z77" i="2754"/>
  <c r="Y77" i="2754"/>
  <c r="AH76" i="2754"/>
  <c r="AI76" i="2754" s="1"/>
  <c r="AE76" i="2754"/>
  <c r="AB76" i="2754"/>
  <c r="Z76" i="2754"/>
  <c r="Y76" i="2754"/>
  <c r="AH75" i="2754"/>
  <c r="AI75" i="2754" s="1"/>
  <c r="AE75" i="2754"/>
  <c r="AB75" i="2754"/>
  <c r="Z75" i="2754"/>
  <c r="Y75" i="2754"/>
  <c r="AH74" i="2754"/>
  <c r="AI74" i="2754" s="1"/>
  <c r="AE74" i="2754"/>
  <c r="AB74" i="2754"/>
  <c r="Z74" i="2754"/>
  <c r="Y74" i="2754"/>
  <c r="AH73" i="2754"/>
  <c r="AI73" i="2754" s="1"/>
  <c r="AE73" i="2754"/>
  <c r="AB73" i="2754"/>
  <c r="Z73" i="2754"/>
  <c r="Y73" i="2754"/>
  <c r="AH72" i="2754"/>
  <c r="AI72" i="2754" s="1"/>
  <c r="AE72" i="2754"/>
  <c r="AB72" i="2754"/>
  <c r="AC72" i="2754"/>
  <c r="AD72" i="2754" s="1"/>
  <c r="Z72" i="2754"/>
  <c r="Y72" i="2754"/>
  <c r="AH71" i="2754"/>
  <c r="AI71" i="2754" s="1"/>
  <c r="AE71" i="2754"/>
  <c r="AB71" i="2754"/>
  <c r="Z71" i="2754"/>
  <c r="Y71" i="2754"/>
  <c r="AH70" i="2754"/>
  <c r="AI70" i="2754" s="1"/>
  <c r="AE70" i="2754"/>
  <c r="AB70" i="2754"/>
  <c r="AC70" i="2754"/>
  <c r="AD70" i="2754" s="1"/>
  <c r="Z70" i="2754"/>
  <c r="Y70" i="2754"/>
  <c r="AH69" i="2754"/>
  <c r="AI69" i="2754" s="1"/>
  <c r="AE69" i="2754"/>
  <c r="AC69" i="2754"/>
  <c r="AD69" i="2754" s="1"/>
  <c r="AB69" i="2754"/>
  <c r="Z69" i="2754"/>
  <c r="Y69" i="2754"/>
  <c r="AH68" i="2754"/>
  <c r="AI68" i="2754" s="1"/>
  <c r="AE68" i="2754"/>
  <c r="AB68" i="2754"/>
  <c r="Z68" i="2754"/>
  <c r="Y68" i="2754"/>
  <c r="AH67" i="2754"/>
  <c r="AI67" i="2754" s="1"/>
  <c r="AE67" i="2754"/>
  <c r="AB67" i="2754"/>
  <c r="Z67" i="2754"/>
  <c r="Y67" i="2754"/>
  <c r="AH66" i="2754"/>
  <c r="AI66" i="2754" s="1"/>
  <c r="AE66" i="2754"/>
  <c r="AB66" i="2754"/>
  <c r="Z66" i="2754"/>
  <c r="Y66" i="2754"/>
  <c r="AH65" i="2754"/>
  <c r="AI65" i="2754" s="1"/>
  <c r="AE65" i="2754"/>
  <c r="AB65" i="2754"/>
  <c r="Z65" i="2754"/>
  <c r="Y65" i="2754"/>
  <c r="AH64" i="2754"/>
  <c r="AI64" i="2754" s="1"/>
  <c r="AE64" i="2754"/>
  <c r="AB64" i="2754"/>
  <c r="Z64" i="2754"/>
  <c r="Y64" i="2754"/>
  <c r="AH63" i="2754"/>
  <c r="AI63" i="2754" s="1"/>
  <c r="AE63" i="2754"/>
  <c r="AB63" i="2754"/>
  <c r="Z63" i="2754"/>
  <c r="Y63" i="2754"/>
  <c r="AH62" i="2754"/>
  <c r="AI62" i="2754" s="1"/>
  <c r="AE62" i="2754"/>
  <c r="AB62" i="2754"/>
  <c r="Z62" i="2754"/>
  <c r="Y62" i="2754"/>
  <c r="AH61" i="2754"/>
  <c r="AI61" i="2754" s="1"/>
  <c r="AE61" i="2754"/>
  <c r="AB61" i="2754"/>
  <c r="Z61" i="2754"/>
  <c r="Y61" i="2754"/>
  <c r="AH60" i="2754"/>
  <c r="AI60" i="2754" s="1"/>
  <c r="AE60" i="2754"/>
  <c r="AB60" i="2754"/>
  <c r="Z60" i="2754"/>
  <c r="Y60" i="2754"/>
  <c r="AH59" i="2754"/>
  <c r="AI59" i="2754" s="1"/>
  <c r="AE59" i="2754"/>
  <c r="AB59" i="2754"/>
  <c r="Z59" i="2754"/>
  <c r="Y59" i="2754"/>
  <c r="AH58" i="2754"/>
  <c r="AI58" i="2754" s="1"/>
  <c r="AE58" i="2754"/>
  <c r="AB58" i="2754"/>
  <c r="Z58" i="2754"/>
  <c r="Y58" i="2754"/>
  <c r="AH57" i="2754"/>
  <c r="AI57" i="2754" s="1"/>
  <c r="AE57" i="2754"/>
  <c r="AB57" i="2754"/>
  <c r="Z57" i="2754"/>
  <c r="Y57" i="2754"/>
  <c r="AH56" i="2754"/>
  <c r="AI56" i="2754" s="1"/>
  <c r="AE56" i="2754"/>
  <c r="AB56" i="2754"/>
  <c r="AC56" i="2754"/>
  <c r="AD56" i="2754" s="1"/>
  <c r="Z56" i="2754"/>
  <c r="Y56" i="2754"/>
  <c r="AH55" i="2754"/>
  <c r="AI55" i="2754" s="1"/>
  <c r="AE55" i="2754"/>
  <c r="AB55" i="2754"/>
  <c r="Z55" i="2754"/>
  <c r="Y55" i="2754"/>
  <c r="AH54" i="2754"/>
  <c r="AI54" i="2754" s="1"/>
  <c r="AE54" i="2754"/>
  <c r="AB54" i="2754"/>
  <c r="AC54" i="2754"/>
  <c r="AD54" i="2754" s="1"/>
  <c r="Z54" i="2754"/>
  <c r="Y54" i="2754"/>
  <c r="AH53" i="2754"/>
  <c r="AI53" i="2754" s="1"/>
  <c r="AE53" i="2754"/>
  <c r="AC53" i="2754"/>
  <c r="AD53" i="2754" s="1"/>
  <c r="AB53" i="2754"/>
  <c r="Z53" i="2754"/>
  <c r="Y53" i="2754"/>
  <c r="AH52" i="2754"/>
  <c r="AI52" i="2754" s="1"/>
  <c r="AE52" i="2754"/>
  <c r="AB52" i="2754"/>
  <c r="Z52" i="2754"/>
  <c r="Y52" i="2754"/>
  <c r="AH51" i="2754"/>
  <c r="AI51" i="2754" s="1"/>
  <c r="AE51" i="2754"/>
  <c r="AB51" i="2754"/>
  <c r="Z51" i="2754"/>
  <c r="Y51" i="2754"/>
  <c r="AH50" i="2754"/>
  <c r="AI50" i="2754" s="1"/>
  <c r="AE50" i="2754"/>
  <c r="AB50" i="2754"/>
  <c r="Z50" i="2754"/>
  <c r="Y50" i="2754"/>
  <c r="AH49" i="2754"/>
  <c r="AI49" i="2754" s="1"/>
  <c r="AE49" i="2754"/>
  <c r="AB49" i="2754"/>
  <c r="Z49" i="2754"/>
  <c r="Y49" i="2754"/>
  <c r="AH48" i="2754"/>
  <c r="AI48" i="2754" s="1"/>
  <c r="AE48" i="2754"/>
  <c r="AC48" i="2754"/>
  <c r="AD48" i="2754" s="1"/>
  <c r="AB48" i="2754"/>
  <c r="Z48" i="2754"/>
  <c r="Y48" i="2754"/>
  <c r="AH47" i="2754"/>
  <c r="AI47" i="2754" s="1"/>
  <c r="AE47" i="2754"/>
  <c r="AB47" i="2754"/>
  <c r="Z47" i="2754"/>
  <c r="Y47" i="2754"/>
  <c r="AH46" i="2754"/>
  <c r="AI46" i="2754" s="1"/>
  <c r="AE46" i="2754"/>
  <c r="AB46" i="2754"/>
  <c r="AC46" i="2754"/>
  <c r="AD46" i="2754" s="1"/>
  <c r="Z46" i="2754"/>
  <c r="Y46" i="2754"/>
  <c r="AH45" i="2754"/>
  <c r="AI45" i="2754" s="1"/>
  <c r="AE45" i="2754"/>
  <c r="AB45" i="2754"/>
  <c r="Z45" i="2754"/>
  <c r="Y45" i="2754"/>
  <c r="AH44" i="2754"/>
  <c r="AI44" i="2754" s="1"/>
  <c r="AE44" i="2754"/>
  <c r="AB44" i="2754"/>
  <c r="Z44" i="2754"/>
  <c r="Y44" i="2754"/>
  <c r="AH43" i="2754"/>
  <c r="AI43" i="2754" s="1"/>
  <c r="AE43" i="2754"/>
  <c r="AC43" i="2754"/>
  <c r="AD43" i="2754" s="1"/>
  <c r="AB43" i="2754"/>
  <c r="Z43" i="2754"/>
  <c r="Y43" i="2754"/>
  <c r="AH42" i="2754"/>
  <c r="AI42" i="2754" s="1"/>
  <c r="AE42" i="2754"/>
  <c r="AB42" i="2754"/>
  <c r="Z42" i="2754"/>
  <c r="Y42" i="2754"/>
  <c r="AH41" i="2754"/>
  <c r="AI41" i="2754" s="1"/>
  <c r="AE41" i="2754"/>
  <c r="AB41" i="2754"/>
  <c r="Z41" i="2754"/>
  <c r="Y41" i="2754"/>
  <c r="AH40" i="2754"/>
  <c r="AI40" i="2754" s="1"/>
  <c r="AE40" i="2754"/>
  <c r="AB40" i="2754"/>
  <c r="Z40" i="2754"/>
  <c r="Y40" i="2754"/>
  <c r="AH39" i="2754"/>
  <c r="AI39" i="2754" s="1"/>
  <c r="AE39" i="2754"/>
  <c r="AB39" i="2754"/>
  <c r="Z39" i="2754"/>
  <c r="Y39" i="2754"/>
  <c r="AH38" i="2754"/>
  <c r="AI38" i="2754" s="1"/>
  <c r="AE38" i="2754"/>
  <c r="AB38" i="2754"/>
  <c r="AC38" i="2754"/>
  <c r="AD38" i="2754" s="1"/>
  <c r="Z38" i="2754"/>
  <c r="Y38" i="2754"/>
  <c r="AH37" i="2754"/>
  <c r="AI37" i="2754" s="1"/>
  <c r="AE37" i="2754"/>
  <c r="AC37" i="2754"/>
  <c r="AD37" i="2754" s="1"/>
  <c r="AB37" i="2754"/>
  <c r="Z37" i="2754"/>
  <c r="Y37" i="2754"/>
  <c r="AH36" i="2754"/>
  <c r="AI36" i="2754" s="1"/>
  <c r="AE36" i="2754"/>
  <c r="AB36" i="2754"/>
  <c r="AC36" i="2754"/>
  <c r="AD36" i="2754" s="1"/>
  <c r="Z36" i="2754"/>
  <c r="Y36" i="2754"/>
  <c r="AH35" i="2754"/>
  <c r="AI35" i="2754" s="1"/>
  <c r="AE35" i="2754"/>
  <c r="AB35" i="2754"/>
  <c r="Z35" i="2754"/>
  <c r="Y35" i="2754"/>
  <c r="AH34" i="2754"/>
  <c r="AI34" i="2754" s="1"/>
  <c r="AE34" i="2754"/>
  <c r="AB34" i="2754"/>
  <c r="Z34" i="2754"/>
  <c r="Y34" i="2754"/>
  <c r="AH33" i="2754"/>
  <c r="AI33" i="2754" s="1"/>
  <c r="AE33" i="2754"/>
  <c r="AB33" i="2754"/>
  <c r="AC33" i="2754"/>
  <c r="AD33" i="2754" s="1"/>
  <c r="Z33" i="2754"/>
  <c r="Y33" i="2754"/>
  <c r="AH32" i="2754"/>
  <c r="AI32" i="2754" s="1"/>
  <c r="AE32" i="2754"/>
  <c r="AB32" i="2754"/>
  <c r="Z32" i="2754"/>
  <c r="Y32" i="2754"/>
  <c r="AH31" i="2754"/>
  <c r="AI31" i="2754" s="1"/>
  <c r="AE31" i="2754"/>
  <c r="AB31" i="2754"/>
  <c r="Z31" i="2754"/>
  <c r="Y31" i="2754"/>
  <c r="AH30" i="2754"/>
  <c r="AI30" i="2754" s="1"/>
  <c r="AE30" i="2754"/>
  <c r="AB30" i="2754"/>
  <c r="AC30" i="2754"/>
  <c r="AD30" i="2754" s="1"/>
  <c r="Z30" i="2754"/>
  <c r="Y30" i="2754"/>
  <c r="AH29" i="2754"/>
  <c r="AI29" i="2754" s="1"/>
  <c r="AE29" i="2754"/>
  <c r="AB29" i="2754"/>
  <c r="Z29" i="2754"/>
  <c r="Y29" i="2754"/>
  <c r="AH28" i="2754"/>
  <c r="AI28" i="2754" s="1"/>
  <c r="AE28" i="2754"/>
  <c r="AC28" i="2754"/>
  <c r="AD28" i="2754" s="1"/>
  <c r="AB28" i="2754"/>
  <c r="Z28" i="2754"/>
  <c r="Y28" i="2754"/>
  <c r="AH27" i="2754"/>
  <c r="AI27" i="2754" s="1"/>
  <c r="AE27" i="2754"/>
  <c r="AB27" i="2754"/>
  <c r="Z27" i="2754"/>
  <c r="Y27" i="2754"/>
  <c r="AH26" i="2754"/>
  <c r="AI26" i="2754" s="1"/>
  <c r="AE26" i="2754"/>
  <c r="AB26" i="2754"/>
  <c r="Z26" i="2754"/>
  <c r="Y26" i="2754"/>
  <c r="AH25" i="2754"/>
  <c r="AI25" i="2754" s="1"/>
  <c r="AE25" i="2754"/>
  <c r="AB25" i="2754"/>
  <c r="Z25" i="2754"/>
  <c r="Y25" i="2754"/>
  <c r="AH24" i="2754"/>
  <c r="AI24" i="2754" s="1"/>
  <c r="AE24" i="2754"/>
  <c r="AB24" i="2754"/>
  <c r="Z24" i="2754"/>
  <c r="Y24" i="2754"/>
  <c r="AH23" i="2754"/>
  <c r="AI23" i="2754" s="1"/>
  <c r="AE23" i="2754"/>
  <c r="AB23" i="2754"/>
  <c r="Z23" i="2754"/>
  <c r="Y23" i="2754"/>
  <c r="AH22" i="2754"/>
  <c r="AI22" i="2754" s="1"/>
  <c r="AE22" i="2754"/>
  <c r="AB22" i="2754"/>
  <c r="AC22" i="2754"/>
  <c r="AD22" i="2754" s="1"/>
  <c r="Z22" i="2754"/>
  <c r="Y22" i="2754"/>
  <c r="AH21" i="2754"/>
  <c r="AI21" i="2754" s="1"/>
  <c r="AE21" i="2754"/>
  <c r="AC21" i="2754"/>
  <c r="AD21" i="2754" s="1"/>
  <c r="AB21" i="2754"/>
  <c r="Z21" i="2754"/>
  <c r="Y21" i="2754"/>
  <c r="AH20" i="2754"/>
  <c r="AI20" i="2754" s="1"/>
  <c r="AE20" i="2754"/>
  <c r="AB20" i="2754"/>
  <c r="AC20" i="2754"/>
  <c r="AD20" i="2754" s="1"/>
  <c r="Z20" i="2754"/>
  <c r="Y20" i="2754"/>
  <c r="AH19" i="2754"/>
  <c r="AI19" i="2754" s="1"/>
  <c r="AE19" i="2754"/>
  <c r="AB19" i="2754"/>
  <c r="Z19" i="2754"/>
  <c r="Y19" i="2754"/>
  <c r="AH18" i="2754"/>
  <c r="AI18" i="2754" s="1"/>
  <c r="AE18" i="2754"/>
  <c r="AB18" i="2754"/>
  <c r="Z18" i="2754"/>
  <c r="Y18" i="2754"/>
  <c r="AH17" i="2754"/>
  <c r="AI17" i="2754" s="1"/>
  <c r="AE17" i="2754"/>
  <c r="AB17" i="2754"/>
  <c r="AC17" i="2754"/>
  <c r="AD17" i="2754" s="1"/>
  <c r="Z17" i="2754"/>
  <c r="Y17" i="2754"/>
  <c r="Y16" i="2754"/>
  <c r="Y15" i="2754"/>
  <c r="D13" i="2754"/>
  <c r="M10" i="2754"/>
  <c r="L10" i="2754"/>
  <c r="M9" i="2754"/>
  <c r="L9" i="2754"/>
  <c r="M7" i="2754"/>
  <c r="L7" i="2754"/>
  <c r="M6" i="2754"/>
  <c r="L6" i="2754"/>
  <c r="M5" i="2754"/>
  <c r="L5" i="2754"/>
  <c r="M3" i="2754"/>
  <c r="L3" i="2754"/>
  <c r="E50" i="2753"/>
  <c r="F50" i="2753" s="1"/>
  <c r="E49" i="2753"/>
  <c r="F49" i="2753" s="1"/>
  <c r="E48" i="2753"/>
  <c r="F48" i="2753" s="1"/>
  <c r="E47" i="2753"/>
  <c r="F47" i="2753" s="1"/>
  <c r="E46" i="2753"/>
  <c r="F46" i="2753" s="1"/>
  <c r="E45" i="2753"/>
  <c r="F45" i="2753" s="1"/>
  <c r="E44" i="2753"/>
  <c r="F44" i="2753" s="1"/>
  <c r="E43" i="2753"/>
  <c r="F43" i="2753" s="1"/>
  <c r="E42" i="2753"/>
  <c r="F42" i="2753" s="1"/>
  <c r="E41" i="2753"/>
  <c r="F41" i="2753" s="1"/>
  <c r="E40" i="2753"/>
  <c r="F40" i="2753" s="1"/>
  <c r="E39" i="2753"/>
  <c r="F39" i="2753" s="1"/>
  <c r="E38" i="2753"/>
  <c r="F38" i="2753" s="1"/>
  <c r="E37" i="2753"/>
  <c r="F37" i="2753" s="1"/>
  <c r="E36" i="2753"/>
  <c r="F36" i="2753" s="1"/>
  <c r="E35" i="2753"/>
  <c r="F35" i="2753" s="1"/>
  <c r="E34" i="2753"/>
  <c r="F34" i="2753" s="1"/>
  <c r="E33" i="2753"/>
  <c r="F33" i="2753" s="1"/>
  <c r="E32" i="2753"/>
  <c r="F32" i="2753" s="1"/>
  <c r="E31" i="2753"/>
  <c r="F31" i="2753" s="1"/>
  <c r="E30" i="2753"/>
  <c r="F30" i="2753" s="1"/>
  <c r="E29" i="2753"/>
  <c r="F29" i="2753" s="1"/>
  <c r="E28" i="2753"/>
  <c r="F28" i="2753" s="1"/>
  <c r="E27" i="2753"/>
  <c r="F27" i="2753" s="1"/>
  <c r="E26" i="2753"/>
  <c r="F26" i="2753" s="1"/>
  <c r="E25" i="2753"/>
  <c r="F25" i="2753" s="1"/>
  <c r="E24" i="2753"/>
  <c r="F24" i="2753" s="1"/>
  <c r="E23" i="2753"/>
  <c r="F23" i="2753" s="1"/>
  <c r="E22" i="2753"/>
  <c r="F22" i="2753" s="1"/>
  <c r="E21" i="2753"/>
  <c r="F21" i="2753" s="1"/>
  <c r="E20" i="2753"/>
  <c r="F20" i="2753" s="1"/>
  <c r="E19" i="2753"/>
  <c r="F19" i="2753" s="1"/>
  <c r="E18" i="2753"/>
  <c r="F18" i="2753" s="1"/>
  <c r="E17" i="2753"/>
  <c r="F17" i="2753" s="1"/>
  <c r="E16" i="2753"/>
  <c r="F16" i="2753" s="1"/>
  <c r="E15" i="2753"/>
  <c r="F15" i="2753" s="1"/>
  <c r="AA100" i="2753"/>
  <c r="AC100" i="2753" s="1"/>
  <c r="AD100" i="2753" s="1"/>
  <c r="AA99" i="2753"/>
  <c r="AC99" i="2753" s="1"/>
  <c r="AD99" i="2753" s="1"/>
  <c r="AA98" i="2753"/>
  <c r="AC98" i="2753" s="1"/>
  <c r="AD98" i="2753" s="1"/>
  <c r="AA97" i="2753"/>
  <c r="AC97" i="2753" s="1"/>
  <c r="AD97" i="2753" s="1"/>
  <c r="AA96" i="2753"/>
  <c r="AC96" i="2753" s="1"/>
  <c r="AD96" i="2753" s="1"/>
  <c r="AA95" i="2753"/>
  <c r="AC95" i="2753" s="1"/>
  <c r="AD95" i="2753" s="1"/>
  <c r="AA94" i="2753"/>
  <c r="AA93" i="2753"/>
  <c r="AC93" i="2753" s="1"/>
  <c r="AD93" i="2753" s="1"/>
  <c r="AA92" i="2753"/>
  <c r="AA91" i="2753"/>
  <c r="AA90" i="2753"/>
  <c r="AC90" i="2753" s="1"/>
  <c r="AD90" i="2753" s="1"/>
  <c r="AA89" i="2753"/>
  <c r="AC89" i="2753" s="1"/>
  <c r="AD89" i="2753" s="1"/>
  <c r="AA88" i="2753"/>
  <c r="AC88" i="2753" s="1"/>
  <c r="AD88" i="2753" s="1"/>
  <c r="AA87" i="2753"/>
  <c r="AC87" i="2753" s="1"/>
  <c r="AD87" i="2753" s="1"/>
  <c r="AA86" i="2753"/>
  <c r="AC86" i="2753" s="1"/>
  <c r="AD86" i="2753" s="1"/>
  <c r="AA85" i="2753"/>
  <c r="AC85" i="2753" s="1"/>
  <c r="AD85" i="2753" s="1"/>
  <c r="AA84" i="2753"/>
  <c r="AA83" i="2753"/>
  <c r="AA82" i="2753"/>
  <c r="AC82" i="2753" s="1"/>
  <c r="AD82" i="2753" s="1"/>
  <c r="AA81" i="2753"/>
  <c r="AC81" i="2753" s="1"/>
  <c r="AD81" i="2753" s="1"/>
  <c r="AA80" i="2753"/>
  <c r="AC80" i="2753" s="1"/>
  <c r="AD80" i="2753" s="1"/>
  <c r="AA79" i="2753"/>
  <c r="AC79" i="2753" s="1"/>
  <c r="AD79" i="2753" s="1"/>
  <c r="AA78" i="2753"/>
  <c r="AA77" i="2753"/>
  <c r="AA76" i="2753"/>
  <c r="AA75" i="2753"/>
  <c r="AA74" i="2753"/>
  <c r="AC74" i="2753" s="1"/>
  <c r="AD74" i="2753" s="1"/>
  <c r="AA73" i="2753"/>
  <c r="AC73" i="2753" s="1"/>
  <c r="AD73" i="2753" s="1"/>
  <c r="AA72" i="2753"/>
  <c r="AC72" i="2753" s="1"/>
  <c r="AD72" i="2753" s="1"/>
  <c r="AA71" i="2753"/>
  <c r="AC71" i="2753" s="1"/>
  <c r="AD71" i="2753" s="1"/>
  <c r="AA70" i="2753"/>
  <c r="AC70" i="2753" s="1"/>
  <c r="AD70" i="2753" s="1"/>
  <c r="AA69" i="2753"/>
  <c r="AC69" i="2753" s="1"/>
  <c r="AD69" i="2753" s="1"/>
  <c r="AA68" i="2753"/>
  <c r="AA67" i="2753"/>
  <c r="AC67" i="2753" s="1"/>
  <c r="AD67" i="2753" s="1"/>
  <c r="AA66" i="2753"/>
  <c r="AA65" i="2753"/>
  <c r="AC65" i="2753" s="1"/>
  <c r="AD65" i="2753" s="1"/>
  <c r="AA64" i="2753"/>
  <c r="AC64" i="2753" s="1"/>
  <c r="AD64" i="2753" s="1"/>
  <c r="AA63" i="2753"/>
  <c r="AC63" i="2753" s="1"/>
  <c r="AD63" i="2753" s="1"/>
  <c r="AA62" i="2753"/>
  <c r="AC62" i="2753" s="1"/>
  <c r="AD62" i="2753" s="1"/>
  <c r="AA61" i="2753"/>
  <c r="AA60" i="2753"/>
  <c r="AA59" i="2753"/>
  <c r="AA58" i="2753"/>
  <c r="AC58" i="2753" s="1"/>
  <c r="AD58" i="2753" s="1"/>
  <c r="AA57" i="2753"/>
  <c r="AC57" i="2753" s="1"/>
  <c r="AD57" i="2753" s="1"/>
  <c r="AA56" i="2753"/>
  <c r="AC56" i="2753" s="1"/>
  <c r="AD56" i="2753" s="1"/>
  <c r="AA55" i="2753"/>
  <c r="AC55" i="2753" s="1"/>
  <c r="AD55" i="2753" s="1"/>
  <c r="AA54" i="2753"/>
  <c r="AA53" i="2753"/>
  <c r="AC53" i="2753" s="1"/>
  <c r="AD53" i="2753" s="1"/>
  <c r="AA52" i="2753"/>
  <c r="AA51" i="2753"/>
  <c r="AA50" i="2753"/>
  <c r="AA49" i="2753"/>
  <c r="AC49" i="2753" s="1"/>
  <c r="AD49" i="2753" s="1"/>
  <c r="AA48" i="2753"/>
  <c r="AC48" i="2753" s="1"/>
  <c r="AD48" i="2753" s="1"/>
  <c r="AA47" i="2753"/>
  <c r="AC47" i="2753" s="1"/>
  <c r="AD47" i="2753" s="1"/>
  <c r="AA46" i="2753"/>
  <c r="AC46" i="2753" s="1"/>
  <c r="AD46" i="2753" s="1"/>
  <c r="AA45" i="2753"/>
  <c r="AA44" i="2753"/>
  <c r="AA43" i="2753"/>
  <c r="AA42" i="2753"/>
  <c r="AC42" i="2753" s="1"/>
  <c r="AD42" i="2753" s="1"/>
  <c r="AA41" i="2753"/>
  <c r="AC41" i="2753" s="1"/>
  <c r="AD41" i="2753" s="1"/>
  <c r="AA40" i="2753"/>
  <c r="AC40" i="2753" s="1"/>
  <c r="AD40" i="2753" s="1"/>
  <c r="AA39" i="2753"/>
  <c r="AC39" i="2753" s="1"/>
  <c r="AD39" i="2753" s="1"/>
  <c r="AA38" i="2753"/>
  <c r="AA37" i="2753"/>
  <c r="AC37" i="2753" s="1"/>
  <c r="AD37" i="2753" s="1"/>
  <c r="AA36" i="2753"/>
  <c r="AA35" i="2753"/>
  <c r="AC35" i="2753" s="1"/>
  <c r="AD35" i="2753" s="1"/>
  <c r="AA34" i="2753"/>
  <c r="AA33" i="2753"/>
  <c r="AC33" i="2753" s="1"/>
  <c r="AD33" i="2753" s="1"/>
  <c r="AA32" i="2753"/>
  <c r="AC32" i="2753" s="1"/>
  <c r="AD32" i="2753" s="1"/>
  <c r="AA31" i="2753"/>
  <c r="AC31" i="2753" s="1"/>
  <c r="AD31" i="2753" s="1"/>
  <c r="AA30" i="2753"/>
  <c r="AC30" i="2753" s="1"/>
  <c r="AD30" i="2753" s="1"/>
  <c r="AA29" i="2753"/>
  <c r="AC29" i="2753" s="1"/>
  <c r="AD29" i="2753" s="1"/>
  <c r="AA28" i="2753"/>
  <c r="AC28" i="2753" s="1"/>
  <c r="AD28" i="2753" s="1"/>
  <c r="AA27" i="2753"/>
  <c r="AA26" i="2753"/>
  <c r="AC26" i="2753" s="1"/>
  <c r="AD26" i="2753" s="1"/>
  <c r="AA25" i="2753"/>
  <c r="AC25" i="2753" s="1"/>
  <c r="AD25" i="2753" s="1"/>
  <c r="AA24" i="2753"/>
  <c r="AC24" i="2753" s="1"/>
  <c r="AD24" i="2753" s="1"/>
  <c r="AA23" i="2753"/>
  <c r="AC23" i="2753" s="1"/>
  <c r="AD23" i="2753" s="1"/>
  <c r="AA22" i="2753"/>
  <c r="AC22" i="2753" s="1"/>
  <c r="AD22" i="2753" s="1"/>
  <c r="AA21" i="2753"/>
  <c r="AC21" i="2753" s="1"/>
  <c r="AD21" i="2753" s="1"/>
  <c r="AA20" i="2753"/>
  <c r="AA19" i="2753"/>
  <c r="AC19" i="2753" s="1"/>
  <c r="AD19" i="2753" s="1"/>
  <c r="AA18" i="2753"/>
  <c r="AC18" i="2753" s="1"/>
  <c r="AD18" i="2753" s="1"/>
  <c r="AA17" i="2753"/>
  <c r="AC17" i="2753" s="1"/>
  <c r="AD17" i="2753" s="1"/>
  <c r="AH100" i="2753"/>
  <c r="AI100" i="2753" s="1"/>
  <c r="AE100" i="2753"/>
  <c r="AB100" i="2753"/>
  <c r="Z100" i="2753"/>
  <c r="Y100" i="2753"/>
  <c r="AH99" i="2753"/>
  <c r="AI99" i="2753" s="1"/>
  <c r="AE99" i="2753"/>
  <c r="AB99" i="2753"/>
  <c r="Z99" i="2753"/>
  <c r="Y99" i="2753"/>
  <c r="AH98" i="2753"/>
  <c r="AI98" i="2753" s="1"/>
  <c r="AE98" i="2753"/>
  <c r="AB98" i="2753"/>
  <c r="Z98" i="2753"/>
  <c r="Y98" i="2753"/>
  <c r="AH97" i="2753"/>
  <c r="AI97" i="2753" s="1"/>
  <c r="AE97" i="2753"/>
  <c r="AB97" i="2753"/>
  <c r="Z97" i="2753"/>
  <c r="Y97" i="2753"/>
  <c r="AH96" i="2753"/>
  <c r="AI96" i="2753" s="1"/>
  <c r="AE96" i="2753"/>
  <c r="AB96" i="2753"/>
  <c r="Z96" i="2753"/>
  <c r="Y96" i="2753"/>
  <c r="AH95" i="2753"/>
  <c r="AI95" i="2753" s="1"/>
  <c r="AE95" i="2753"/>
  <c r="AB95" i="2753"/>
  <c r="Z95" i="2753"/>
  <c r="Y95" i="2753"/>
  <c r="AH94" i="2753"/>
  <c r="AI94" i="2753" s="1"/>
  <c r="AE94" i="2753"/>
  <c r="AB94" i="2753"/>
  <c r="AC94" i="2753"/>
  <c r="AD94" i="2753" s="1"/>
  <c r="Z94" i="2753"/>
  <c r="Y94" i="2753"/>
  <c r="AH93" i="2753"/>
  <c r="AI93" i="2753" s="1"/>
  <c r="AE93" i="2753"/>
  <c r="AB93" i="2753"/>
  <c r="Z93" i="2753"/>
  <c r="Y93" i="2753"/>
  <c r="AH92" i="2753"/>
  <c r="AI92" i="2753" s="1"/>
  <c r="AE92" i="2753"/>
  <c r="AC92" i="2753"/>
  <c r="AD92" i="2753" s="1"/>
  <c r="AB92" i="2753"/>
  <c r="Z92" i="2753"/>
  <c r="Y92" i="2753"/>
  <c r="AH91" i="2753"/>
  <c r="AI91" i="2753" s="1"/>
  <c r="AE91" i="2753"/>
  <c r="AC91" i="2753"/>
  <c r="AD91" i="2753" s="1"/>
  <c r="AB91" i="2753"/>
  <c r="Z91" i="2753"/>
  <c r="Y91" i="2753"/>
  <c r="AH90" i="2753"/>
  <c r="AI90" i="2753" s="1"/>
  <c r="AE90" i="2753"/>
  <c r="AB90" i="2753"/>
  <c r="Z90" i="2753"/>
  <c r="Y90" i="2753"/>
  <c r="AH89" i="2753"/>
  <c r="AI89" i="2753" s="1"/>
  <c r="AE89" i="2753"/>
  <c r="AB89" i="2753"/>
  <c r="Z89" i="2753"/>
  <c r="Y89" i="2753"/>
  <c r="AH88" i="2753"/>
  <c r="AI88" i="2753" s="1"/>
  <c r="AE88" i="2753"/>
  <c r="AB88" i="2753"/>
  <c r="Z88" i="2753"/>
  <c r="Y88" i="2753"/>
  <c r="AH87" i="2753"/>
  <c r="AI87" i="2753" s="1"/>
  <c r="AE87" i="2753"/>
  <c r="AB87" i="2753"/>
  <c r="Z87" i="2753"/>
  <c r="Y87" i="2753"/>
  <c r="AH86" i="2753"/>
  <c r="AI86" i="2753" s="1"/>
  <c r="AE86" i="2753"/>
  <c r="AB86" i="2753"/>
  <c r="Z86" i="2753"/>
  <c r="Y86" i="2753"/>
  <c r="AH85" i="2753"/>
  <c r="AI85" i="2753" s="1"/>
  <c r="AE85" i="2753"/>
  <c r="AB85" i="2753"/>
  <c r="Z85" i="2753"/>
  <c r="Y85" i="2753"/>
  <c r="AH84" i="2753"/>
  <c r="AI84" i="2753" s="1"/>
  <c r="AE84" i="2753"/>
  <c r="AC84" i="2753"/>
  <c r="AD84" i="2753" s="1"/>
  <c r="AB84" i="2753"/>
  <c r="Z84" i="2753"/>
  <c r="Y84" i="2753"/>
  <c r="AH83" i="2753"/>
  <c r="AI83" i="2753" s="1"/>
  <c r="AE83" i="2753"/>
  <c r="AC83" i="2753"/>
  <c r="AD83" i="2753" s="1"/>
  <c r="AB83" i="2753"/>
  <c r="Z83" i="2753"/>
  <c r="Y83" i="2753"/>
  <c r="AH82" i="2753"/>
  <c r="AI82" i="2753" s="1"/>
  <c r="AE82" i="2753"/>
  <c r="AB82" i="2753"/>
  <c r="Z82" i="2753"/>
  <c r="Y82" i="2753"/>
  <c r="AH81" i="2753"/>
  <c r="AI81" i="2753" s="1"/>
  <c r="AE81" i="2753"/>
  <c r="AB81" i="2753"/>
  <c r="Z81" i="2753"/>
  <c r="Y81" i="2753"/>
  <c r="AH80" i="2753"/>
  <c r="AI80" i="2753" s="1"/>
  <c r="AE80" i="2753"/>
  <c r="AB80" i="2753"/>
  <c r="Z80" i="2753"/>
  <c r="Y80" i="2753"/>
  <c r="AH79" i="2753"/>
  <c r="AI79" i="2753" s="1"/>
  <c r="AE79" i="2753"/>
  <c r="AB79" i="2753"/>
  <c r="Z79" i="2753"/>
  <c r="Y79" i="2753"/>
  <c r="AH78" i="2753"/>
  <c r="AI78" i="2753" s="1"/>
  <c r="AE78" i="2753"/>
  <c r="AB78" i="2753"/>
  <c r="AC78" i="2753"/>
  <c r="AD78" i="2753" s="1"/>
  <c r="Z78" i="2753"/>
  <c r="Y78" i="2753"/>
  <c r="AH77" i="2753"/>
  <c r="AI77" i="2753" s="1"/>
  <c r="AE77" i="2753"/>
  <c r="AB77" i="2753"/>
  <c r="AC77" i="2753"/>
  <c r="AD77" i="2753" s="1"/>
  <c r="Z77" i="2753"/>
  <c r="Y77" i="2753"/>
  <c r="AH76" i="2753"/>
  <c r="AI76" i="2753" s="1"/>
  <c r="AE76" i="2753"/>
  <c r="AC76" i="2753"/>
  <c r="AD76" i="2753" s="1"/>
  <c r="AB76" i="2753"/>
  <c r="Z76" i="2753"/>
  <c r="Y76" i="2753"/>
  <c r="AH75" i="2753"/>
  <c r="AI75" i="2753" s="1"/>
  <c r="AE75" i="2753"/>
  <c r="AC75" i="2753"/>
  <c r="AD75" i="2753" s="1"/>
  <c r="AB75" i="2753"/>
  <c r="Z75" i="2753"/>
  <c r="Y75" i="2753"/>
  <c r="AH74" i="2753"/>
  <c r="AI74" i="2753" s="1"/>
  <c r="AE74" i="2753"/>
  <c r="AB74" i="2753"/>
  <c r="Z74" i="2753"/>
  <c r="Y74" i="2753"/>
  <c r="AH73" i="2753"/>
  <c r="AI73" i="2753" s="1"/>
  <c r="AE73" i="2753"/>
  <c r="AB73" i="2753"/>
  <c r="Z73" i="2753"/>
  <c r="Y73" i="2753"/>
  <c r="AH72" i="2753"/>
  <c r="AI72" i="2753" s="1"/>
  <c r="AE72" i="2753"/>
  <c r="AB72" i="2753"/>
  <c r="Z72" i="2753"/>
  <c r="Y72" i="2753"/>
  <c r="AH71" i="2753"/>
  <c r="AI71" i="2753" s="1"/>
  <c r="AE71" i="2753"/>
  <c r="AB71" i="2753"/>
  <c r="Z71" i="2753"/>
  <c r="Y71" i="2753"/>
  <c r="AH70" i="2753"/>
  <c r="AI70" i="2753" s="1"/>
  <c r="AE70" i="2753"/>
  <c r="AB70" i="2753"/>
  <c r="Z70" i="2753"/>
  <c r="Y70" i="2753"/>
  <c r="AH69" i="2753"/>
  <c r="AI69" i="2753" s="1"/>
  <c r="AE69" i="2753"/>
  <c r="AB69" i="2753"/>
  <c r="Z69" i="2753"/>
  <c r="Y69" i="2753"/>
  <c r="AH68" i="2753"/>
  <c r="AI68" i="2753" s="1"/>
  <c r="AE68" i="2753"/>
  <c r="AC68" i="2753"/>
  <c r="AD68" i="2753" s="1"/>
  <c r="AB68" i="2753"/>
  <c r="Z68" i="2753"/>
  <c r="Y68" i="2753"/>
  <c r="AH67" i="2753"/>
  <c r="AI67" i="2753" s="1"/>
  <c r="AE67" i="2753"/>
  <c r="AB67" i="2753"/>
  <c r="Z67" i="2753"/>
  <c r="Y67" i="2753"/>
  <c r="AH66" i="2753"/>
  <c r="AI66" i="2753" s="1"/>
  <c r="AE66" i="2753"/>
  <c r="AB66" i="2753"/>
  <c r="AC66" i="2753"/>
  <c r="AD66" i="2753" s="1"/>
  <c r="Z66" i="2753"/>
  <c r="Y66" i="2753"/>
  <c r="AH65" i="2753"/>
  <c r="AI65" i="2753" s="1"/>
  <c r="AE65" i="2753"/>
  <c r="AB65" i="2753"/>
  <c r="Z65" i="2753"/>
  <c r="Y65" i="2753"/>
  <c r="AH64" i="2753"/>
  <c r="AI64" i="2753" s="1"/>
  <c r="AE64" i="2753"/>
  <c r="AB64" i="2753"/>
  <c r="Z64" i="2753"/>
  <c r="Y64" i="2753"/>
  <c r="AH63" i="2753"/>
  <c r="AI63" i="2753" s="1"/>
  <c r="AE63" i="2753"/>
  <c r="AB63" i="2753"/>
  <c r="Z63" i="2753"/>
  <c r="Y63" i="2753"/>
  <c r="AH62" i="2753"/>
  <c r="AI62" i="2753" s="1"/>
  <c r="AE62" i="2753"/>
  <c r="AB62" i="2753"/>
  <c r="Z62" i="2753"/>
  <c r="Y62" i="2753"/>
  <c r="AH61" i="2753"/>
  <c r="AI61" i="2753" s="1"/>
  <c r="AE61" i="2753"/>
  <c r="AC61" i="2753"/>
  <c r="AD61" i="2753" s="1"/>
  <c r="AB61" i="2753"/>
  <c r="Z61" i="2753"/>
  <c r="Y61" i="2753"/>
  <c r="AH60" i="2753"/>
  <c r="AI60" i="2753" s="1"/>
  <c r="AE60" i="2753"/>
  <c r="AC60" i="2753"/>
  <c r="AD60" i="2753" s="1"/>
  <c r="AB60" i="2753"/>
  <c r="Z60" i="2753"/>
  <c r="Y60" i="2753"/>
  <c r="AH59" i="2753"/>
  <c r="AI59" i="2753" s="1"/>
  <c r="AE59" i="2753"/>
  <c r="AC59" i="2753"/>
  <c r="AD59" i="2753" s="1"/>
  <c r="AB59" i="2753"/>
  <c r="Z59" i="2753"/>
  <c r="Y59" i="2753"/>
  <c r="AH58" i="2753"/>
  <c r="AI58" i="2753" s="1"/>
  <c r="AE58" i="2753"/>
  <c r="AB58" i="2753"/>
  <c r="Z58" i="2753"/>
  <c r="Y58" i="2753"/>
  <c r="AH57" i="2753"/>
  <c r="AI57" i="2753" s="1"/>
  <c r="AE57" i="2753"/>
  <c r="AB57" i="2753"/>
  <c r="Z57" i="2753"/>
  <c r="Y57" i="2753"/>
  <c r="AH56" i="2753"/>
  <c r="AI56" i="2753" s="1"/>
  <c r="AE56" i="2753"/>
  <c r="AB56" i="2753"/>
  <c r="Z56" i="2753"/>
  <c r="Y56" i="2753"/>
  <c r="AH55" i="2753"/>
  <c r="AI55" i="2753" s="1"/>
  <c r="AE55" i="2753"/>
  <c r="AB55" i="2753"/>
  <c r="Z55" i="2753"/>
  <c r="Y55" i="2753"/>
  <c r="AH54" i="2753"/>
  <c r="AI54" i="2753" s="1"/>
  <c r="AE54" i="2753"/>
  <c r="AB54" i="2753"/>
  <c r="AC54" i="2753"/>
  <c r="AD54" i="2753" s="1"/>
  <c r="Z54" i="2753"/>
  <c r="Y54" i="2753"/>
  <c r="AH53" i="2753"/>
  <c r="AI53" i="2753" s="1"/>
  <c r="AE53" i="2753"/>
  <c r="AB53" i="2753"/>
  <c r="Z53" i="2753"/>
  <c r="Y53" i="2753"/>
  <c r="AH52" i="2753"/>
  <c r="AI52" i="2753" s="1"/>
  <c r="AE52" i="2753"/>
  <c r="AC52" i="2753"/>
  <c r="AD52" i="2753" s="1"/>
  <c r="AB52" i="2753"/>
  <c r="Z52" i="2753"/>
  <c r="Y52" i="2753"/>
  <c r="AH51" i="2753"/>
  <c r="AI51" i="2753" s="1"/>
  <c r="AE51" i="2753"/>
  <c r="AC51" i="2753"/>
  <c r="AD51" i="2753" s="1"/>
  <c r="AB51" i="2753"/>
  <c r="Z51" i="2753"/>
  <c r="Y51" i="2753"/>
  <c r="AH50" i="2753"/>
  <c r="AI50" i="2753" s="1"/>
  <c r="AE50" i="2753"/>
  <c r="AB50" i="2753"/>
  <c r="AC50" i="2753"/>
  <c r="AD50" i="2753" s="1"/>
  <c r="Z50" i="2753"/>
  <c r="Y50" i="2753"/>
  <c r="AH49" i="2753"/>
  <c r="AI49" i="2753" s="1"/>
  <c r="AE49" i="2753"/>
  <c r="AB49" i="2753"/>
  <c r="Z49" i="2753"/>
  <c r="Y49" i="2753"/>
  <c r="AH48" i="2753"/>
  <c r="AI48" i="2753" s="1"/>
  <c r="AE48" i="2753"/>
  <c r="AB48" i="2753"/>
  <c r="Z48" i="2753"/>
  <c r="Y48" i="2753"/>
  <c r="AH47" i="2753"/>
  <c r="AI47" i="2753" s="1"/>
  <c r="AE47" i="2753"/>
  <c r="AB47" i="2753"/>
  <c r="Z47" i="2753"/>
  <c r="Y47" i="2753"/>
  <c r="AH46" i="2753"/>
  <c r="AI46" i="2753" s="1"/>
  <c r="AE46" i="2753"/>
  <c r="AB46" i="2753"/>
  <c r="Z46" i="2753"/>
  <c r="Y46" i="2753"/>
  <c r="AH45" i="2753"/>
  <c r="AI45" i="2753" s="1"/>
  <c r="AE45" i="2753"/>
  <c r="AC45" i="2753"/>
  <c r="AD45" i="2753" s="1"/>
  <c r="AB45" i="2753"/>
  <c r="Z45" i="2753"/>
  <c r="Y45" i="2753"/>
  <c r="AH44" i="2753"/>
  <c r="AI44" i="2753" s="1"/>
  <c r="AE44" i="2753"/>
  <c r="AC44" i="2753"/>
  <c r="AD44" i="2753" s="1"/>
  <c r="AB44" i="2753"/>
  <c r="Z44" i="2753"/>
  <c r="Y44" i="2753"/>
  <c r="AH43" i="2753"/>
  <c r="AI43" i="2753" s="1"/>
  <c r="AE43" i="2753"/>
  <c r="AC43" i="2753"/>
  <c r="AD43" i="2753" s="1"/>
  <c r="AB43" i="2753"/>
  <c r="Z43" i="2753"/>
  <c r="Y43" i="2753"/>
  <c r="AH42" i="2753"/>
  <c r="AI42" i="2753" s="1"/>
  <c r="AE42" i="2753"/>
  <c r="AB42" i="2753"/>
  <c r="Z42" i="2753"/>
  <c r="Y42" i="2753"/>
  <c r="AH41" i="2753"/>
  <c r="AI41" i="2753" s="1"/>
  <c r="AE41" i="2753"/>
  <c r="AB41" i="2753"/>
  <c r="Z41" i="2753"/>
  <c r="Y41" i="2753"/>
  <c r="AH40" i="2753"/>
  <c r="AI40" i="2753" s="1"/>
  <c r="AE40" i="2753"/>
  <c r="AB40" i="2753"/>
  <c r="Z40" i="2753"/>
  <c r="Y40" i="2753"/>
  <c r="AH39" i="2753"/>
  <c r="AI39" i="2753" s="1"/>
  <c r="AE39" i="2753"/>
  <c r="AB39" i="2753"/>
  <c r="Z39" i="2753"/>
  <c r="Y39" i="2753"/>
  <c r="AH38" i="2753"/>
  <c r="AI38" i="2753" s="1"/>
  <c r="AE38" i="2753"/>
  <c r="AB38" i="2753"/>
  <c r="AC38" i="2753"/>
  <c r="AD38" i="2753" s="1"/>
  <c r="Z38" i="2753"/>
  <c r="Y38" i="2753"/>
  <c r="AH37" i="2753"/>
  <c r="AI37" i="2753" s="1"/>
  <c r="AE37" i="2753"/>
  <c r="AB37" i="2753"/>
  <c r="Z37" i="2753"/>
  <c r="Y37" i="2753"/>
  <c r="AH36" i="2753"/>
  <c r="AI36" i="2753" s="1"/>
  <c r="AE36" i="2753"/>
  <c r="AC36" i="2753"/>
  <c r="AD36" i="2753" s="1"/>
  <c r="AB36" i="2753"/>
  <c r="Z36" i="2753"/>
  <c r="Y36" i="2753"/>
  <c r="AH35" i="2753"/>
  <c r="AI35" i="2753" s="1"/>
  <c r="AE35" i="2753"/>
  <c r="AB35" i="2753"/>
  <c r="Z35" i="2753"/>
  <c r="Y35" i="2753"/>
  <c r="AH34" i="2753"/>
  <c r="AI34" i="2753" s="1"/>
  <c r="AE34" i="2753"/>
  <c r="AB34" i="2753"/>
  <c r="AC34" i="2753"/>
  <c r="AD34" i="2753" s="1"/>
  <c r="Z34" i="2753"/>
  <c r="Y34" i="2753"/>
  <c r="AH33" i="2753"/>
  <c r="AI33" i="2753" s="1"/>
  <c r="AE33" i="2753"/>
  <c r="AB33" i="2753"/>
  <c r="Z33" i="2753"/>
  <c r="Y33" i="2753"/>
  <c r="AH32" i="2753"/>
  <c r="AI32" i="2753" s="1"/>
  <c r="AE32" i="2753"/>
  <c r="AB32" i="2753"/>
  <c r="Z32" i="2753"/>
  <c r="Y32" i="2753"/>
  <c r="AH31" i="2753"/>
  <c r="AI31" i="2753" s="1"/>
  <c r="AE31" i="2753"/>
  <c r="AB31" i="2753"/>
  <c r="Z31" i="2753"/>
  <c r="Y31" i="2753"/>
  <c r="AH30" i="2753"/>
  <c r="AI30" i="2753" s="1"/>
  <c r="AE30" i="2753"/>
  <c r="AB30" i="2753"/>
  <c r="Z30" i="2753"/>
  <c r="Y30" i="2753"/>
  <c r="AH29" i="2753"/>
  <c r="AI29" i="2753" s="1"/>
  <c r="AE29" i="2753"/>
  <c r="AB29" i="2753"/>
  <c r="Z29" i="2753"/>
  <c r="Y29" i="2753"/>
  <c r="AH28" i="2753"/>
  <c r="AI28" i="2753" s="1"/>
  <c r="AE28" i="2753"/>
  <c r="AB28" i="2753"/>
  <c r="Z28" i="2753"/>
  <c r="Y28" i="2753"/>
  <c r="AH27" i="2753"/>
  <c r="AI27" i="2753" s="1"/>
  <c r="AE27" i="2753"/>
  <c r="AC27" i="2753"/>
  <c r="AD27" i="2753" s="1"/>
  <c r="AB27" i="2753"/>
  <c r="Z27" i="2753"/>
  <c r="Y27" i="2753"/>
  <c r="AH26" i="2753"/>
  <c r="AI26" i="2753" s="1"/>
  <c r="AE26" i="2753"/>
  <c r="AB26" i="2753"/>
  <c r="Z26" i="2753"/>
  <c r="Y26" i="2753"/>
  <c r="AH25" i="2753"/>
  <c r="AI25" i="2753" s="1"/>
  <c r="AE25" i="2753"/>
  <c r="AB25" i="2753"/>
  <c r="Z25" i="2753"/>
  <c r="Y25" i="2753"/>
  <c r="AH24" i="2753"/>
  <c r="AI24" i="2753" s="1"/>
  <c r="AE24" i="2753"/>
  <c r="AB24" i="2753"/>
  <c r="Z24" i="2753"/>
  <c r="Y24" i="2753"/>
  <c r="AH23" i="2753"/>
  <c r="AI23" i="2753" s="1"/>
  <c r="AE23" i="2753"/>
  <c r="AB23" i="2753"/>
  <c r="Z23" i="2753"/>
  <c r="Y23" i="2753"/>
  <c r="AH22" i="2753"/>
  <c r="AI22" i="2753" s="1"/>
  <c r="AE22" i="2753"/>
  <c r="AB22" i="2753"/>
  <c r="Z22" i="2753"/>
  <c r="Y22" i="2753"/>
  <c r="AH21" i="2753"/>
  <c r="AI21" i="2753" s="1"/>
  <c r="AE21" i="2753"/>
  <c r="AB21" i="2753"/>
  <c r="Z21" i="2753"/>
  <c r="Y21" i="2753"/>
  <c r="AH20" i="2753"/>
  <c r="AI20" i="2753" s="1"/>
  <c r="AE20" i="2753"/>
  <c r="AC20" i="2753"/>
  <c r="AD20" i="2753" s="1"/>
  <c r="AB20" i="2753"/>
  <c r="Z20" i="2753"/>
  <c r="Y20" i="2753"/>
  <c r="AH19" i="2753"/>
  <c r="AI19" i="2753" s="1"/>
  <c r="AE19" i="2753"/>
  <c r="AB19" i="2753"/>
  <c r="Z19" i="2753"/>
  <c r="Y19" i="2753"/>
  <c r="AH18" i="2753"/>
  <c r="AI18" i="2753" s="1"/>
  <c r="AE18" i="2753"/>
  <c r="AB18" i="2753"/>
  <c r="Z18" i="2753"/>
  <c r="Y18" i="2753"/>
  <c r="AH17" i="2753"/>
  <c r="AI17" i="2753" s="1"/>
  <c r="AE17" i="2753"/>
  <c r="AB17" i="2753"/>
  <c r="Z17" i="2753"/>
  <c r="Y17" i="2753"/>
  <c r="Y16" i="2753"/>
  <c r="Y15" i="2753"/>
  <c r="D13" i="2753"/>
  <c r="M10" i="2753"/>
  <c r="L10" i="2753"/>
  <c r="M9" i="2753"/>
  <c r="L9" i="2753"/>
  <c r="M7" i="2753"/>
  <c r="L7" i="2753"/>
  <c r="M6" i="2753"/>
  <c r="L6" i="2753"/>
  <c r="M5" i="2753"/>
  <c r="L5" i="2753"/>
  <c r="M3" i="2753"/>
  <c r="L3" i="2753"/>
  <c r="D13" i="2752"/>
  <c r="M10" i="2752"/>
  <c r="L10" i="2752"/>
  <c r="M9" i="2752"/>
  <c r="L9" i="2752"/>
  <c r="M7" i="2752"/>
  <c r="L7" i="2752"/>
  <c r="M6" i="2752"/>
  <c r="L6" i="2752"/>
  <c r="M5" i="2752"/>
  <c r="L5" i="2752"/>
  <c r="M3" i="2752"/>
  <c r="L3" i="2752"/>
  <c r="E50" i="2751"/>
  <c r="F50" i="2751" s="1"/>
  <c r="E49" i="2751"/>
  <c r="F49" i="2751" s="1"/>
  <c r="E48" i="2751"/>
  <c r="F48" i="2751" s="1"/>
  <c r="E47" i="2751"/>
  <c r="F47" i="2751" s="1"/>
  <c r="E46" i="2751"/>
  <c r="F46" i="2751" s="1"/>
  <c r="E45" i="2751"/>
  <c r="F45" i="2751" s="1"/>
  <c r="E44" i="2751"/>
  <c r="F44" i="2751" s="1"/>
  <c r="E43" i="2751"/>
  <c r="F43" i="2751" s="1"/>
  <c r="E42" i="2751"/>
  <c r="F42" i="2751" s="1"/>
  <c r="E41" i="2751"/>
  <c r="F41" i="2751" s="1"/>
  <c r="E40" i="2751"/>
  <c r="F40" i="2751" s="1"/>
  <c r="E39" i="2751"/>
  <c r="F39" i="2751" s="1"/>
  <c r="E38" i="2751"/>
  <c r="F38" i="2751" s="1"/>
  <c r="E37" i="2751"/>
  <c r="F37" i="2751" s="1"/>
  <c r="E36" i="2751"/>
  <c r="F36" i="2751" s="1"/>
  <c r="E35" i="2751"/>
  <c r="F35" i="2751" s="1"/>
  <c r="E34" i="2751"/>
  <c r="F34" i="2751" s="1"/>
  <c r="E33" i="2751"/>
  <c r="F33" i="2751" s="1"/>
  <c r="E32" i="2751"/>
  <c r="F32" i="2751" s="1"/>
  <c r="E31" i="2751"/>
  <c r="F31" i="2751" s="1"/>
  <c r="E30" i="2751"/>
  <c r="F30" i="2751" s="1"/>
  <c r="E29" i="2751"/>
  <c r="F29" i="2751" s="1"/>
  <c r="E28" i="2751"/>
  <c r="F28" i="2751" s="1"/>
  <c r="E27" i="2751"/>
  <c r="F27" i="2751" s="1"/>
  <c r="E26" i="2751"/>
  <c r="F26" i="2751" s="1"/>
  <c r="E25" i="2751"/>
  <c r="F25" i="2751" s="1"/>
  <c r="E24" i="2751"/>
  <c r="F24" i="2751" s="1"/>
  <c r="E23" i="2751"/>
  <c r="F23" i="2751" s="1"/>
  <c r="E22" i="2751"/>
  <c r="F22" i="2751" s="1"/>
  <c r="E21" i="2751"/>
  <c r="F21" i="2751" s="1"/>
  <c r="E20" i="2751"/>
  <c r="F20" i="2751" s="1"/>
  <c r="E19" i="2751"/>
  <c r="F19" i="2751" s="1"/>
  <c r="E18" i="2751"/>
  <c r="F18" i="2751" s="1"/>
  <c r="E17" i="2751"/>
  <c r="F17" i="2751" s="1"/>
  <c r="E16" i="2751"/>
  <c r="F16" i="2751" s="1"/>
  <c r="E15" i="2751"/>
  <c r="F15" i="2751" s="1"/>
  <c r="AA100" i="2751"/>
  <c r="AC100" i="2751" s="1"/>
  <c r="AD100" i="2751" s="1"/>
  <c r="AA99" i="2751"/>
  <c r="AC99" i="2751" s="1"/>
  <c r="AD99" i="2751" s="1"/>
  <c r="AA98" i="2751"/>
  <c r="AC98" i="2751" s="1"/>
  <c r="AD98" i="2751" s="1"/>
  <c r="AA97" i="2751"/>
  <c r="AC97" i="2751" s="1"/>
  <c r="AD97" i="2751" s="1"/>
  <c r="AA96" i="2751"/>
  <c r="AC96" i="2751" s="1"/>
  <c r="AD96" i="2751" s="1"/>
  <c r="AA95" i="2751"/>
  <c r="AC95" i="2751" s="1"/>
  <c r="AD95" i="2751" s="1"/>
  <c r="AA94" i="2751"/>
  <c r="AC94" i="2751" s="1"/>
  <c r="AD94" i="2751" s="1"/>
  <c r="AA93" i="2751"/>
  <c r="AC93" i="2751" s="1"/>
  <c r="AD93" i="2751" s="1"/>
  <c r="AA92" i="2751"/>
  <c r="AC92" i="2751" s="1"/>
  <c r="AD92" i="2751" s="1"/>
  <c r="AG92" i="2751" s="1"/>
  <c r="AA91" i="2751"/>
  <c r="AC91" i="2751" s="1"/>
  <c r="AD91" i="2751" s="1"/>
  <c r="AA90" i="2751"/>
  <c r="AC90" i="2751" s="1"/>
  <c r="AD90" i="2751" s="1"/>
  <c r="AA89" i="2751"/>
  <c r="AC89" i="2751" s="1"/>
  <c r="AD89" i="2751" s="1"/>
  <c r="AA88" i="2751"/>
  <c r="AC88" i="2751" s="1"/>
  <c r="AD88" i="2751" s="1"/>
  <c r="AA87" i="2751"/>
  <c r="AC87" i="2751" s="1"/>
  <c r="AD87" i="2751" s="1"/>
  <c r="AA86" i="2751"/>
  <c r="AC86" i="2751" s="1"/>
  <c r="AD86" i="2751" s="1"/>
  <c r="AA85" i="2751"/>
  <c r="AC85" i="2751" s="1"/>
  <c r="AD85" i="2751" s="1"/>
  <c r="AA84" i="2751"/>
  <c r="AC84" i="2751" s="1"/>
  <c r="AD84" i="2751" s="1"/>
  <c r="AA83" i="2751"/>
  <c r="AC83" i="2751" s="1"/>
  <c r="AD83" i="2751" s="1"/>
  <c r="AA82" i="2751"/>
  <c r="AA81" i="2751"/>
  <c r="AC81" i="2751" s="1"/>
  <c r="AD81" i="2751" s="1"/>
  <c r="AA80" i="2751"/>
  <c r="AA79" i="2751"/>
  <c r="AC79" i="2751" s="1"/>
  <c r="AD79" i="2751" s="1"/>
  <c r="AA78" i="2751"/>
  <c r="AA77" i="2751"/>
  <c r="AC77" i="2751" s="1"/>
  <c r="AD77" i="2751" s="1"/>
  <c r="AA76" i="2751"/>
  <c r="AC76" i="2751" s="1"/>
  <c r="AD76" i="2751" s="1"/>
  <c r="AG76" i="2751" s="1"/>
  <c r="AA75" i="2751"/>
  <c r="AC75" i="2751" s="1"/>
  <c r="AD75" i="2751" s="1"/>
  <c r="AA74" i="2751"/>
  <c r="AA73" i="2751"/>
  <c r="AA72" i="2751"/>
  <c r="AA71" i="2751"/>
  <c r="AC71" i="2751" s="1"/>
  <c r="AD71" i="2751" s="1"/>
  <c r="AA70" i="2751"/>
  <c r="AC70" i="2751" s="1"/>
  <c r="AD70" i="2751" s="1"/>
  <c r="AA69" i="2751"/>
  <c r="AA68" i="2751"/>
  <c r="AC68" i="2751" s="1"/>
  <c r="AD68" i="2751" s="1"/>
  <c r="AA67" i="2751"/>
  <c r="AC67" i="2751" s="1"/>
  <c r="AD67" i="2751" s="1"/>
  <c r="AA66" i="2751"/>
  <c r="AC66" i="2751" s="1"/>
  <c r="AD66" i="2751" s="1"/>
  <c r="AA65" i="2751"/>
  <c r="AA64" i="2751"/>
  <c r="AC64" i="2751" s="1"/>
  <c r="AD64" i="2751" s="1"/>
  <c r="AA63" i="2751"/>
  <c r="AA62" i="2751"/>
  <c r="AC62" i="2751" s="1"/>
  <c r="AD62" i="2751" s="1"/>
  <c r="AA61" i="2751"/>
  <c r="AC61" i="2751" s="1"/>
  <c r="AD61" i="2751" s="1"/>
  <c r="AA60" i="2751"/>
  <c r="AC60" i="2751" s="1"/>
  <c r="AD60" i="2751" s="1"/>
  <c r="AG60" i="2751" s="1"/>
  <c r="AA59" i="2751"/>
  <c r="AC59" i="2751" s="1"/>
  <c r="AD59" i="2751" s="1"/>
  <c r="AA58" i="2751"/>
  <c r="AA57" i="2751"/>
  <c r="AA56" i="2751"/>
  <c r="AC56" i="2751" s="1"/>
  <c r="AD56" i="2751" s="1"/>
  <c r="AA55" i="2751"/>
  <c r="AC55" i="2751" s="1"/>
  <c r="AD55" i="2751" s="1"/>
  <c r="AA54" i="2751"/>
  <c r="AA53" i="2751"/>
  <c r="AC53" i="2751" s="1"/>
  <c r="AD53" i="2751" s="1"/>
  <c r="AA52" i="2751"/>
  <c r="AC52" i="2751" s="1"/>
  <c r="AD52" i="2751" s="1"/>
  <c r="AA51" i="2751"/>
  <c r="AC51" i="2751" s="1"/>
  <c r="AD51" i="2751" s="1"/>
  <c r="AA50" i="2751"/>
  <c r="AC50" i="2751" s="1"/>
  <c r="AD50" i="2751" s="1"/>
  <c r="AA49" i="2751"/>
  <c r="AC49" i="2751" s="1"/>
  <c r="AD49" i="2751" s="1"/>
  <c r="AA48" i="2751"/>
  <c r="AC48" i="2751" s="1"/>
  <c r="AD48" i="2751" s="1"/>
  <c r="AA47" i="2751"/>
  <c r="AC47" i="2751" s="1"/>
  <c r="AD47" i="2751" s="1"/>
  <c r="AA46" i="2751"/>
  <c r="AC46" i="2751" s="1"/>
  <c r="AD46" i="2751" s="1"/>
  <c r="AA45" i="2751"/>
  <c r="AA44" i="2751"/>
  <c r="AC44" i="2751" s="1"/>
  <c r="AD44" i="2751" s="1"/>
  <c r="AA43" i="2751"/>
  <c r="AC43" i="2751" s="1"/>
  <c r="AD43" i="2751" s="1"/>
  <c r="AA42" i="2751"/>
  <c r="AC42" i="2751" s="1"/>
  <c r="AD42" i="2751" s="1"/>
  <c r="AA41" i="2751"/>
  <c r="AA40" i="2751"/>
  <c r="AA39" i="2751"/>
  <c r="AC39" i="2751" s="1"/>
  <c r="AD39" i="2751" s="1"/>
  <c r="AA38" i="2751"/>
  <c r="AC38" i="2751" s="1"/>
  <c r="AD38" i="2751" s="1"/>
  <c r="AA37" i="2751"/>
  <c r="AA36" i="2751"/>
  <c r="AC36" i="2751" s="1"/>
  <c r="AD36" i="2751" s="1"/>
  <c r="AA35" i="2751"/>
  <c r="AC35" i="2751" s="1"/>
  <c r="AD35" i="2751" s="1"/>
  <c r="AA34" i="2751"/>
  <c r="AA33" i="2751"/>
  <c r="AA32" i="2751"/>
  <c r="AA31" i="2751"/>
  <c r="AC31" i="2751" s="1"/>
  <c r="AD31" i="2751" s="1"/>
  <c r="AA30" i="2751"/>
  <c r="AA29" i="2751"/>
  <c r="AC29" i="2751" s="1"/>
  <c r="AD29" i="2751" s="1"/>
  <c r="AA28" i="2751"/>
  <c r="AC28" i="2751" s="1"/>
  <c r="AD28" i="2751" s="1"/>
  <c r="AG28" i="2751" s="1"/>
  <c r="AA27" i="2751"/>
  <c r="AC27" i="2751" s="1"/>
  <c r="AD27" i="2751" s="1"/>
  <c r="AA26" i="2751"/>
  <c r="AC26" i="2751" s="1"/>
  <c r="AD26" i="2751" s="1"/>
  <c r="AA25" i="2751"/>
  <c r="AC25" i="2751" s="1"/>
  <c r="AD25" i="2751" s="1"/>
  <c r="AA24" i="2751"/>
  <c r="AA23" i="2751"/>
  <c r="AC23" i="2751" s="1"/>
  <c r="AD23" i="2751" s="1"/>
  <c r="AA22" i="2751"/>
  <c r="AC22" i="2751" s="1"/>
  <c r="AD22" i="2751" s="1"/>
  <c r="AA21" i="2751"/>
  <c r="AA20" i="2751"/>
  <c r="AC20" i="2751" s="1"/>
  <c r="AD20" i="2751" s="1"/>
  <c r="AA19" i="2751"/>
  <c r="AC19" i="2751" s="1"/>
  <c r="AD19" i="2751" s="1"/>
  <c r="AA18" i="2751"/>
  <c r="AA17" i="2751"/>
  <c r="AC17" i="2751" s="1"/>
  <c r="AD17" i="2751" s="1"/>
  <c r="AH100" i="2751"/>
  <c r="AI100" i="2751" s="1"/>
  <c r="AE100" i="2751"/>
  <c r="AB100" i="2751"/>
  <c r="Z100" i="2751"/>
  <c r="Y100" i="2751"/>
  <c r="AH99" i="2751"/>
  <c r="AI99" i="2751" s="1"/>
  <c r="AE99" i="2751"/>
  <c r="AB99" i="2751"/>
  <c r="Z99" i="2751"/>
  <c r="Y99" i="2751"/>
  <c r="AH98" i="2751"/>
  <c r="AI98" i="2751" s="1"/>
  <c r="AE98" i="2751"/>
  <c r="AB98" i="2751"/>
  <c r="Z98" i="2751"/>
  <c r="Y98" i="2751"/>
  <c r="AH97" i="2751"/>
  <c r="AI97" i="2751" s="1"/>
  <c r="AE97" i="2751"/>
  <c r="AB97" i="2751"/>
  <c r="Z97" i="2751"/>
  <c r="Y97" i="2751"/>
  <c r="AH96" i="2751"/>
  <c r="AI96" i="2751" s="1"/>
  <c r="AE96" i="2751"/>
  <c r="AB96" i="2751"/>
  <c r="Z96" i="2751"/>
  <c r="Y96" i="2751"/>
  <c r="AH95" i="2751"/>
  <c r="AI95" i="2751" s="1"/>
  <c r="AE95" i="2751"/>
  <c r="AB95" i="2751"/>
  <c r="Z95" i="2751"/>
  <c r="Y95" i="2751"/>
  <c r="AH94" i="2751"/>
  <c r="AI94" i="2751" s="1"/>
  <c r="AE94" i="2751"/>
  <c r="AB94" i="2751"/>
  <c r="Z94" i="2751"/>
  <c r="Y94" i="2751"/>
  <c r="AH93" i="2751"/>
  <c r="AI93" i="2751" s="1"/>
  <c r="AE93" i="2751"/>
  <c r="AB93" i="2751"/>
  <c r="Z93" i="2751"/>
  <c r="Y93" i="2751"/>
  <c r="AH92" i="2751"/>
  <c r="AI92" i="2751" s="1"/>
  <c r="AE92" i="2751"/>
  <c r="AB92" i="2751"/>
  <c r="Z92" i="2751"/>
  <c r="Y92" i="2751"/>
  <c r="AH91" i="2751"/>
  <c r="AI91" i="2751" s="1"/>
  <c r="AE91" i="2751"/>
  <c r="AB91" i="2751"/>
  <c r="Z91" i="2751"/>
  <c r="Y91" i="2751"/>
  <c r="AH90" i="2751"/>
  <c r="AI90" i="2751" s="1"/>
  <c r="AE90" i="2751"/>
  <c r="AB90" i="2751"/>
  <c r="Z90" i="2751"/>
  <c r="Y90" i="2751"/>
  <c r="AH89" i="2751"/>
  <c r="AI89" i="2751" s="1"/>
  <c r="AE89" i="2751"/>
  <c r="AB89" i="2751"/>
  <c r="Z89" i="2751"/>
  <c r="Y89" i="2751"/>
  <c r="AH88" i="2751"/>
  <c r="AI88" i="2751" s="1"/>
  <c r="AE88" i="2751"/>
  <c r="AB88" i="2751"/>
  <c r="Z88" i="2751"/>
  <c r="Y88" i="2751"/>
  <c r="AH87" i="2751"/>
  <c r="AI87" i="2751" s="1"/>
  <c r="AE87" i="2751"/>
  <c r="AB87" i="2751"/>
  <c r="Z87" i="2751"/>
  <c r="Y87" i="2751"/>
  <c r="AH86" i="2751"/>
  <c r="AI86" i="2751" s="1"/>
  <c r="AE86" i="2751"/>
  <c r="AB86" i="2751"/>
  <c r="Z86" i="2751"/>
  <c r="Y86" i="2751"/>
  <c r="AH85" i="2751"/>
  <c r="AI85" i="2751" s="1"/>
  <c r="AE85" i="2751"/>
  <c r="AB85" i="2751"/>
  <c r="Z85" i="2751"/>
  <c r="Y85" i="2751"/>
  <c r="AH84" i="2751"/>
  <c r="AI84" i="2751" s="1"/>
  <c r="AE84" i="2751"/>
  <c r="AB84" i="2751"/>
  <c r="Z84" i="2751"/>
  <c r="Y84" i="2751"/>
  <c r="AH83" i="2751"/>
  <c r="AI83" i="2751" s="1"/>
  <c r="AE83" i="2751"/>
  <c r="AB83" i="2751"/>
  <c r="Z83" i="2751"/>
  <c r="Y83" i="2751"/>
  <c r="AH82" i="2751"/>
  <c r="AI82" i="2751" s="1"/>
  <c r="AE82" i="2751"/>
  <c r="AC82" i="2751"/>
  <c r="AD82" i="2751" s="1"/>
  <c r="AB82" i="2751"/>
  <c r="Z82" i="2751"/>
  <c r="Y82" i="2751"/>
  <c r="AH81" i="2751"/>
  <c r="AI81" i="2751" s="1"/>
  <c r="AE81" i="2751"/>
  <c r="AB81" i="2751"/>
  <c r="Z81" i="2751"/>
  <c r="Y81" i="2751"/>
  <c r="AH80" i="2751"/>
  <c r="AI80" i="2751" s="1"/>
  <c r="AE80" i="2751"/>
  <c r="AB80" i="2751"/>
  <c r="AC80" i="2751"/>
  <c r="AD80" i="2751" s="1"/>
  <c r="Z80" i="2751"/>
  <c r="Y80" i="2751"/>
  <c r="AH79" i="2751"/>
  <c r="AI79" i="2751" s="1"/>
  <c r="AE79" i="2751"/>
  <c r="AB79" i="2751"/>
  <c r="Z79" i="2751"/>
  <c r="Y79" i="2751"/>
  <c r="AH78" i="2751"/>
  <c r="AI78" i="2751" s="1"/>
  <c r="AE78" i="2751"/>
  <c r="AB78" i="2751"/>
  <c r="AC78" i="2751"/>
  <c r="AD78" i="2751" s="1"/>
  <c r="Z78" i="2751"/>
  <c r="Y78" i="2751"/>
  <c r="AH77" i="2751"/>
  <c r="AI77" i="2751" s="1"/>
  <c r="AE77" i="2751"/>
  <c r="AB77" i="2751"/>
  <c r="Z77" i="2751"/>
  <c r="Y77" i="2751"/>
  <c r="AH76" i="2751"/>
  <c r="AI76" i="2751" s="1"/>
  <c r="AE76" i="2751"/>
  <c r="AB76" i="2751"/>
  <c r="Z76" i="2751"/>
  <c r="Y76" i="2751"/>
  <c r="AH75" i="2751"/>
  <c r="AI75" i="2751" s="1"/>
  <c r="AE75" i="2751"/>
  <c r="AB75" i="2751"/>
  <c r="Z75" i="2751"/>
  <c r="Y75" i="2751"/>
  <c r="AH74" i="2751"/>
  <c r="AI74" i="2751" s="1"/>
  <c r="AE74" i="2751"/>
  <c r="AC74" i="2751"/>
  <c r="AD74" i="2751" s="1"/>
  <c r="AB74" i="2751"/>
  <c r="Z74" i="2751"/>
  <c r="Y74" i="2751"/>
  <c r="AH73" i="2751"/>
  <c r="AI73" i="2751" s="1"/>
  <c r="AE73" i="2751"/>
  <c r="AC73" i="2751"/>
  <c r="AD73" i="2751" s="1"/>
  <c r="AB73" i="2751"/>
  <c r="Z73" i="2751"/>
  <c r="Y73" i="2751"/>
  <c r="AH72" i="2751"/>
  <c r="AI72" i="2751" s="1"/>
  <c r="AE72" i="2751"/>
  <c r="AB72" i="2751"/>
  <c r="AC72" i="2751"/>
  <c r="AD72" i="2751" s="1"/>
  <c r="Z72" i="2751"/>
  <c r="Y72" i="2751"/>
  <c r="AH71" i="2751"/>
  <c r="AI71" i="2751" s="1"/>
  <c r="AE71" i="2751"/>
  <c r="AB71" i="2751"/>
  <c r="Z71" i="2751"/>
  <c r="Y71" i="2751"/>
  <c r="AH70" i="2751"/>
  <c r="AI70" i="2751" s="1"/>
  <c r="AE70" i="2751"/>
  <c r="AB70" i="2751"/>
  <c r="Z70" i="2751"/>
  <c r="Y70" i="2751"/>
  <c r="AH69" i="2751"/>
  <c r="AI69" i="2751" s="1"/>
  <c r="AE69" i="2751"/>
  <c r="AB69" i="2751"/>
  <c r="AC69" i="2751"/>
  <c r="AD69" i="2751" s="1"/>
  <c r="Z69" i="2751"/>
  <c r="Y69" i="2751"/>
  <c r="AH68" i="2751"/>
  <c r="AI68" i="2751" s="1"/>
  <c r="AE68" i="2751"/>
  <c r="AB68" i="2751"/>
  <c r="Z68" i="2751"/>
  <c r="Y68" i="2751"/>
  <c r="AH67" i="2751"/>
  <c r="AI67" i="2751" s="1"/>
  <c r="AE67" i="2751"/>
  <c r="AB67" i="2751"/>
  <c r="Z67" i="2751"/>
  <c r="Y67" i="2751"/>
  <c r="AH66" i="2751"/>
  <c r="AI66" i="2751" s="1"/>
  <c r="AE66" i="2751"/>
  <c r="AB66" i="2751"/>
  <c r="Z66" i="2751"/>
  <c r="Y66" i="2751"/>
  <c r="AH65" i="2751"/>
  <c r="AI65" i="2751" s="1"/>
  <c r="AE65" i="2751"/>
  <c r="AB65" i="2751"/>
  <c r="AC65" i="2751"/>
  <c r="AD65" i="2751" s="1"/>
  <c r="Z65" i="2751"/>
  <c r="Y65" i="2751"/>
  <c r="AH64" i="2751"/>
  <c r="AI64" i="2751" s="1"/>
  <c r="AE64" i="2751"/>
  <c r="AB64" i="2751"/>
  <c r="Z64" i="2751"/>
  <c r="Y64" i="2751"/>
  <c r="AH63" i="2751"/>
  <c r="AI63" i="2751" s="1"/>
  <c r="AE63" i="2751"/>
  <c r="AB63" i="2751"/>
  <c r="AC63" i="2751"/>
  <c r="AD63" i="2751" s="1"/>
  <c r="Z63" i="2751"/>
  <c r="Y63" i="2751"/>
  <c r="AH62" i="2751"/>
  <c r="AI62" i="2751" s="1"/>
  <c r="AE62" i="2751"/>
  <c r="AB62" i="2751"/>
  <c r="Z62" i="2751"/>
  <c r="Y62" i="2751"/>
  <c r="AH61" i="2751"/>
  <c r="AI61" i="2751" s="1"/>
  <c r="AE61" i="2751"/>
  <c r="AB61" i="2751"/>
  <c r="Z61" i="2751"/>
  <c r="Y61" i="2751"/>
  <c r="AH60" i="2751"/>
  <c r="AI60" i="2751" s="1"/>
  <c r="AE60" i="2751"/>
  <c r="AB60" i="2751"/>
  <c r="Z60" i="2751"/>
  <c r="Y60" i="2751"/>
  <c r="AH59" i="2751"/>
  <c r="AI59" i="2751" s="1"/>
  <c r="AE59" i="2751"/>
  <c r="AB59" i="2751"/>
  <c r="Z59" i="2751"/>
  <c r="Y59" i="2751"/>
  <c r="AH58" i="2751"/>
  <c r="AI58" i="2751" s="1"/>
  <c r="AE58" i="2751"/>
  <c r="AC58" i="2751"/>
  <c r="AD58" i="2751" s="1"/>
  <c r="AB58" i="2751"/>
  <c r="Z58" i="2751"/>
  <c r="Y58" i="2751"/>
  <c r="AH57" i="2751"/>
  <c r="AI57" i="2751" s="1"/>
  <c r="AE57" i="2751"/>
  <c r="AC57" i="2751"/>
  <c r="AD57" i="2751" s="1"/>
  <c r="AB57" i="2751"/>
  <c r="Z57" i="2751"/>
  <c r="Y57" i="2751"/>
  <c r="AH56" i="2751"/>
  <c r="AI56" i="2751" s="1"/>
  <c r="AE56" i="2751"/>
  <c r="AB56" i="2751"/>
  <c r="Z56" i="2751"/>
  <c r="Y56" i="2751"/>
  <c r="AH55" i="2751"/>
  <c r="AI55" i="2751" s="1"/>
  <c r="AE55" i="2751"/>
  <c r="AB55" i="2751"/>
  <c r="Z55" i="2751"/>
  <c r="Y55" i="2751"/>
  <c r="AH54" i="2751"/>
  <c r="AI54" i="2751" s="1"/>
  <c r="AE54" i="2751"/>
  <c r="AB54" i="2751"/>
  <c r="AC54" i="2751"/>
  <c r="AD54" i="2751" s="1"/>
  <c r="Z54" i="2751"/>
  <c r="Y54" i="2751"/>
  <c r="AH53" i="2751"/>
  <c r="AI53" i="2751" s="1"/>
  <c r="AE53" i="2751"/>
  <c r="AB53" i="2751"/>
  <c r="Z53" i="2751"/>
  <c r="Y53" i="2751"/>
  <c r="AH52" i="2751"/>
  <c r="AI52" i="2751" s="1"/>
  <c r="AE52" i="2751"/>
  <c r="AB52" i="2751"/>
  <c r="Z52" i="2751"/>
  <c r="Y52" i="2751"/>
  <c r="AH51" i="2751"/>
  <c r="AI51" i="2751" s="1"/>
  <c r="AE51" i="2751"/>
  <c r="AB51" i="2751"/>
  <c r="Z51" i="2751"/>
  <c r="Y51" i="2751"/>
  <c r="AH50" i="2751"/>
  <c r="AI50" i="2751" s="1"/>
  <c r="AE50" i="2751"/>
  <c r="AB50" i="2751"/>
  <c r="Z50" i="2751"/>
  <c r="Y50" i="2751"/>
  <c r="AH49" i="2751"/>
  <c r="AI49" i="2751" s="1"/>
  <c r="AE49" i="2751"/>
  <c r="AB49" i="2751"/>
  <c r="Z49" i="2751"/>
  <c r="Y49" i="2751"/>
  <c r="AH48" i="2751"/>
  <c r="AI48" i="2751" s="1"/>
  <c r="AE48" i="2751"/>
  <c r="AB48" i="2751"/>
  <c r="Z48" i="2751"/>
  <c r="Y48" i="2751"/>
  <c r="AH47" i="2751"/>
  <c r="AI47" i="2751" s="1"/>
  <c r="AE47" i="2751"/>
  <c r="AB47" i="2751"/>
  <c r="Z47" i="2751"/>
  <c r="Y47" i="2751"/>
  <c r="AH46" i="2751"/>
  <c r="AI46" i="2751" s="1"/>
  <c r="AE46" i="2751"/>
  <c r="AB46" i="2751"/>
  <c r="Z46" i="2751"/>
  <c r="Y46" i="2751"/>
  <c r="AH45" i="2751"/>
  <c r="AI45" i="2751" s="1"/>
  <c r="AE45" i="2751"/>
  <c r="AC45" i="2751"/>
  <c r="AD45" i="2751" s="1"/>
  <c r="AB45" i="2751"/>
  <c r="Z45" i="2751"/>
  <c r="Y45" i="2751"/>
  <c r="AH44" i="2751"/>
  <c r="AI44" i="2751" s="1"/>
  <c r="AE44" i="2751"/>
  <c r="AB44" i="2751"/>
  <c r="Z44" i="2751"/>
  <c r="Y44" i="2751"/>
  <c r="AH43" i="2751"/>
  <c r="AI43" i="2751" s="1"/>
  <c r="AE43" i="2751"/>
  <c r="AB43" i="2751"/>
  <c r="Z43" i="2751"/>
  <c r="Y43" i="2751"/>
  <c r="AH42" i="2751"/>
  <c r="AI42" i="2751" s="1"/>
  <c r="AE42" i="2751"/>
  <c r="AB42" i="2751"/>
  <c r="Z42" i="2751"/>
  <c r="Y42" i="2751"/>
  <c r="AH41" i="2751"/>
  <c r="AI41" i="2751" s="1"/>
  <c r="AE41" i="2751"/>
  <c r="AC41" i="2751"/>
  <c r="AD41" i="2751" s="1"/>
  <c r="AB41" i="2751"/>
  <c r="Z41" i="2751"/>
  <c r="Y41" i="2751"/>
  <c r="AH40" i="2751"/>
  <c r="AI40" i="2751" s="1"/>
  <c r="AE40" i="2751"/>
  <c r="AB40" i="2751"/>
  <c r="AC40" i="2751"/>
  <c r="AD40" i="2751" s="1"/>
  <c r="Z40" i="2751"/>
  <c r="Y40" i="2751"/>
  <c r="AH39" i="2751"/>
  <c r="AI39" i="2751" s="1"/>
  <c r="AE39" i="2751"/>
  <c r="AB39" i="2751"/>
  <c r="Z39" i="2751"/>
  <c r="Y39" i="2751"/>
  <c r="AH38" i="2751"/>
  <c r="AI38" i="2751" s="1"/>
  <c r="AE38" i="2751"/>
  <c r="AB38" i="2751"/>
  <c r="Z38" i="2751"/>
  <c r="Y38" i="2751"/>
  <c r="AH37" i="2751"/>
  <c r="AI37" i="2751" s="1"/>
  <c r="AE37" i="2751"/>
  <c r="AB37" i="2751"/>
  <c r="AC37" i="2751"/>
  <c r="AD37" i="2751" s="1"/>
  <c r="Z37" i="2751"/>
  <c r="Y37" i="2751"/>
  <c r="AH36" i="2751"/>
  <c r="AI36" i="2751" s="1"/>
  <c r="AE36" i="2751"/>
  <c r="AB36" i="2751"/>
  <c r="Z36" i="2751"/>
  <c r="Y36" i="2751"/>
  <c r="AH35" i="2751"/>
  <c r="AI35" i="2751" s="1"/>
  <c r="AE35" i="2751"/>
  <c r="AB35" i="2751"/>
  <c r="Z35" i="2751"/>
  <c r="Y35" i="2751"/>
  <c r="AH34" i="2751"/>
  <c r="AI34" i="2751" s="1"/>
  <c r="AE34" i="2751"/>
  <c r="AC34" i="2751"/>
  <c r="AD34" i="2751" s="1"/>
  <c r="AB34" i="2751"/>
  <c r="Z34" i="2751"/>
  <c r="Y34" i="2751"/>
  <c r="AH33" i="2751"/>
  <c r="AI33" i="2751" s="1"/>
  <c r="AE33" i="2751"/>
  <c r="AB33" i="2751"/>
  <c r="AC33" i="2751"/>
  <c r="AD33" i="2751" s="1"/>
  <c r="Z33" i="2751"/>
  <c r="Y33" i="2751"/>
  <c r="AH32" i="2751"/>
  <c r="AI32" i="2751" s="1"/>
  <c r="AE32" i="2751"/>
  <c r="AB32" i="2751"/>
  <c r="AC32" i="2751"/>
  <c r="AD32" i="2751" s="1"/>
  <c r="Z32" i="2751"/>
  <c r="Y32" i="2751"/>
  <c r="AH31" i="2751"/>
  <c r="AI31" i="2751" s="1"/>
  <c r="AE31" i="2751"/>
  <c r="AB31" i="2751"/>
  <c r="Z31" i="2751"/>
  <c r="Y31" i="2751"/>
  <c r="AH30" i="2751"/>
  <c r="AI30" i="2751" s="1"/>
  <c r="AE30" i="2751"/>
  <c r="AB30" i="2751"/>
  <c r="AC30" i="2751"/>
  <c r="AD30" i="2751" s="1"/>
  <c r="Z30" i="2751"/>
  <c r="Y30" i="2751"/>
  <c r="AH29" i="2751"/>
  <c r="AI29" i="2751" s="1"/>
  <c r="AE29" i="2751"/>
  <c r="AB29" i="2751"/>
  <c r="Z29" i="2751"/>
  <c r="Y29" i="2751"/>
  <c r="AH28" i="2751"/>
  <c r="AI28" i="2751" s="1"/>
  <c r="AE28" i="2751"/>
  <c r="AB28" i="2751"/>
  <c r="Z28" i="2751"/>
  <c r="Y28" i="2751"/>
  <c r="AH27" i="2751"/>
  <c r="AI27" i="2751" s="1"/>
  <c r="AE27" i="2751"/>
  <c r="AB27" i="2751"/>
  <c r="Z27" i="2751"/>
  <c r="Y27" i="2751"/>
  <c r="AH26" i="2751"/>
  <c r="AI26" i="2751" s="1"/>
  <c r="AE26" i="2751"/>
  <c r="AB26" i="2751"/>
  <c r="Z26" i="2751"/>
  <c r="Y26" i="2751"/>
  <c r="AH25" i="2751"/>
  <c r="AI25" i="2751" s="1"/>
  <c r="AE25" i="2751"/>
  <c r="AB25" i="2751"/>
  <c r="Z25" i="2751"/>
  <c r="Y25" i="2751"/>
  <c r="AH24" i="2751"/>
  <c r="AI24" i="2751" s="1"/>
  <c r="AE24" i="2751"/>
  <c r="AB24" i="2751"/>
  <c r="AC24" i="2751"/>
  <c r="AD24" i="2751" s="1"/>
  <c r="Z24" i="2751"/>
  <c r="Y24" i="2751"/>
  <c r="AH23" i="2751"/>
  <c r="AI23" i="2751" s="1"/>
  <c r="AE23" i="2751"/>
  <c r="AB23" i="2751"/>
  <c r="Z23" i="2751"/>
  <c r="Y23" i="2751"/>
  <c r="AH22" i="2751"/>
  <c r="AI22" i="2751" s="1"/>
  <c r="AE22" i="2751"/>
  <c r="AB22" i="2751"/>
  <c r="Z22" i="2751"/>
  <c r="Y22" i="2751"/>
  <c r="AH21" i="2751"/>
  <c r="AI21" i="2751" s="1"/>
  <c r="AE21" i="2751"/>
  <c r="AB21" i="2751"/>
  <c r="AC21" i="2751"/>
  <c r="AD21" i="2751" s="1"/>
  <c r="Z21" i="2751"/>
  <c r="Y21" i="2751"/>
  <c r="AH20" i="2751"/>
  <c r="AI20" i="2751" s="1"/>
  <c r="AE20" i="2751"/>
  <c r="AB20" i="2751"/>
  <c r="Z20" i="2751"/>
  <c r="Y20" i="2751"/>
  <c r="AH19" i="2751"/>
  <c r="AI19" i="2751" s="1"/>
  <c r="AE19" i="2751"/>
  <c r="AB19" i="2751"/>
  <c r="Z19" i="2751"/>
  <c r="Y19" i="2751"/>
  <c r="AH18" i="2751"/>
  <c r="AI18" i="2751" s="1"/>
  <c r="AE18" i="2751"/>
  <c r="AC18" i="2751"/>
  <c r="AD18" i="2751" s="1"/>
  <c r="AB18" i="2751"/>
  <c r="Z18" i="2751"/>
  <c r="Y18" i="2751"/>
  <c r="AH17" i="2751"/>
  <c r="AI17" i="2751" s="1"/>
  <c r="AE17" i="2751"/>
  <c r="AB17" i="2751"/>
  <c r="Z17" i="2751"/>
  <c r="Y17" i="2751"/>
  <c r="Y16" i="2751"/>
  <c r="Y15" i="2751"/>
  <c r="D13" i="2751"/>
  <c r="M10" i="2751"/>
  <c r="L10" i="2751"/>
  <c r="M9" i="2751"/>
  <c r="L9" i="2751"/>
  <c r="M7" i="2751"/>
  <c r="L7" i="2751"/>
  <c r="M6" i="2751"/>
  <c r="L6" i="2751"/>
  <c r="M5" i="2751"/>
  <c r="L5" i="2751"/>
  <c r="M3" i="2751"/>
  <c r="L3" i="2751"/>
  <c r="D13" i="2750"/>
  <c r="M10" i="2750"/>
  <c r="L10" i="2750"/>
  <c r="M9" i="2750"/>
  <c r="L9" i="2750"/>
  <c r="M7" i="2750"/>
  <c r="L7" i="2750"/>
  <c r="M6" i="2750"/>
  <c r="L6" i="2750"/>
  <c r="M5" i="2750"/>
  <c r="L5" i="2750"/>
  <c r="M3" i="2750"/>
  <c r="L3" i="2750"/>
  <c r="E50" i="2749"/>
  <c r="F50" i="2749" s="1"/>
  <c r="E49" i="2749"/>
  <c r="F49" i="2749" s="1"/>
  <c r="E48" i="2749"/>
  <c r="F48" i="2749" s="1"/>
  <c r="E47" i="2749"/>
  <c r="F47" i="2749" s="1"/>
  <c r="E46" i="2749"/>
  <c r="F46" i="2749" s="1"/>
  <c r="E45" i="2749"/>
  <c r="F45" i="2749" s="1"/>
  <c r="E44" i="2749"/>
  <c r="F44" i="2749" s="1"/>
  <c r="E43" i="2749"/>
  <c r="F43" i="2749" s="1"/>
  <c r="E42" i="2749"/>
  <c r="F42" i="2749" s="1"/>
  <c r="E41" i="2749"/>
  <c r="F41" i="2749" s="1"/>
  <c r="E40" i="2749"/>
  <c r="F40" i="2749" s="1"/>
  <c r="E39" i="2749"/>
  <c r="F39" i="2749" s="1"/>
  <c r="E38" i="2749"/>
  <c r="F38" i="2749" s="1"/>
  <c r="E37" i="2749"/>
  <c r="F37" i="2749" s="1"/>
  <c r="E36" i="2749"/>
  <c r="F36" i="2749" s="1"/>
  <c r="E35" i="2749"/>
  <c r="F35" i="2749" s="1"/>
  <c r="E34" i="2749"/>
  <c r="F34" i="2749" s="1"/>
  <c r="E33" i="2749"/>
  <c r="F33" i="2749" s="1"/>
  <c r="E32" i="2749"/>
  <c r="F32" i="2749" s="1"/>
  <c r="E31" i="2749"/>
  <c r="F31" i="2749" s="1"/>
  <c r="E30" i="2749"/>
  <c r="F30" i="2749" s="1"/>
  <c r="E29" i="2749"/>
  <c r="F29" i="2749" s="1"/>
  <c r="E28" i="2749"/>
  <c r="F28" i="2749" s="1"/>
  <c r="E27" i="2749"/>
  <c r="F27" i="2749" s="1"/>
  <c r="E26" i="2749"/>
  <c r="F26" i="2749" s="1"/>
  <c r="E25" i="2749"/>
  <c r="F25" i="2749" s="1"/>
  <c r="E24" i="2749"/>
  <c r="F24" i="2749" s="1"/>
  <c r="E23" i="2749"/>
  <c r="F23" i="2749" s="1"/>
  <c r="E22" i="2749"/>
  <c r="F22" i="2749" s="1"/>
  <c r="E21" i="2749"/>
  <c r="F21" i="2749" s="1"/>
  <c r="E20" i="2749"/>
  <c r="F20" i="2749" s="1"/>
  <c r="E19" i="2749"/>
  <c r="F19" i="2749" s="1"/>
  <c r="E18" i="2749"/>
  <c r="F18" i="2749" s="1"/>
  <c r="E17" i="2749"/>
  <c r="F17" i="2749" s="1"/>
  <c r="E16" i="2749"/>
  <c r="F16" i="2749" s="1"/>
  <c r="E15" i="2749"/>
  <c r="F15" i="2749" s="1"/>
  <c r="AA100" i="2749"/>
  <c r="AA99" i="2749"/>
  <c r="AC99" i="2749" s="1"/>
  <c r="AD99" i="2749" s="1"/>
  <c r="AA98" i="2749"/>
  <c r="AC98" i="2749" s="1"/>
  <c r="AD98" i="2749" s="1"/>
  <c r="AA97" i="2749"/>
  <c r="AC97" i="2749" s="1"/>
  <c r="AD97" i="2749" s="1"/>
  <c r="AA96" i="2749"/>
  <c r="AA95" i="2749"/>
  <c r="AC95" i="2749" s="1"/>
  <c r="AD95" i="2749" s="1"/>
  <c r="AA94" i="2749"/>
  <c r="AC94" i="2749" s="1"/>
  <c r="AD94" i="2749" s="1"/>
  <c r="AA93" i="2749"/>
  <c r="AA92" i="2749"/>
  <c r="AC92" i="2749" s="1"/>
  <c r="AD92" i="2749" s="1"/>
  <c r="AA91" i="2749"/>
  <c r="AC91" i="2749" s="1"/>
  <c r="AD91" i="2749" s="1"/>
  <c r="AA90" i="2749"/>
  <c r="AC90" i="2749" s="1"/>
  <c r="AD90" i="2749" s="1"/>
  <c r="AA89" i="2749"/>
  <c r="AC89" i="2749" s="1"/>
  <c r="AD89" i="2749" s="1"/>
  <c r="AA88" i="2749"/>
  <c r="AC88" i="2749" s="1"/>
  <c r="AD88" i="2749" s="1"/>
  <c r="AA87" i="2749"/>
  <c r="AC87" i="2749" s="1"/>
  <c r="AD87" i="2749" s="1"/>
  <c r="AA86" i="2749"/>
  <c r="AC86" i="2749" s="1"/>
  <c r="AD86" i="2749" s="1"/>
  <c r="AA85" i="2749"/>
  <c r="AC85" i="2749" s="1"/>
  <c r="AD85" i="2749" s="1"/>
  <c r="AA84" i="2749"/>
  <c r="AC84" i="2749" s="1"/>
  <c r="AD84" i="2749" s="1"/>
  <c r="AA83" i="2749"/>
  <c r="AA82" i="2749"/>
  <c r="AA81" i="2749"/>
  <c r="AC81" i="2749" s="1"/>
  <c r="AD81" i="2749" s="1"/>
  <c r="AA80" i="2749"/>
  <c r="AC80" i="2749" s="1"/>
  <c r="AD80" i="2749" s="1"/>
  <c r="AA79" i="2749"/>
  <c r="AC79" i="2749" s="1"/>
  <c r="AD79" i="2749" s="1"/>
  <c r="AA78" i="2749"/>
  <c r="AC78" i="2749" s="1"/>
  <c r="AD78" i="2749" s="1"/>
  <c r="AA77" i="2749"/>
  <c r="AA76" i="2749"/>
  <c r="AC76" i="2749" s="1"/>
  <c r="AD76" i="2749" s="1"/>
  <c r="AA75" i="2749"/>
  <c r="AC75" i="2749" s="1"/>
  <c r="AD75" i="2749" s="1"/>
  <c r="AA74" i="2749"/>
  <c r="AC74" i="2749" s="1"/>
  <c r="AD74" i="2749" s="1"/>
  <c r="AA73" i="2749"/>
  <c r="AC73" i="2749" s="1"/>
  <c r="AD73" i="2749" s="1"/>
  <c r="AA72" i="2749"/>
  <c r="AC72" i="2749" s="1"/>
  <c r="AD72" i="2749" s="1"/>
  <c r="AA71" i="2749"/>
  <c r="AC71" i="2749" s="1"/>
  <c r="AD71" i="2749" s="1"/>
  <c r="AA70" i="2749"/>
  <c r="AC70" i="2749" s="1"/>
  <c r="AD70" i="2749" s="1"/>
  <c r="AA69" i="2749"/>
  <c r="AC69" i="2749" s="1"/>
  <c r="AD69" i="2749" s="1"/>
  <c r="AA68" i="2749"/>
  <c r="AA67" i="2749"/>
  <c r="AC67" i="2749" s="1"/>
  <c r="AD67" i="2749" s="1"/>
  <c r="AA66" i="2749"/>
  <c r="AC66" i="2749" s="1"/>
  <c r="AD66" i="2749" s="1"/>
  <c r="AA65" i="2749"/>
  <c r="AC65" i="2749" s="1"/>
  <c r="AD65" i="2749" s="1"/>
  <c r="AA64" i="2749"/>
  <c r="AA63" i="2749"/>
  <c r="AC63" i="2749" s="1"/>
  <c r="AD63" i="2749" s="1"/>
  <c r="AA62" i="2749"/>
  <c r="AC62" i="2749" s="1"/>
  <c r="AD62" i="2749" s="1"/>
  <c r="AA61" i="2749"/>
  <c r="AA60" i="2749"/>
  <c r="AC60" i="2749" s="1"/>
  <c r="AD60" i="2749" s="1"/>
  <c r="AA59" i="2749"/>
  <c r="AC59" i="2749" s="1"/>
  <c r="AD59" i="2749" s="1"/>
  <c r="AA58" i="2749"/>
  <c r="AC58" i="2749" s="1"/>
  <c r="AD58" i="2749" s="1"/>
  <c r="AA57" i="2749"/>
  <c r="AC57" i="2749" s="1"/>
  <c r="AD57" i="2749" s="1"/>
  <c r="AA56" i="2749"/>
  <c r="AC56" i="2749" s="1"/>
  <c r="AD56" i="2749" s="1"/>
  <c r="AA55" i="2749"/>
  <c r="AC55" i="2749" s="1"/>
  <c r="AD55" i="2749" s="1"/>
  <c r="AG55" i="2749" s="1"/>
  <c r="AA54" i="2749"/>
  <c r="AA53" i="2749"/>
  <c r="AA52" i="2749"/>
  <c r="AC52" i="2749" s="1"/>
  <c r="AD52" i="2749" s="1"/>
  <c r="AA51" i="2749"/>
  <c r="AC51" i="2749" s="1"/>
  <c r="AD51" i="2749" s="1"/>
  <c r="AA50" i="2749"/>
  <c r="AC50" i="2749" s="1"/>
  <c r="AD50" i="2749" s="1"/>
  <c r="AA49" i="2749"/>
  <c r="AC49" i="2749" s="1"/>
  <c r="AD49" i="2749" s="1"/>
  <c r="AA48" i="2749"/>
  <c r="AA47" i="2749"/>
  <c r="AC47" i="2749" s="1"/>
  <c r="AD47" i="2749" s="1"/>
  <c r="AA46" i="2749"/>
  <c r="AC46" i="2749" s="1"/>
  <c r="AD46" i="2749" s="1"/>
  <c r="AA45" i="2749"/>
  <c r="AA44" i="2749"/>
  <c r="AC44" i="2749" s="1"/>
  <c r="AD44" i="2749" s="1"/>
  <c r="AA43" i="2749"/>
  <c r="AC43" i="2749" s="1"/>
  <c r="AD43" i="2749" s="1"/>
  <c r="AA42" i="2749"/>
  <c r="AC42" i="2749" s="1"/>
  <c r="AD42" i="2749" s="1"/>
  <c r="AA41" i="2749"/>
  <c r="AC41" i="2749" s="1"/>
  <c r="AD41" i="2749" s="1"/>
  <c r="AA40" i="2749"/>
  <c r="AC40" i="2749" s="1"/>
  <c r="AD40" i="2749" s="1"/>
  <c r="AA39" i="2749"/>
  <c r="AC39" i="2749" s="1"/>
  <c r="AD39" i="2749" s="1"/>
  <c r="AG39" i="2749" s="1"/>
  <c r="AA38" i="2749"/>
  <c r="AA37" i="2749"/>
  <c r="AC37" i="2749" s="1"/>
  <c r="AD37" i="2749" s="1"/>
  <c r="AA36" i="2749"/>
  <c r="AC36" i="2749" s="1"/>
  <c r="AD36" i="2749" s="1"/>
  <c r="AA35" i="2749"/>
  <c r="AA34" i="2749"/>
  <c r="AC34" i="2749" s="1"/>
  <c r="AD34" i="2749" s="1"/>
  <c r="AA33" i="2749"/>
  <c r="AC33" i="2749" s="1"/>
  <c r="AD33" i="2749" s="1"/>
  <c r="AA32" i="2749"/>
  <c r="AA31" i="2749"/>
  <c r="AC31" i="2749" s="1"/>
  <c r="AD31" i="2749" s="1"/>
  <c r="AA30" i="2749"/>
  <c r="AC30" i="2749" s="1"/>
  <c r="AD30" i="2749" s="1"/>
  <c r="AA29" i="2749"/>
  <c r="AA28" i="2749"/>
  <c r="AC28" i="2749" s="1"/>
  <c r="AD28" i="2749" s="1"/>
  <c r="AA27" i="2749"/>
  <c r="AC27" i="2749" s="1"/>
  <c r="AD27" i="2749" s="1"/>
  <c r="AA26" i="2749"/>
  <c r="AC26" i="2749" s="1"/>
  <c r="AD26" i="2749" s="1"/>
  <c r="AA25" i="2749"/>
  <c r="AC25" i="2749" s="1"/>
  <c r="AD25" i="2749" s="1"/>
  <c r="AA24" i="2749"/>
  <c r="AC24" i="2749" s="1"/>
  <c r="AD24" i="2749" s="1"/>
  <c r="AA23" i="2749"/>
  <c r="AC23" i="2749" s="1"/>
  <c r="AD23" i="2749" s="1"/>
  <c r="AA22" i="2749"/>
  <c r="AA21" i="2749"/>
  <c r="AC21" i="2749" s="1"/>
  <c r="AD21" i="2749" s="1"/>
  <c r="AA20" i="2749"/>
  <c r="AC20" i="2749" s="1"/>
  <c r="AD20" i="2749" s="1"/>
  <c r="AH100" i="2749"/>
  <c r="AI100" i="2749" s="1"/>
  <c r="AE100" i="2749"/>
  <c r="AB100" i="2749"/>
  <c r="AC100" i="2749"/>
  <c r="AD100" i="2749" s="1"/>
  <c r="Z100" i="2749"/>
  <c r="Y100" i="2749"/>
  <c r="AH99" i="2749"/>
  <c r="AI99" i="2749" s="1"/>
  <c r="AE99" i="2749"/>
  <c r="AB99" i="2749"/>
  <c r="Z99" i="2749"/>
  <c r="Y99" i="2749"/>
  <c r="AH98" i="2749"/>
  <c r="AI98" i="2749" s="1"/>
  <c r="AE98" i="2749"/>
  <c r="AB98" i="2749"/>
  <c r="Z98" i="2749"/>
  <c r="Y98" i="2749"/>
  <c r="AH97" i="2749"/>
  <c r="AI97" i="2749" s="1"/>
  <c r="AE97" i="2749"/>
  <c r="AB97" i="2749"/>
  <c r="Z97" i="2749"/>
  <c r="Y97" i="2749"/>
  <c r="AH96" i="2749"/>
  <c r="AI96" i="2749" s="1"/>
  <c r="AE96" i="2749"/>
  <c r="AB96" i="2749"/>
  <c r="AC96" i="2749"/>
  <c r="AD96" i="2749" s="1"/>
  <c r="Z96" i="2749"/>
  <c r="Y96" i="2749"/>
  <c r="AH95" i="2749"/>
  <c r="AI95" i="2749" s="1"/>
  <c r="AE95" i="2749"/>
  <c r="AB95" i="2749"/>
  <c r="Z95" i="2749"/>
  <c r="Y95" i="2749"/>
  <c r="AH94" i="2749"/>
  <c r="AI94" i="2749" s="1"/>
  <c r="AE94" i="2749"/>
  <c r="AB94" i="2749"/>
  <c r="Z94" i="2749"/>
  <c r="Y94" i="2749"/>
  <c r="AH93" i="2749"/>
  <c r="AI93" i="2749" s="1"/>
  <c r="AE93" i="2749"/>
  <c r="AB93" i="2749"/>
  <c r="AC93" i="2749"/>
  <c r="AD93" i="2749" s="1"/>
  <c r="Z93" i="2749"/>
  <c r="Y93" i="2749"/>
  <c r="AH92" i="2749"/>
  <c r="AI92" i="2749" s="1"/>
  <c r="AE92" i="2749"/>
  <c r="AB92" i="2749"/>
  <c r="Z92" i="2749"/>
  <c r="Y92" i="2749"/>
  <c r="AH91" i="2749"/>
  <c r="AI91" i="2749" s="1"/>
  <c r="AE91" i="2749"/>
  <c r="AB91" i="2749"/>
  <c r="Z91" i="2749"/>
  <c r="Y91" i="2749"/>
  <c r="AH90" i="2749"/>
  <c r="AI90" i="2749" s="1"/>
  <c r="AE90" i="2749"/>
  <c r="AB90" i="2749"/>
  <c r="Z90" i="2749"/>
  <c r="Y90" i="2749"/>
  <c r="AH89" i="2749"/>
  <c r="AI89" i="2749" s="1"/>
  <c r="AE89" i="2749"/>
  <c r="AB89" i="2749"/>
  <c r="Z89" i="2749"/>
  <c r="Y89" i="2749"/>
  <c r="AH88" i="2749"/>
  <c r="AI88" i="2749" s="1"/>
  <c r="AE88" i="2749"/>
  <c r="AB88" i="2749"/>
  <c r="Z88" i="2749"/>
  <c r="Y88" i="2749"/>
  <c r="AH87" i="2749"/>
  <c r="AI87" i="2749" s="1"/>
  <c r="AE87" i="2749"/>
  <c r="AB87" i="2749"/>
  <c r="Z87" i="2749"/>
  <c r="Y87" i="2749"/>
  <c r="AH86" i="2749"/>
  <c r="AI86" i="2749" s="1"/>
  <c r="AE86" i="2749"/>
  <c r="AB86" i="2749"/>
  <c r="Z86" i="2749"/>
  <c r="Y86" i="2749"/>
  <c r="AH85" i="2749"/>
  <c r="AI85" i="2749" s="1"/>
  <c r="AE85" i="2749"/>
  <c r="AB85" i="2749"/>
  <c r="Z85" i="2749"/>
  <c r="Y85" i="2749"/>
  <c r="AH84" i="2749"/>
  <c r="AI84" i="2749" s="1"/>
  <c r="AE84" i="2749"/>
  <c r="AB84" i="2749"/>
  <c r="Z84" i="2749"/>
  <c r="Y84" i="2749"/>
  <c r="AH83" i="2749"/>
  <c r="AI83" i="2749" s="1"/>
  <c r="AE83" i="2749"/>
  <c r="AC83" i="2749"/>
  <c r="AD83" i="2749" s="1"/>
  <c r="AB83" i="2749"/>
  <c r="Z83" i="2749"/>
  <c r="Y83" i="2749"/>
  <c r="AH82" i="2749"/>
  <c r="AI82" i="2749" s="1"/>
  <c r="AE82" i="2749"/>
  <c r="AC82" i="2749"/>
  <c r="AD82" i="2749" s="1"/>
  <c r="AB82" i="2749"/>
  <c r="Z82" i="2749"/>
  <c r="Y82" i="2749"/>
  <c r="AH81" i="2749"/>
  <c r="AI81" i="2749" s="1"/>
  <c r="AE81" i="2749"/>
  <c r="AB81" i="2749"/>
  <c r="Z81" i="2749"/>
  <c r="Y81" i="2749"/>
  <c r="AH80" i="2749"/>
  <c r="AI80" i="2749" s="1"/>
  <c r="AE80" i="2749"/>
  <c r="AB80" i="2749"/>
  <c r="Z80" i="2749"/>
  <c r="Y80" i="2749"/>
  <c r="AH79" i="2749"/>
  <c r="AI79" i="2749" s="1"/>
  <c r="AE79" i="2749"/>
  <c r="AB79" i="2749"/>
  <c r="Z79" i="2749"/>
  <c r="Y79" i="2749"/>
  <c r="AH78" i="2749"/>
  <c r="AI78" i="2749" s="1"/>
  <c r="AE78" i="2749"/>
  <c r="AB78" i="2749"/>
  <c r="Z78" i="2749"/>
  <c r="Y78" i="2749"/>
  <c r="AH77" i="2749"/>
  <c r="AI77" i="2749" s="1"/>
  <c r="AE77" i="2749"/>
  <c r="AB77" i="2749"/>
  <c r="AC77" i="2749"/>
  <c r="AD77" i="2749" s="1"/>
  <c r="Z77" i="2749"/>
  <c r="Y77" i="2749"/>
  <c r="AH76" i="2749"/>
  <c r="AI76" i="2749" s="1"/>
  <c r="AE76" i="2749"/>
  <c r="AB76" i="2749"/>
  <c r="Z76" i="2749"/>
  <c r="Y76" i="2749"/>
  <c r="AH75" i="2749"/>
  <c r="AI75" i="2749" s="1"/>
  <c r="AE75" i="2749"/>
  <c r="AB75" i="2749"/>
  <c r="Z75" i="2749"/>
  <c r="Y75" i="2749"/>
  <c r="AH74" i="2749"/>
  <c r="AI74" i="2749" s="1"/>
  <c r="AE74" i="2749"/>
  <c r="AB74" i="2749"/>
  <c r="Z74" i="2749"/>
  <c r="Y74" i="2749"/>
  <c r="AH73" i="2749"/>
  <c r="AI73" i="2749" s="1"/>
  <c r="AE73" i="2749"/>
  <c r="AB73" i="2749"/>
  <c r="Z73" i="2749"/>
  <c r="Y73" i="2749"/>
  <c r="AH72" i="2749"/>
  <c r="AI72" i="2749" s="1"/>
  <c r="AE72" i="2749"/>
  <c r="AB72" i="2749"/>
  <c r="Z72" i="2749"/>
  <c r="Y72" i="2749"/>
  <c r="AH71" i="2749"/>
  <c r="AI71" i="2749" s="1"/>
  <c r="AE71" i="2749"/>
  <c r="AB71" i="2749"/>
  <c r="Z71" i="2749"/>
  <c r="Y71" i="2749"/>
  <c r="AH70" i="2749"/>
  <c r="AI70" i="2749" s="1"/>
  <c r="AE70" i="2749"/>
  <c r="AB70" i="2749"/>
  <c r="Z70" i="2749"/>
  <c r="Y70" i="2749"/>
  <c r="AH69" i="2749"/>
  <c r="AI69" i="2749" s="1"/>
  <c r="AE69" i="2749"/>
  <c r="AB69" i="2749"/>
  <c r="Z69" i="2749"/>
  <c r="Y69" i="2749"/>
  <c r="AH68" i="2749"/>
  <c r="AI68" i="2749" s="1"/>
  <c r="AE68" i="2749"/>
  <c r="AB68" i="2749"/>
  <c r="AC68" i="2749"/>
  <c r="AD68" i="2749" s="1"/>
  <c r="Z68" i="2749"/>
  <c r="Y68" i="2749"/>
  <c r="AH67" i="2749"/>
  <c r="AI67" i="2749" s="1"/>
  <c r="AE67" i="2749"/>
  <c r="AB67" i="2749"/>
  <c r="Z67" i="2749"/>
  <c r="Y67" i="2749"/>
  <c r="AH66" i="2749"/>
  <c r="AI66" i="2749" s="1"/>
  <c r="AE66" i="2749"/>
  <c r="AB66" i="2749"/>
  <c r="Z66" i="2749"/>
  <c r="Y66" i="2749"/>
  <c r="AH65" i="2749"/>
  <c r="AI65" i="2749" s="1"/>
  <c r="AE65" i="2749"/>
  <c r="AB65" i="2749"/>
  <c r="Z65" i="2749"/>
  <c r="Y65" i="2749"/>
  <c r="AH64" i="2749"/>
  <c r="AI64" i="2749" s="1"/>
  <c r="AE64" i="2749"/>
  <c r="AB64" i="2749"/>
  <c r="AC64" i="2749"/>
  <c r="AD64" i="2749" s="1"/>
  <c r="Z64" i="2749"/>
  <c r="Y64" i="2749"/>
  <c r="AH63" i="2749"/>
  <c r="AI63" i="2749" s="1"/>
  <c r="AE63" i="2749"/>
  <c r="AB63" i="2749"/>
  <c r="Z63" i="2749"/>
  <c r="Y63" i="2749"/>
  <c r="AH62" i="2749"/>
  <c r="AI62" i="2749" s="1"/>
  <c r="AE62" i="2749"/>
  <c r="AB62" i="2749"/>
  <c r="Z62" i="2749"/>
  <c r="Y62" i="2749"/>
  <c r="AH61" i="2749"/>
  <c r="AI61" i="2749" s="1"/>
  <c r="AE61" i="2749"/>
  <c r="AB61" i="2749"/>
  <c r="AC61" i="2749"/>
  <c r="AD61" i="2749" s="1"/>
  <c r="Z61" i="2749"/>
  <c r="Y61" i="2749"/>
  <c r="AH60" i="2749"/>
  <c r="AI60" i="2749" s="1"/>
  <c r="AE60" i="2749"/>
  <c r="AB60" i="2749"/>
  <c r="Z60" i="2749"/>
  <c r="Y60" i="2749"/>
  <c r="AH59" i="2749"/>
  <c r="AI59" i="2749" s="1"/>
  <c r="AE59" i="2749"/>
  <c r="AB59" i="2749"/>
  <c r="Z59" i="2749"/>
  <c r="Y59" i="2749"/>
  <c r="AH58" i="2749"/>
  <c r="AI58" i="2749" s="1"/>
  <c r="AE58" i="2749"/>
  <c r="AB58" i="2749"/>
  <c r="Z58" i="2749"/>
  <c r="Y58" i="2749"/>
  <c r="AH57" i="2749"/>
  <c r="AI57" i="2749" s="1"/>
  <c r="AE57" i="2749"/>
  <c r="AB57" i="2749"/>
  <c r="Z57" i="2749"/>
  <c r="Y57" i="2749"/>
  <c r="AH56" i="2749"/>
  <c r="AI56" i="2749" s="1"/>
  <c r="AE56" i="2749"/>
  <c r="AB56" i="2749"/>
  <c r="Z56" i="2749"/>
  <c r="Y56" i="2749"/>
  <c r="AH55" i="2749"/>
  <c r="AI55" i="2749" s="1"/>
  <c r="AE55" i="2749"/>
  <c r="AB55" i="2749"/>
  <c r="Z55" i="2749"/>
  <c r="Y55" i="2749"/>
  <c r="AH54" i="2749"/>
  <c r="AI54" i="2749" s="1"/>
  <c r="AE54" i="2749"/>
  <c r="AB54" i="2749"/>
  <c r="AC54" i="2749"/>
  <c r="AD54" i="2749" s="1"/>
  <c r="Z54" i="2749"/>
  <c r="Y54" i="2749"/>
  <c r="AH53" i="2749"/>
  <c r="AI53" i="2749" s="1"/>
  <c r="AE53" i="2749"/>
  <c r="AB53" i="2749"/>
  <c r="AC53" i="2749"/>
  <c r="AD53" i="2749" s="1"/>
  <c r="Z53" i="2749"/>
  <c r="Y53" i="2749"/>
  <c r="AH52" i="2749"/>
  <c r="AI52" i="2749" s="1"/>
  <c r="AE52" i="2749"/>
  <c r="AB52" i="2749"/>
  <c r="Z52" i="2749"/>
  <c r="Y52" i="2749"/>
  <c r="AH51" i="2749"/>
  <c r="AI51" i="2749" s="1"/>
  <c r="AE51" i="2749"/>
  <c r="AB51" i="2749"/>
  <c r="Z51" i="2749"/>
  <c r="Y51" i="2749"/>
  <c r="AH50" i="2749"/>
  <c r="AI50" i="2749" s="1"/>
  <c r="AE50" i="2749"/>
  <c r="AB50" i="2749"/>
  <c r="Z50" i="2749"/>
  <c r="Y50" i="2749"/>
  <c r="AH49" i="2749"/>
  <c r="AI49" i="2749" s="1"/>
  <c r="AE49" i="2749"/>
  <c r="AB49" i="2749"/>
  <c r="Z49" i="2749"/>
  <c r="Y49" i="2749"/>
  <c r="AH48" i="2749"/>
  <c r="AI48" i="2749" s="1"/>
  <c r="AE48" i="2749"/>
  <c r="AB48" i="2749"/>
  <c r="AC48" i="2749"/>
  <c r="AD48" i="2749" s="1"/>
  <c r="Z48" i="2749"/>
  <c r="Y48" i="2749"/>
  <c r="AH47" i="2749"/>
  <c r="AI47" i="2749" s="1"/>
  <c r="AE47" i="2749"/>
  <c r="AB47" i="2749"/>
  <c r="Z47" i="2749"/>
  <c r="Y47" i="2749"/>
  <c r="AH46" i="2749"/>
  <c r="AI46" i="2749" s="1"/>
  <c r="AE46" i="2749"/>
  <c r="AB46" i="2749"/>
  <c r="Z46" i="2749"/>
  <c r="Y46" i="2749"/>
  <c r="AH45" i="2749"/>
  <c r="AI45" i="2749" s="1"/>
  <c r="AE45" i="2749"/>
  <c r="AB45" i="2749"/>
  <c r="AC45" i="2749"/>
  <c r="AD45" i="2749" s="1"/>
  <c r="Z45" i="2749"/>
  <c r="Y45" i="2749"/>
  <c r="AH44" i="2749"/>
  <c r="AI44" i="2749" s="1"/>
  <c r="AE44" i="2749"/>
  <c r="AB44" i="2749"/>
  <c r="Z44" i="2749"/>
  <c r="Y44" i="2749"/>
  <c r="AH43" i="2749"/>
  <c r="AI43" i="2749" s="1"/>
  <c r="AE43" i="2749"/>
  <c r="AB43" i="2749"/>
  <c r="Z43" i="2749"/>
  <c r="Y43" i="2749"/>
  <c r="AH42" i="2749"/>
  <c r="AI42" i="2749" s="1"/>
  <c r="AE42" i="2749"/>
  <c r="AB42" i="2749"/>
  <c r="Z42" i="2749"/>
  <c r="Y42" i="2749"/>
  <c r="AH41" i="2749"/>
  <c r="AI41" i="2749" s="1"/>
  <c r="AE41" i="2749"/>
  <c r="AB41" i="2749"/>
  <c r="Z41" i="2749"/>
  <c r="Y41" i="2749"/>
  <c r="AH40" i="2749"/>
  <c r="AI40" i="2749" s="1"/>
  <c r="AE40" i="2749"/>
  <c r="AB40" i="2749"/>
  <c r="Z40" i="2749"/>
  <c r="Y40" i="2749"/>
  <c r="AH39" i="2749"/>
  <c r="AI39" i="2749" s="1"/>
  <c r="AE39" i="2749"/>
  <c r="AB39" i="2749"/>
  <c r="Z39" i="2749"/>
  <c r="Y39" i="2749"/>
  <c r="AH38" i="2749"/>
  <c r="AI38" i="2749" s="1"/>
  <c r="AE38" i="2749"/>
  <c r="AB38" i="2749"/>
  <c r="AC38" i="2749"/>
  <c r="AD38" i="2749" s="1"/>
  <c r="Z38" i="2749"/>
  <c r="Y38" i="2749"/>
  <c r="AH37" i="2749"/>
  <c r="AI37" i="2749" s="1"/>
  <c r="AE37" i="2749"/>
  <c r="AB37" i="2749"/>
  <c r="Z37" i="2749"/>
  <c r="Y37" i="2749"/>
  <c r="AH36" i="2749"/>
  <c r="AI36" i="2749" s="1"/>
  <c r="AE36" i="2749"/>
  <c r="AB36" i="2749"/>
  <c r="Z36" i="2749"/>
  <c r="Y36" i="2749"/>
  <c r="AH35" i="2749"/>
  <c r="AI35" i="2749" s="1"/>
  <c r="AE35" i="2749"/>
  <c r="AC35" i="2749"/>
  <c r="AD35" i="2749" s="1"/>
  <c r="AB35" i="2749"/>
  <c r="Z35" i="2749"/>
  <c r="Y35" i="2749"/>
  <c r="AH34" i="2749"/>
  <c r="AI34" i="2749" s="1"/>
  <c r="AE34" i="2749"/>
  <c r="AB34" i="2749"/>
  <c r="Z34" i="2749"/>
  <c r="Y34" i="2749"/>
  <c r="AH33" i="2749"/>
  <c r="AI33" i="2749" s="1"/>
  <c r="AE33" i="2749"/>
  <c r="AB33" i="2749"/>
  <c r="Z33" i="2749"/>
  <c r="Y33" i="2749"/>
  <c r="AH32" i="2749"/>
  <c r="AI32" i="2749" s="1"/>
  <c r="AE32" i="2749"/>
  <c r="AB32" i="2749"/>
  <c r="AC32" i="2749"/>
  <c r="AD32" i="2749" s="1"/>
  <c r="Z32" i="2749"/>
  <c r="Y32" i="2749"/>
  <c r="AH31" i="2749"/>
  <c r="AI31" i="2749" s="1"/>
  <c r="AE31" i="2749"/>
  <c r="AB31" i="2749"/>
  <c r="Z31" i="2749"/>
  <c r="Y31" i="2749"/>
  <c r="AH30" i="2749"/>
  <c r="AI30" i="2749" s="1"/>
  <c r="AE30" i="2749"/>
  <c r="AB30" i="2749"/>
  <c r="Z30" i="2749"/>
  <c r="Y30" i="2749"/>
  <c r="AH29" i="2749"/>
  <c r="AI29" i="2749" s="1"/>
  <c r="AE29" i="2749"/>
  <c r="AB29" i="2749"/>
  <c r="AC29" i="2749"/>
  <c r="AD29" i="2749" s="1"/>
  <c r="Z29" i="2749"/>
  <c r="Y29" i="2749"/>
  <c r="AH28" i="2749"/>
  <c r="AI28" i="2749" s="1"/>
  <c r="AE28" i="2749"/>
  <c r="AB28" i="2749"/>
  <c r="Z28" i="2749"/>
  <c r="Y28" i="2749"/>
  <c r="AH27" i="2749"/>
  <c r="AI27" i="2749" s="1"/>
  <c r="AE27" i="2749"/>
  <c r="AB27" i="2749"/>
  <c r="Z27" i="2749"/>
  <c r="Y27" i="2749"/>
  <c r="AH26" i="2749"/>
  <c r="AI26" i="2749" s="1"/>
  <c r="AE26" i="2749"/>
  <c r="AB26" i="2749"/>
  <c r="Z26" i="2749"/>
  <c r="Y26" i="2749"/>
  <c r="AH25" i="2749"/>
  <c r="AI25" i="2749" s="1"/>
  <c r="AE25" i="2749"/>
  <c r="AB25" i="2749"/>
  <c r="Z25" i="2749"/>
  <c r="Y25" i="2749"/>
  <c r="AH24" i="2749"/>
  <c r="AI24" i="2749" s="1"/>
  <c r="AE24" i="2749"/>
  <c r="AB24" i="2749"/>
  <c r="Z24" i="2749"/>
  <c r="Y24" i="2749"/>
  <c r="AH23" i="2749"/>
  <c r="AI23" i="2749" s="1"/>
  <c r="AE23" i="2749"/>
  <c r="AB23" i="2749"/>
  <c r="Z23" i="2749"/>
  <c r="Y23" i="2749"/>
  <c r="AH22" i="2749"/>
  <c r="AI22" i="2749" s="1"/>
  <c r="AE22" i="2749"/>
  <c r="AB22" i="2749"/>
  <c r="AC22" i="2749"/>
  <c r="AD22" i="2749" s="1"/>
  <c r="Z22" i="2749"/>
  <c r="Y22" i="2749"/>
  <c r="AH21" i="2749"/>
  <c r="AI21" i="2749" s="1"/>
  <c r="AE21" i="2749"/>
  <c r="AB21" i="2749"/>
  <c r="Z21" i="2749"/>
  <c r="Y21" i="2749"/>
  <c r="AH20" i="2749"/>
  <c r="AI20" i="2749" s="1"/>
  <c r="AE20" i="2749"/>
  <c r="AB20" i="2749"/>
  <c r="Z20" i="2749"/>
  <c r="Y20" i="2749"/>
  <c r="Y16" i="2749"/>
  <c r="Y19" i="2749"/>
  <c r="Y18" i="2749"/>
  <c r="Y17" i="2749"/>
  <c r="Y15" i="2749"/>
  <c r="D13" i="2749"/>
  <c r="M10" i="2749"/>
  <c r="L10" i="2749"/>
  <c r="M8" i="2749"/>
  <c r="L8" i="2749"/>
  <c r="M7" i="2749"/>
  <c r="L7" i="2749"/>
  <c r="M6" i="2749"/>
  <c r="L6" i="2749"/>
  <c r="D13" i="2748"/>
  <c r="M10" i="2748"/>
  <c r="L10" i="2748"/>
  <c r="M8" i="2748"/>
  <c r="L8" i="2748"/>
  <c r="D13" i="2747"/>
  <c r="M10" i="2747"/>
  <c r="L10" i="2747"/>
  <c r="M8" i="2747"/>
  <c r="L8" i="2747"/>
  <c r="D13" i="2746"/>
  <c r="M10" i="2746"/>
  <c r="L10" i="2746"/>
  <c r="M9" i="2746"/>
  <c r="L9" i="2746"/>
  <c r="M7" i="2746"/>
  <c r="L7" i="2746"/>
  <c r="M6" i="2746"/>
  <c r="L6" i="2746"/>
  <c r="M5" i="2746"/>
  <c r="L5" i="2746"/>
  <c r="M3" i="2746"/>
  <c r="L3" i="2746"/>
  <c r="E50" i="2745"/>
  <c r="F50" i="2745" s="1"/>
  <c r="E49" i="2745"/>
  <c r="F49" i="2745" s="1"/>
  <c r="E48" i="2745"/>
  <c r="F48" i="2745" s="1"/>
  <c r="E47" i="2745"/>
  <c r="F47" i="2745" s="1"/>
  <c r="E46" i="2745"/>
  <c r="F46" i="2745" s="1"/>
  <c r="E45" i="2745"/>
  <c r="F45" i="2745" s="1"/>
  <c r="E44" i="2745"/>
  <c r="F44" i="2745" s="1"/>
  <c r="E43" i="2745"/>
  <c r="F43" i="2745" s="1"/>
  <c r="E42" i="2745"/>
  <c r="F42" i="2745" s="1"/>
  <c r="E41" i="2745"/>
  <c r="F41" i="2745" s="1"/>
  <c r="E40" i="2745"/>
  <c r="F40" i="2745" s="1"/>
  <c r="E39" i="2745"/>
  <c r="F39" i="2745" s="1"/>
  <c r="E38" i="2745"/>
  <c r="F38" i="2745" s="1"/>
  <c r="E37" i="2745"/>
  <c r="F37" i="2745" s="1"/>
  <c r="E36" i="2745"/>
  <c r="F36" i="2745" s="1"/>
  <c r="E35" i="2745"/>
  <c r="F35" i="2745" s="1"/>
  <c r="E34" i="2745"/>
  <c r="F34" i="2745" s="1"/>
  <c r="E33" i="2745"/>
  <c r="F33" i="2745" s="1"/>
  <c r="E32" i="2745"/>
  <c r="F32" i="2745" s="1"/>
  <c r="E31" i="2745"/>
  <c r="F31" i="2745" s="1"/>
  <c r="E30" i="2745"/>
  <c r="F30" i="2745" s="1"/>
  <c r="E29" i="2745"/>
  <c r="F29" i="2745" s="1"/>
  <c r="E28" i="2745"/>
  <c r="F28" i="2745" s="1"/>
  <c r="E27" i="2745"/>
  <c r="F27" i="2745" s="1"/>
  <c r="E26" i="2745"/>
  <c r="F26" i="2745" s="1"/>
  <c r="E25" i="2745"/>
  <c r="F25" i="2745" s="1"/>
  <c r="E24" i="2745"/>
  <c r="F24" i="2745" s="1"/>
  <c r="E23" i="2745"/>
  <c r="F23" i="2745" s="1"/>
  <c r="E22" i="2745"/>
  <c r="F22" i="2745" s="1"/>
  <c r="E21" i="2745"/>
  <c r="F21" i="2745" s="1"/>
  <c r="E20" i="2745"/>
  <c r="F20" i="2745" s="1"/>
  <c r="E19" i="2745"/>
  <c r="F19" i="2745" s="1"/>
  <c r="E18" i="2745"/>
  <c r="F18" i="2745" s="1"/>
  <c r="E17" i="2745"/>
  <c r="F17" i="2745" s="1"/>
  <c r="E16" i="2745"/>
  <c r="F16" i="2745" s="1"/>
  <c r="E15" i="2745"/>
  <c r="F15" i="2745" s="1"/>
  <c r="AA100" i="2745"/>
  <c r="AC100" i="2745" s="1"/>
  <c r="AD100" i="2745" s="1"/>
  <c r="AA99" i="2745"/>
  <c r="AC99" i="2745" s="1"/>
  <c r="AD99" i="2745" s="1"/>
  <c r="AA98" i="2745"/>
  <c r="AC98" i="2745" s="1"/>
  <c r="AD98" i="2745" s="1"/>
  <c r="AA97" i="2745"/>
  <c r="AC97" i="2745" s="1"/>
  <c r="AD97" i="2745" s="1"/>
  <c r="AA96" i="2745"/>
  <c r="AC96" i="2745" s="1"/>
  <c r="AD96" i="2745" s="1"/>
  <c r="AA95" i="2745"/>
  <c r="AA94" i="2745"/>
  <c r="AC94" i="2745" s="1"/>
  <c r="AD94" i="2745" s="1"/>
  <c r="AA93" i="2745"/>
  <c r="AC93" i="2745" s="1"/>
  <c r="AD93" i="2745" s="1"/>
  <c r="AA92" i="2745"/>
  <c r="AC92" i="2745" s="1"/>
  <c r="AD92" i="2745" s="1"/>
  <c r="AA91" i="2745"/>
  <c r="AA90" i="2745"/>
  <c r="AC90" i="2745" s="1"/>
  <c r="AD90" i="2745" s="1"/>
  <c r="AA89" i="2745"/>
  <c r="AC89" i="2745" s="1"/>
  <c r="AD89" i="2745" s="1"/>
  <c r="AA88" i="2745"/>
  <c r="AC88" i="2745" s="1"/>
  <c r="AD88" i="2745" s="1"/>
  <c r="AA87" i="2745"/>
  <c r="AC87" i="2745" s="1"/>
  <c r="AD87" i="2745" s="1"/>
  <c r="AA86" i="2745"/>
  <c r="AC86" i="2745" s="1"/>
  <c r="AD86" i="2745" s="1"/>
  <c r="AA85" i="2745"/>
  <c r="AC85" i="2745" s="1"/>
  <c r="AD85" i="2745" s="1"/>
  <c r="AA84" i="2745"/>
  <c r="AC84" i="2745" s="1"/>
  <c r="AD84" i="2745" s="1"/>
  <c r="AA83" i="2745"/>
  <c r="AC83" i="2745" s="1"/>
  <c r="AD83" i="2745" s="1"/>
  <c r="AA82" i="2745"/>
  <c r="AA81" i="2745"/>
  <c r="AC81" i="2745" s="1"/>
  <c r="AD81" i="2745" s="1"/>
  <c r="AA80" i="2745"/>
  <c r="AA79" i="2745"/>
  <c r="AC79" i="2745" s="1"/>
  <c r="AD79" i="2745" s="1"/>
  <c r="AA78" i="2745"/>
  <c r="AC78" i="2745" s="1"/>
  <c r="AD78" i="2745" s="1"/>
  <c r="AA77" i="2745"/>
  <c r="AC77" i="2745" s="1"/>
  <c r="AD77" i="2745" s="1"/>
  <c r="AA76" i="2745"/>
  <c r="AA75" i="2745"/>
  <c r="AC75" i="2745" s="1"/>
  <c r="AD75" i="2745" s="1"/>
  <c r="AA74" i="2745"/>
  <c r="AC74" i="2745" s="1"/>
  <c r="AD74" i="2745" s="1"/>
  <c r="AA73" i="2745"/>
  <c r="AC73" i="2745" s="1"/>
  <c r="AD73" i="2745" s="1"/>
  <c r="AA72" i="2745"/>
  <c r="AC72" i="2745" s="1"/>
  <c r="AD72" i="2745" s="1"/>
  <c r="AG72" i="2745" s="1"/>
  <c r="AA71" i="2745"/>
  <c r="AC71" i="2745" s="1"/>
  <c r="AD71" i="2745" s="1"/>
  <c r="AA70" i="2745"/>
  <c r="AC70" i="2745" s="1"/>
  <c r="AD70" i="2745" s="1"/>
  <c r="AA69" i="2745"/>
  <c r="AC69" i="2745" s="1"/>
  <c r="AD69" i="2745" s="1"/>
  <c r="AA68" i="2745"/>
  <c r="AA67" i="2745"/>
  <c r="AC67" i="2745" s="1"/>
  <c r="AD67" i="2745" s="1"/>
  <c r="AA66" i="2745"/>
  <c r="AA65" i="2745"/>
  <c r="AC65" i="2745" s="1"/>
  <c r="AD65" i="2745" s="1"/>
  <c r="AA64" i="2745"/>
  <c r="AC64" i="2745" s="1"/>
  <c r="AD64" i="2745" s="1"/>
  <c r="AA63" i="2745"/>
  <c r="AC63" i="2745" s="1"/>
  <c r="AD63" i="2745" s="1"/>
  <c r="AA62" i="2745"/>
  <c r="AC62" i="2745" s="1"/>
  <c r="AD62" i="2745" s="1"/>
  <c r="AA61" i="2745"/>
  <c r="AA60" i="2745"/>
  <c r="AC60" i="2745" s="1"/>
  <c r="AD60" i="2745" s="1"/>
  <c r="AA59" i="2745"/>
  <c r="AA58" i="2745"/>
  <c r="AC58" i="2745" s="1"/>
  <c r="AD58" i="2745" s="1"/>
  <c r="AA57" i="2745"/>
  <c r="AC57" i="2745" s="1"/>
  <c r="AD57" i="2745" s="1"/>
  <c r="AA56" i="2745"/>
  <c r="AC56" i="2745" s="1"/>
  <c r="AD56" i="2745" s="1"/>
  <c r="AG56" i="2745" s="1"/>
  <c r="AA55" i="2745"/>
  <c r="AC55" i="2745" s="1"/>
  <c r="AD55" i="2745" s="1"/>
  <c r="AA54" i="2745"/>
  <c r="AC54" i="2745" s="1"/>
  <c r="AD54" i="2745" s="1"/>
  <c r="AG54" i="2745" s="1"/>
  <c r="AA53" i="2745"/>
  <c r="AC53" i="2745" s="1"/>
  <c r="AD53" i="2745" s="1"/>
  <c r="AA52" i="2745"/>
  <c r="AC52" i="2745" s="1"/>
  <c r="AD52" i="2745" s="1"/>
  <c r="AA51" i="2745"/>
  <c r="AC51" i="2745" s="1"/>
  <c r="AD51" i="2745" s="1"/>
  <c r="AA50" i="2745"/>
  <c r="AC50" i="2745" s="1"/>
  <c r="AD50" i="2745" s="1"/>
  <c r="AA49" i="2745"/>
  <c r="AC49" i="2745" s="1"/>
  <c r="AD49" i="2745" s="1"/>
  <c r="AA48" i="2745"/>
  <c r="AA47" i="2745"/>
  <c r="AC47" i="2745" s="1"/>
  <c r="AD47" i="2745" s="1"/>
  <c r="AA46" i="2745"/>
  <c r="AC46" i="2745" s="1"/>
  <c r="AD46" i="2745" s="1"/>
  <c r="AA45" i="2745"/>
  <c r="AC45" i="2745" s="1"/>
  <c r="AD45" i="2745" s="1"/>
  <c r="AA44" i="2745"/>
  <c r="AA43" i="2745"/>
  <c r="AA42" i="2745"/>
  <c r="AC42" i="2745" s="1"/>
  <c r="AD42" i="2745" s="1"/>
  <c r="AA41" i="2745"/>
  <c r="AC41" i="2745" s="1"/>
  <c r="AD41" i="2745" s="1"/>
  <c r="AA40" i="2745"/>
  <c r="AC40" i="2745" s="1"/>
  <c r="AD40" i="2745" s="1"/>
  <c r="AG40" i="2745" s="1"/>
  <c r="AA39" i="2745"/>
  <c r="AC39" i="2745" s="1"/>
  <c r="AD39" i="2745" s="1"/>
  <c r="AA38" i="2745"/>
  <c r="AC38" i="2745" s="1"/>
  <c r="AD38" i="2745" s="1"/>
  <c r="AG38" i="2745" s="1"/>
  <c r="AA37" i="2745"/>
  <c r="AA36" i="2745"/>
  <c r="AC36" i="2745" s="1"/>
  <c r="AD36" i="2745" s="1"/>
  <c r="AA35" i="2745"/>
  <c r="AA34" i="2745"/>
  <c r="AC34" i="2745" s="1"/>
  <c r="AD34" i="2745" s="1"/>
  <c r="AA33" i="2745"/>
  <c r="AC33" i="2745" s="1"/>
  <c r="AD33" i="2745" s="1"/>
  <c r="AA32" i="2745"/>
  <c r="AC32" i="2745" s="1"/>
  <c r="AD32" i="2745" s="1"/>
  <c r="AA31" i="2745"/>
  <c r="AC31" i="2745" s="1"/>
  <c r="AD31" i="2745" s="1"/>
  <c r="AA30" i="2745"/>
  <c r="AC30" i="2745" s="1"/>
  <c r="AD30" i="2745" s="1"/>
  <c r="AA29" i="2745"/>
  <c r="AC29" i="2745" s="1"/>
  <c r="AD29" i="2745" s="1"/>
  <c r="AA28" i="2745"/>
  <c r="AC28" i="2745" s="1"/>
  <c r="AD28" i="2745" s="1"/>
  <c r="AA27" i="2745"/>
  <c r="AA26" i="2745"/>
  <c r="AC26" i="2745" s="1"/>
  <c r="AD26" i="2745" s="1"/>
  <c r="AA25" i="2745"/>
  <c r="AC25" i="2745" s="1"/>
  <c r="AD25" i="2745" s="1"/>
  <c r="AA24" i="2745"/>
  <c r="AC24" i="2745" s="1"/>
  <c r="AD24" i="2745" s="1"/>
  <c r="AG24" i="2745" s="1"/>
  <c r="AA23" i="2745"/>
  <c r="AC23" i="2745" s="1"/>
  <c r="AD23" i="2745" s="1"/>
  <c r="AA22" i="2745"/>
  <c r="AC22" i="2745" s="1"/>
  <c r="AD22" i="2745" s="1"/>
  <c r="AA21" i="2745"/>
  <c r="AC21" i="2745" s="1"/>
  <c r="AD21" i="2745" s="1"/>
  <c r="AA20" i="2745"/>
  <c r="AC20" i="2745" s="1"/>
  <c r="AD20" i="2745" s="1"/>
  <c r="AA19" i="2745"/>
  <c r="AA18" i="2745"/>
  <c r="AC18" i="2745" s="1"/>
  <c r="AD18" i="2745" s="1"/>
  <c r="AH100" i="2745"/>
  <c r="AI100" i="2745" s="1"/>
  <c r="AE100" i="2745"/>
  <c r="AB100" i="2745"/>
  <c r="Z100" i="2745"/>
  <c r="Y100" i="2745"/>
  <c r="AH99" i="2745"/>
  <c r="AI99" i="2745" s="1"/>
  <c r="AE99" i="2745"/>
  <c r="AB99" i="2745"/>
  <c r="Z99" i="2745"/>
  <c r="Y99" i="2745"/>
  <c r="AH98" i="2745"/>
  <c r="AI98" i="2745" s="1"/>
  <c r="AE98" i="2745"/>
  <c r="AB98" i="2745"/>
  <c r="Z98" i="2745"/>
  <c r="Y98" i="2745"/>
  <c r="AH97" i="2745"/>
  <c r="AI97" i="2745" s="1"/>
  <c r="AE97" i="2745"/>
  <c r="AB97" i="2745"/>
  <c r="Z97" i="2745"/>
  <c r="Y97" i="2745"/>
  <c r="AH96" i="2745"/>
  <c r="AI96" i="2745" s="1"/>
  <c r="AE96" i="2745"/>
  <c r="AB96" i="2745"/>
  <c r="Z96" i="2745"/>
  <c r="Y96" i="2745"/>
  <c r="AH95" i="2745"/>
  <c r="AI95" i="2745" s="1"/>
  <c r="AE95" i="2745"/>
  <c r="AB95" i="2745"/>
  <c r="AC95" i="2745"/>
  <c r="AD95" i="2745" s="1"/>
  <c r="Z95" i="2745"/>
  <c r="Y95" i="2745"/>
  <c r="AH94" i="2745"/>
  <c r="AI94" i="2745" s="1"/>
  <c r="AE94" i="2745"/>
  <c r="AB94" i="2745"/>
  <c r="Z94" i="2745"/>
  <c r="Y94" i="2745"/>
  <c r="AH93" i="2745"/>
  <c r="AI93" i="2745" s="1"/>
  <c r="AE93" i="2745"/>
  <c r="AB93" i="2745"/>
  <c r="Z93" i="2745"/>
  <c r="Y93" i="2745"/>
  <c r="AH92" i="2745"/>
  <c r="AI92" i="2745" s="1"/>
  <c r="AE92" i="2745"/>
  <c r="AB92" i="2745"/>
  <c r="Z92" i="2745"/>
  <c r="Y92" i="2745"/>
  <c r="AH91" i="2745"/>
  <c r="AI91" i="2745" s="1"/>
  <c r="AE91" i="2745"/>
  <c r="AC91" i="2745"/>
  <c r="AD91" i="2745" s="1"/>
  <c r="AB91" i="2745"/>
  <c r="Z91" i="2745"/>
  <c r="Y91" i="2745"/>
  <c r="AH90" i="2745"/>
  <c r="AI90" i="2745" s="1"/>
  <c r="AE90" i="2745"/>
  <c r="AB90" i="2745"/>
  <c r="Z90" i="2745"/>
  <c r="Y90" i="2745"/>
  <c r="AH89" i="2745"/>
  <c r="AI89" i="2745" s="1"/>
  <c r="AE89" i="2745"/>
  <c r="AB89" i="2745"/>
  <c r="Z89" i="2745"/>
  <c r="Y89" i="2745"/>
  <c r="AH88" i="2745"/>
  <c r="AI88" i="2745" s="1"/>
  <c r="AE88" i="2745"/>
  <c r="AB88" i="2745"/>
  <c r="Z88" i="2745"/>
  <c r="Y88" i="2745"/>
  <c r="AH87" i="2745"/>
  <c r="AI87" i="2745" s="1"/>
  <c r="AE87" i="2745"/>
  <c r="AB87" i="2745"/>
  <c r="Z87" i="2745"/>
  <c r="Y87" i="2745"/>
  <c r="AH86" i="2745"/>
  <c r="AI86" i="2745" s="1"/>
  <c r="AE86" i="2745"/>
  <c r="AB86" i="2745"/>
  <c r="Z86" i="2745"/>
  <c r="Y86" i="2745"/>
  <c r="AH85" i="2745"/>
  <c r="AI85" i="2745" s="1"/>
  <c r="AE85" i="2745"/>
  <c r="AB85" i="2745"/>
  <c r="Z85" i="2745"/>
  <c r="Y85" i="2745"/>
  <c r="AH84" i="2745"/>
  <c r="AI84" i="2745" s="1"/>
  <c r="AE84" i="2745"/>
  <c r="AB84" i="2745"/>
  <c r="Z84" i="2745"/>
  <c r="Y84" i="2745"/>
  <c r="AH83" i="2745"/>
  <c r="AI83" i="2745" s="1"/>
  <c r="AE83" i="2745"/>
  <c r="AB83" i="2745"/>
  <c r="Z83" i="2745"/>
  <c r="Y83" i="2745"/>
  <c r="AH82" i="2745"/>
  <c r="AI82" i="2745" s="1"/>
  <c r="AE82" i="2745"/>
  <c r="AB82" i="2745"/>
  <c r="AC82" i="2745"/>
  <c r="AD82" i="2745" s="1"/>
  <c r="Z82" i="2745"/>
  <c r="Y82" i="2745"/>
  <c r="AH81" i="2745"/>
  <c r="AI81" i="2745" s="1"/>
  <c r="AE81" i="2745"/>
  <c r="AB81" i="2745"/>
  <c r="Z81" i="2745"/>
  <c r="Y81" i="2745"/>
  <c r="AH80" i="2745"/>
  <c r="AI80" i="2745" s="1"/>
  <c r="AE80" i="2745"/>
  <c r="AB80" i="2745"/>
  <c r="AC80" i="2745"/>
  <c r="AD80" i="2745" s="1"/>
  <c r="Z80" i="2745"/>
  <c r="Y80" i="2745"/>
  <c r="AH79" i="2745"/>
  <c r="AI79" i="2745" s="1"/>
  <c r="AE79" i="2745"/>
  <c r="AB79" i="2745"/>
  <c r="Z79" i="2745"/>
  <c r="Y79" i="2745"/>
  <c r="AH78" i="2745"/>
  <c r="AI78" i="2745" s="1"/>
  <c r="AE78" i="2745"/>
  <c r="AB78" i="2745"/>
  <c r="Z78" i="2745"/>
  <c r="Y78" i="2745"/>
  <c r="AH77" i="2745"/>
  <c r="AI77" i="2745" s="1"/>
  <c r="AE77" i="2745"/>
  <c r="AB77" i="2745"/>
  <c r="Z77" i="2745"/>
  <c r="Y77" i="2745"/>
  <c r="AH76" i="2745"/>
  <c r="AI76" i="2745" s="1"/>
  <c r="AE76" i="2745"/>
  <c r="AC76" i="2745"/>
  <c r="AD76" i="2745" s="1"/>
  <c r="AB76" i="2745"/>
  <c r="Z76" i="2745"/>
  <c r="Y76" i="2745"/>
  <c r="AH75" i="2745"/>
  <c r="AI75" i="2745" s="1"/>
  <c r="AE75" i="2745"/>
  <c r="AB75" i="2745"/>
  <c r="Z75" i="2745"/>
  <c r="Y75" i="2745"/>
  <c r="AH74" i="2745"/>
  <c r="AI74" i="2745" s="1"/>
  <c r="AE74" i="2745"/>
  <c r="AB74" i="2745"/>
  <c r="Z74" i="2745"/>
  <c r="Y74" i="2745"/>
  <c r="AH73" i="2745"/>
  <c r="AI73" i="2745" s="1"/>
  <c r="AE73" i="2745"/>
  <c r="AB73" i="2745"/>
  <c r="Z73" i="2745"/>
  <c r="Y73" i="2745"/>
  <c r="AH72" i="2745"/>
  <c r="AI72" i="2745" s="1"/>
  <c r="AE72" i="2745"/>
  <c r="AB72" i="2745"/>
  <c r="Z72" i="2745"/>
  <c r="Y72" i="2745"/>
  <c r="AH71" i="2745"/>
  <c r="AI71" i="2745" s="1"/>
  <c r="AE71" i="2745"/>
  <c r="AB71" i="2745"/>
  <c r="Z71" i="2745"/>
  <c r="Y71" i="2745"/>
  <c r="AH70" i="2745"/>
  <c r="AI70" i="2745" s="1"/>
  <c r="AE70" i="2745"/>
  <c r="AB70" i="2745"/>
  <c r="Z70" i="2745"/>
  <c r="Y70" i="2745"/>
  <c r="AH69" i="2745"/>
  <c r="AI69" i="2745" s="1"/>
  <c r="AE69" i="2745"/>
  <c r="AB69" i="2745"/>
  <c r="Z69" i="2745"/>
  <c r="Y69" i="2745"/>
  <c r="AH68" i="2745"/>
  <c r="AI68" i="2745" s="1"/>
  <c r="AE68" i="2745"/>
  <c r="AB68" i="2745"/>
  <c r="AC68" i="2745"/>
  <c r="AD68" i="2745" s="1"/>
  <c r="Z68" i="2745"/>
  <c r="Y68" i="2745"/>
  <c r="AH67" i="2745"/>
  <c r="AI67" i="2745" s="1"/>
  <c r="AE67" i="2745"/>
  <c r="AB67" i="2745"/>
  <c r="Z67" i="2745"/>
  <c r="Y67" i="2745"/>
  <c r="AH66" i="2745"/>
  <c r="AI66" i="2745" s="1"/>
  <c r="AE66" i="2745"/>
  <c r="AB66" i="2745"/>
  <c r="AC66" i="2745"/>
  <c r="AD66" i="2745" s="1"/>
  <c r="Z66" i="2745"/>
  <c r="Y66" i="2745"/>
  <c r="AH65" i="2745"/>
  <c r="AI65" i="2745" s="1"/>
  <c r="AE65" i="2745"/>
  <c r="AB65" i="2745"/>
  <c r="Z65" i="2745"/>
  <c r="Y65" i="2745"/>
  <c r="AH64" i="2745"/>
  <c r="AI64" i="2745" s="1"/>
  <c r="AE64" i="2745"/>
  <c r="AB64" i="2745"/>
  <c r="Z64" i="2745"/>
  <c r="Y64" i="2745"/>
  <c r="AH63" i="2745"/>
  <c r="AI63" i="2745" s="1"/>
  <c r="AE63" i="2745"/>
  <c r="AB63" i="2745"/>
  <c r="Z63" i="2745"/>
  <c r="Y63" i="2745"/>
  <c r="AH62" i="2745"/>
  <c r="AI62" i="2745" s="1"/>
  <c r="AE62" i="2745"/>
  <c r="AB62" i="2745"/>
  <c r="Z62" i="2745"/>
  <c r="Y62" i="2745"/>
  <c r="AH61" i="2745"/>
  <c r="AI61" i="2745" s="1"/>
  <c r="AE61" i="2745"/>
  <c r="AB61" i="2745"/>
  <c r="AC61" i="2745"/>
  <c r="AD61" i="2745" s="1"/>
  <c r="Z61" i="2745"/>
  <c r="Y61" i="2745"/>
  <c r="AH60" i="2745"/>
  <c r="AI60" i="2745" s="1"/>
  <c r="AE60" i="2745"/>
  <c r="AB60" i="2745"/>
  <c r="Z60" i="2745"/>
  <c r="Y60" i="2745"/>
  <c r="AH59" i="2745"/>
  <c r="AI59" i="2745" s="1"/>
  <c r="AE59" i="2745"/>
  <c r="AC59" i="2745"/>
  <c r="AD59" i="2745" s="1"/>
  <c r="AB59" i="2745"/>
  <c r="Z59" i="2745"/>
  <c r="Y59" i="2745"/>
  <c r="AH58" i="2745"/>
  <c r="AI58" i="2745" s="1"/>
  <c r="AE58" i="2745"/>
  <c r="AB58" i="2745"/>
  <c r="Z58" i="2745"/>
  <c r="Y58" i="2745"/>
  <c r="AH57" i="2745"/>
  <c r="AI57" i="2745" s="1"/>
  <c r="AE57" i="2745"/>
  <c r="AB57" i="2745"/>
  <c r="Z57" i="2745"/>
  <c r="Y57" i="2745"/>
  <c r="AH56" i="2745"/>
  <c r="AI56" i="2745" s="1"/>
  <c r="AE56" i="2745"/>
  <c r="AB56" i="2745"/>
  <c r="Z56" i="2745"/>
  <c r="Y56" i="2745"/>
  <c r="AH55" i="2745"/>
  <c r="AI55" i="2745" s="1"/>
  <c r="AE55" i="2745"/>
  <c r="AB55" i="2745"/>
  <c r="Z55" i="2745"/>
  <c r="Y55" i="2745"/>
  <c r="AH54" i="2745"/>
  <c r="AI54" i="2745" s="1"/>
  <c r="AE54" i="2745"/>
  <c r="AB54" i="2745"/>
  <c r="Z54" i="2745"/>
  <c r="Y54" i="2745"/>
  <c r="AH53" i="2745"/>
  <c r="AI53" i="2745" s="1"/>
  <c r="AE53" i="2745"/>
  <c r="AB53" i="2745"/>
  <c r="Z53" i="2745"/>
  <c r="Y53" i="2745"/>
  <c r="AH52" i="2745"/>
  <c r="AI52" i="2745" s="1"/>
  <c r="AE52" i="2745"/>
  <c r="AB52" i="2745"/>
  <c r="Z52" i="2745"/>
  <c r="Y52" i="2745"/>
  <c r="AH51" i="2745"/>
  <c r="AI51" i="2745" s="1"/>
  <c r="AE51" i="2745"/>
  <c r="AB51" i="2745"/>
  <c r="Z51" i="2745"/>
  <c r="Y51" i="2745"/>
  <c r="AH50" i="2745"/>
  <c r="AI50" i="2745" s="1"/>
  <c r="AE50" i="2745"/>
  <c r="AB50" i="2745"/>
  <c r="Z50" i="2745"/>
  <c r="Y50" i="2745"/>
  <c r="AH49" i="2745"/>
  <c r="AI49" i="2745" s="1"/>
  <c r="AE49" i="2745"/>
  <c r="AB49" i="2745"/>
  <c r="Z49" i="2745"/>
  <c r="Y49" i="2745"/>
  <c r="AH48" i="2745"/>
  <c r="AI48" i="2745" s="1"/>
  <c r="AE48" i="2745"/>
  <c r="AB48" i="2745"/>
  <c r="AC48" i="2745"/>
  <c r="AD48" i="2745" s="1"/>
  <c r="Z48" i="2745"/>
  <c r="Y48" i="2745"/>
  <c r="AH47" i="2745"/>
  <c r="AI47" i="2745" s="1"/>
  <c r="AE47" i="2745"/>
  <c r="AB47" i="2745"/>
  <c r="Z47" i="2745"/>
  <c r="Y47" i="2745"/>
  <c r="AH46" i="2745"/>
  <c r="AI46" i="2745" s="1"/>
  <c r="AE46" i="2745"/>
  <c r="AB46" i="2745"/>
  <c r="Z46" i="2745"/>
  <c r="Y46" i="2745"/>
  <c r="AH45" i="2745"/>
  <c r="AI45" i="2745" s="1"/>
  <c r="AE45" i="2745"/>
  <c r="AB45" i="2745"/>
  <c r="Z45" i="2745"/>
  <c r="Y45" i="2745"/>
  <c r="AH44" i="2745"/>
  <c r="AI44" i="2745" s="1"/>
  <c r="AE44" i="2745"/>
  <c r="AC44" i="2745"/>
  <c r="AD44" i="2745" s="1"/>
  <c r="AB44" i="2745"/>
  <c r="Z44" i="2745"/>
  <c r="Y44" i="2745"/>
  <c r="AH43" i="2745"/>
  <c r="AI43" i="2745" s="1"/>
  <c r="AE43" i="2745"/>
  <c r="AB43" i="2745"/>
  <c r="AC43" i="2745"/>
  <c r="AD43" i="2745" s="1"/>
  <c r="Z43" i="2745"/>
  <c r="Y43" i="2745"/>
  <c r="AH42" i="2745"/>
  <c r="AI42" i="2745" s="1"/>
  <c r="AE42" i="2745"/>
  <c r="AB42" i="2745"/>
  <c r="Z42" i="2745"/>
  <c r="Y42" i="2745"/>
  <c r="AH41" i="2745"/>
  <c r="AI41" i="2745" s="1"/>
  <c r="AE41" i="2745"/>
  <c r="AB41" i="2745"/>
  <c r="Z41" i="2745"/>
  <c r="Y41" i="2745"/>
  <c r="AH40" i="2745"/>
  <c r="AI40" i="2745" s="1"/>
  <c r="AE40" i="2745"/>
  <c r="AB40" i="2745"/>
  <c r="Z40" i="2745"/>
  <c r="Y40" i="2745"/>
  <c r="AH39" i="2745"/>
  <c r="AI39" i="2745" s="1"/>
  <c r="AE39" i="2745"/>
  <c r="AB39" i="2745"/>
  <c r="Z39" i="2745"/>
  <c r="Y39" i="2745"/>
  <c r="AH38" i="2745"/>
  <c r="AI38" i="2745" s="1"/>
  <c r="AE38" i="2745"/>
  <c r="AB38" i="2745"/>
  <c r="Z38" i="2745"/>
  <c r="Y38" i="2745"/>
  <c r="AH37" i="2745"/>
  <c r="AI37" i="2745" s="1"/>
  <c r="AE37" i="2745"/>
  <c r="AC37" i="2745"/>
  <c r="AD37" i="2745" s="1"/>
  <c r="AB37" i="2745"/>
  <c r="Z37" i="2745"/>
  <c r="Y37" i="2745"/>
  <c r="AH36" i="2745"/>
  <c r="AI36" i="2745" s="1"/>
  <c r="AE36" i="2745"/>
  <c r="AB36" i="2745"/>
  <c r="Z36" i="2745"/>
  <c r="Y36" i="2745"/>
  <c r="AH35" i="2745"/>
  <c r="AI35" i="2745" s="1"/>
  <c r="AE35" i="2745"/>
  <c r="AC35" i="2745"/>
  <c r="AD35" i="2745" s="1"/>
  <c r="AB35" i="2745"/>
  <c r="Z35" i="2745"/>
  <c r="Y35" i="2745"/>
  <c r="AH34" i="2745"/>
  <c r="AI34" i="2745" s="1"/>
  <c r="AE34" i="2745"/>
  <c r="AB34" i="2745"/>
  <c r="Z34" i="2745"/>
  <c r="Y34" i="2745"/>
  <c r="AH33" i="2745"/>
  <c r="AI33" i="2745" s="1"/>
  <c r="AE33" i="2745"/>
  <c r="AB33" i="2745"/>
  <c r="Z33" i="2745"/>
  <c r="Y33" i="2745"/>
  <c r="AH32" i="2745"/>
  <c r="AI32" i="2745" s="1"/>
  <c r="AE32" i="2745"/>
  <c r="AB32" i="2745"/>
  <c r="Z32" i="2745"/>
  <c r="Y32" i="2745"/>
  <c r="AH31" i="2745"/>
  <c r="AI31" i="2745" s="1"/>
  <c r="AE31" i="2745"/>
  <c r="AB31" i="2745"/>
  <c r="Z31" i="2745"/>
  <c r="Y31" i="2745"/>
  <c r="AH30" i="2745"/>
  <c r="AI30" i="2745" s="1"/>
  <c r="AE30" i="2745"/>
  <c r="AB30" i="2745"/>
  <c r="Z30" i="2745"/>
  <c r="Y30" i="2745"/>
  <c r="AH29" i="2745"/>
  <c r="AI29" i="2745" s="1"/>
  <c r="AE29" i="2745"/>
  <c r="AB29" i="2745"/>
  <c r="Z29" i="2745"/>
  <c r="Y29" i="2745"/>
  <c r="AH28" i="2745"/>
  <c r="AI28" i="2745" s="1"/>
  <c r="AE28" i="2745"/>
  <c r="AB28" i="2745"/>
  <c r="Z28" i="2745"/>
  <c r="Y28" i="2745"/>
  <c r="AH27" i="2745"/>
  <c r="AI27" i="2745" s="1"/>
  <c r="AE27" i="2745"/>
  <c r="AB27" i="2745"/>
  <c r="AC27" i="2745"/>
  <c r="AD27" i="2745" s="1"/>
  <c r="Z27" i="2745"/>
  <c r="Y27" i="2745"/>
  <c r="AH26" i="2745"/>
  <c r="AI26" i="2745" s="1"/>
  <c r="AE26" i="2745"/>
  <c r="AB26" i="2745"/>
  <c r="Z26" i="2745"/>
  <c r="Y26" i="2745"/>
  <c r="AH25" i="2745"/>
  <c r="AI25" i="2745" s="1"/>
  <c r="AE25" i="2745"/>
  <c r="AB25" i="2745"/>
  <c r="Z25" i="2745"/>
  <c r="Y25" i="2745"/>
  <c r="AH24" i="2745"/>
  <c r="AI24" i="2745" s="1"/>
  <c r="AE24" i="2745"/>
  <c r="AB24" i="2745"/>
  <c r="Z24" i="2745"/>
  <c r="Y24" i="2745"/>
  <c r="AH23" i="2745"/>
  <c r="AI23" i="2745" s="1"/>
  <c r="AE23" i="2745"/>
  <c r="AB23" i="2745"/>
  <c r="Z23" i="2745"/>
  <c r="Y23" i="2745"/>
  <c r="AH22" i="2745"/>
  <c r="AI22" i="2745" s="1"/>
  <c r="AE22" i="2745"/>
  <c r="AB22" i="2745"/>
  <c r="Z22" i="2745"/>
  <c r="Y22" i="2745"/>
  <c r="AH21" i="2745"/>
  <c r="AI21" i="2745" s="1"/>
  <c r="AE21" i="2745"/>
  <c r="AB21" i="2745"/>
  <c r="Z21" i="2745"/>
  <c r="Y21" i="2745"/>
  <c r="AH20" i="2745"/>
  <c r="AI20" i="2745" s="1"/>
  <c r="AE20" i="2745"/>
  <c r="AB20" i="2745"/>
  <c r="Z20" i="2745"/>
  <c r="Y20" i="2745"/>
  <c r="AH19" i="2745"/>
  <c r="AI19" i="2745" s="1"/>
  <c r="AE19" i="2745"/>
  <c r="AC19" i="2745"/>
  <c r="AD19" i="2745" s="1"/>
  <c r="AB19" i="2745"/>
  <c r="Z19" i="2745"/>
  <c r="Y19" i="2745"/>
  <c r="AH18" i="2745"/>
  <c r="AI18" i="2745" s="1"/>
  <c r="AE18" i="2745"/>
  <c r="AB18" i="2745"/>
  <c r="Z18" i="2745"/>
  <c r="Y18" i="2745"/>
  <c r="Y17" i="2745"/>
  <c r="Y16" i="2745"/>
  <c r="Y15" i="2745"/>
  <c r="D13" i="2745"/>
  <c r="M10" i="2745"/>
  <c r="L10" i="2745"/>
  <c r="M9" i="2745"/>
  <c r="L9" i="2745"/>
  <c r="M7" i="2745"/>
  <c r="L7" i="2745"/>
  <c r="M6" i="2745"/>
  <c r="L6" i="2745"/>
  <c r="M5" i="2745"/>
  <c r="L5" i="2745"/>
  <c r="M3" i="2745"/>
  <c r="L3" i="2745"/>
  <c r="D13" i="2744"/>
  <c r="M10" i="2744"/>
  <c r="L10" i="2744"/>
  <c r="M6" i="2744"/>
  <c r="L6" i="2744"/>
  <c r="M5" i="2744"/>
  <c r="L5" i="2744"/>
  <c r="D13" i="2743"/>
  <c r="M10" i="2743"/>
  <c r="L10" i="2743"/>
  <c r="M9" i="2743"/>
  <c r="L9" i="2743"/>
  <c r="M7" i="2743"/>
  <c r="L7" i="2743"/>
  <c r="M6" i="2743"/>
  <c r="L6" i="2743"/>
  <c r="M5" i="2743"/>
  <c r="L5" i="2743"/>
  <c r="M3" i="2743"/>
  <c r="L3" i="2743"/>
  <c r="D13" i="2742"/>
  <c r="M10" i="2742"/>
  <c r="L10" i="2742"/>
  <c r="M7" i="2742"/>
  <c r="L7" i="2742"/>
  <c r="M6" i="2742"/>
  <c r="L6" i="2742"/>
  <c r="M5" i="2742"/>
  <c r="L5" i="2742"/>
  <c r="E50" i="2741"/>
  <c r="F50" i="2741" s="1"/>
  <c r="E49" i="2741"/>
  <c r="F49" i="2741" s="1"/>
  <c r="E48" i="2741"/>
  <c r="F48" i="2741" s="1"/>
  <c r="E47" i="2741"/>
  <c r="F47" i="2741" s="1"/>
  <c r="E46" i="2741"/>
  <c r="F46" i="2741" s="1"/>
  <c r="E45" i="2741"/>
  <c r="F45" i="2741" s="1"/>
  <c r="E44" i="2741"/>
  <c r="F44" i="2741" s="1"/>
  <c r="E43" i="2741"/>
  <c r="F43" i="2741" s="1"/>
  <c r="E42" i="2741"/>
  <c r="F42" i="2741" s="1"/>
  <c r="E41" i="2741"/>
  <c r="F41" i="2741" s="1"/>
  <c r="E40" i="2741"/>
  <c r="F40" i="2741" s="1"/>
  <c r="E39" i="2741"/>
  <c r="F39" i="2741" s="1"/>
  <c r="E38" i="2741"/>
  <c r="F38" i="2741" s="1"/>
  <c r="E37" i="2741"/>
  <c r="F37" i="2741" s="1"/>
  <c r="E36" i="2741"/>
  <c r="F36" i="2741" s="1"/>
  <c r="E35" i="2741"/>
  <c r="F35" i="2741" s="1"/>
  <c r="E34" i="2741"/>
  <c r="F34" i="2741" s="1"/>
  <c r="E33" i="2741"/>
  <c r="F33" i="2741" s="1"/>
  <c r="E32" i="2741"/>
  <c r="F32" i="2741" s="1"/>
  <c r="E31" i="2741"/>
  <c r="F31" i="2741" s="1"/>
  <c r="E30" i="2741"/>
  <c r="F30" i="2741" s="1"/>
  <c r="E29" i="2741"/>
  <c r="F29" i="2741" s="1"/>
  <c r="E28" i="2741"/>
  <c r="F28" i="2741" s="1"/>
  <c r="E27" i="2741"/>
  <c r="F27" i="2741" s="1"/>
  <c r="E26" i="2741"/>
  <c r="F26" i="2741" s="1"/>
  <c r="E25" i="2741"/>
  <c r="F25" i="2741" s="1"/>
  <c r="E24" i="2741"/>
  <c r="F24" i="2741" s="1"/>
  <c r="E23" i="2741"/>
  <c r="F23" i="2741" s="1"/>
  <c r="E22" i="2741"/>
  <c r="F22" i="2741" s="1"/>
  <c r="E21" i="2741"/>
  <c r="F21" i="2741" s="1"/>
  <c r="E20" i="2741"/>
  <c r="F20" i="2741" s="1"/>
  <c r="E19" i="2741"/>
  <c r="F19" i="2741" s="1"/>
  <c r="E18" i="2741"/>
  <c r="F18" i="2741" s="1"/>
  <c r="E17" i="2741"/>
  <c r="F17" i="2741" s="1"/>
  <c r="E16" i="2741"/>
  <c r="F16" i="2741" s="1"/>
  <c r="E15" i="2741"/>
  <c r="F15" i="2741" s="1"/>
  <c r="AA100" i="2741"/>
  <c r="AC100" i="2741" s="1"/>
  <c r="AD100" i="2741" s="1"/>
  <c r="AA99" i="2741"/>
  <c r="AC99" i="2741" s="1"/>
  <c r="AD99" i="2741" s="1"/>
  <c r="AA98" i="2741"/>
  <c r="AC98" i="2741" s="1"/>
  <c r="AD98" i="2741" s="1"/>
  <c r="AA97" i="2741"/>
  <c r="AC97" i="2741" s="1"/>
  <c r="AD97" i="2741" s="1"/>
  <c r="AA96" i="2741"/>
  <c r="AC96" i="2741" s="1"/>
  <c r="AD96" i="2741" s="1"/>
  <c r="AA95" i="2741"/>
  <c r="AC95" i="2741" s="1"/>
  <c r="AD95" i="2741" s="1"/>
  <c r="AA94" i="2741"/>
  <c r="AC94" i="2741" s="1"/>
  <c r="AD94" i="2741" s="1"/>
  <c r="AA93" i="2741"/>
  <c r="AC93" i="2741" s="1"/>
  <c r="AD93" i="2741" s="1"/>
  <c r="AA92" i="2741"/>
  <c r="AC92" i="2741" s="1"/>
  <c r="AD92" i="2741" s="1"/>
  <c r="AA91" i="2741"/>
  <c r="AA90" i="2741"/>
  <c r="AC90" i="2741" s="1"/>
  <c r="AD90" i="2741" s="1"/>
  <c r="AA89" i="2741"/>
  <c r="AC89" i="2741" s="1"/>
  <c r="AD89" i="2741" s="1"/>
  <c r="AA88" i="2741"/>
  <c r="AC88" i="2741" s="1"/>
  <c r="AD88" i="2741" s="1"/>
  <c r="AA87" i="2741"/>
  <c r="AC87" i="2741" s="1"/>
  <c r="AD87" i="2741" s="1"/>
  <c r="AA86" i="2741"/>
  <c r="AC86" i="2741" s="1"/>
  <c r="AD86" i="2741" s="1"/>
  <c r="AA85" i="2741"/>
  <c r="AC85" i="2741" s="1"/>
  <c r="AD85" i="2741" s="1"/>
  <c r="AA84" i="2741"/>
  <c r="AC84" i="2741" s="1"/>
  <c r="AD84" i="2741" s="1"/>
  <c r="AG84" i="2741" s="1"/>
  <c r="AA83" i="2741"/>
  <c r="AA82" i="2741"/>
  <c r="AC82" i="2741" s="1"/>
  <c r="AD82" i="2741" s="1"/>
  <c r="AA81" i="2741"/>
  <c r="AC81" i="2741" s="1"/>
  <c r="AD81" i="2741" s="1"/>
  <c r="AA80" i="2741"/>
  <c r="AC80" i="2741" s="1"/>
  <c r="AD80" i="2741" s="1"/>
  <c r="AG80" i="2741" s="1"/>
  <c r="AA79" i="2741"/>
  <c r="AC79" i="2741" s="1"/>
  <c r="AD79" i="2741" s="1"/>
  <c r="AA78" i="2741"/>
  <c r="AC78" i="2741" s="1"/>
  <c r="AD78" i="2741" s="1"/>
  <c r="AA77" i="2741"/>
  <c r="AC77" i="2741" s="1"/>
  <c r="AD77" i="2741" s="1"/>
  <c r="AA76" i="2741"/>
  <c r="AC76" i="2741" s="1"/>
  <c r="AD76" i="2741" s="1"/>
  <c r="AA75" i="2741"/>
  <c r="AC75" i="2741" s="1"/>
  <c r="AD75" i="2741" s="1"/>
  <c r="AA74" i="2741"/>
  <c r="AC74" i="2741" s="1"/>
  <c r="AD74" i="2741" s="1"/>
  <c r="AA73" i="2741"/>
  <c r="AC73" i="2741" s="1"/>
  <c r="AD73" i="2741" s="1"/>
  <c r="AA72" i="2741"/>
  <c r="AC72" i="2741" s="1"/>
  <c r="AD72" i="2741" s="1"/>
  <c r="AA71" i="2741"/>
  <c r="AC71" i="2741" s="1"/>
  <c r="AD71" i="2741" s="1"/>
  <c r="AA70" i="2741"/>
  <c r="AC70" i="2741" s="1"/>
  <c r="AD70" i="2741" s="1"/>
  <c r="AA69" i="2741"/>
  <c r="AC69" i="2741" s="1"/>
  <c r="AD69" i="2741" s="1"/>
  <c r="AA68" i="2741"/>
  <c r="AC68" i="2741" s="1"/>
  <c r="AD68" i="2741" s="1"/>
  <c r="AG68" i="2741" s="1"/>
  <c r="AA67" i="2741"/>
  <c r="AC67" i="2741" s="1"/>
  <c r="AD67" i="2741" s="1"/>
  <c r="AA66" i="2741"/>
  <c r="AC66" i="2741" s="1"/>
  <c r="AD66" i="2741" s="1"/>
  <c r="AA65" i="2741"/>
  <c r="AC65" i="2741" s="1"/>
  <c r="AD65" i="2741" s="1"/>
  <c r="AA64" i="2741"/>
  <c r="AA63" i="2741"/>
  <c r="AC63" i="2741" s="1"/>
  <c r="AD63" i="2741" s="1"/>
  <c r="AA62" i="2741"/>
  <c r="AC62" i="2741" s="1"/>
  <c r="AD62" i="2741" s="1"/>
  <c r="AA61" i="2741"/>
  <c r="AC61" i="2741" s="1"/>
  <c r="AD61" i="2741" s="1"/>
  <c r="AA60" i="2741"/>
  <c r="AC60" i="2741" s="1"/>
  <c r="AD60" i="2741" s="1"/>
  <c r="AA59" i="2741"/>
  <c r="AC59" i="2741" s="1"/>
  <c r="AD59" i="2741" s="1"/>
  <c r="AA58" i="2741"/>
  <c r="AC58" i="2741" s="1"/>
  <c r="AD58" i="2741" s="1"/>
  <c r="AA57" i="2741"/>
  <c r="AC57" i="2741" s="1"/>
  <c r="AD57" i="2741" s="1"/>
  <c r="AA56" i="2741"/>
  <c r="AA55" i="2741"/>
  <c r="AC55" i="2741" s="1"/>
  <c r="AD55" i="2741" s="1"/>
  <c r="AA54" i="2741"/>
  <c r="AA53" i="2741"/>
  <c r="AC53" i="2741" s="1"/>
  <c r="AD53" i="2741" s="1"/>
  <c r="AA52" i="2741"/>
  <c r="AC52" i="2741" s="1"/>
  <c r="AD52" i="2741" s="1"/>
  <c r="AG52" i="2741" s="1"/>
  <c r="AA51" i="2741"/>
  <c r="AC51" i="2741" s="1"/>
  <c r="AD51" i="2741" s="1"/>
  <c r="AA50" i="2741"/>
  <c r="AA49" i="2741"/>
  <c r="AA48" i="2741"/>
  <c r="AC48" i="2741" s="1"/>
  <c r="AD48" i="2741" s="1"/>
  <c r="AA47" i="2741"/>
  <c r="AA46" i="2741"/>
  <c r="AC46" i="2741" s="1"/>
  <c r="AD46" i="2741" s="1"/>
  <c r="AA45" i="2741"/>
  <c r="AC45" i="2741" s="1"/>
  <c r="AD45" i="2741" s="1"/>
  <c r="AA44" i="2741"/>
  <c r="AC44" i="2741" s="1"/>
  <c r="AD44" i="2741" s="1"/>
  <c r="AG44" i="2741" s="1"/>
  <c r="AA43" i="2741"/>
  <c r="AC43" i="2741" s="1"/>
  <c r="AD43" i="2741" s="1"/>
  <c r="AA42" i="2741"/>
  <c r="AC42" i="2741" s="1"/>
  <c r="AD42" i="2741" s="1"/>
  <c r="AA41" i="2741"/>
  <c r="AA40" i="2741"/>
  <c r="AC40" i="2741" s="1"/>
  <c r="AD40" i="2741" s="1"/>
  <c r="AA39" i="2741"/>
  <c r="AC39" i="2741" s="1"/>
  <c r="AD39" i="2741" s="1"/>
  <c r="AA38" i="2741"/>
  <c r="AC38" i="2741" s="1"/>
  <c r="AD38" i="2741" s="1"/>
  <c r="AA37" i="2741"/>
  <c r="AA36" i="2741"/>
  <c r="AC36" i="2741" s="1"/>
  <c r="AD36" i="2741" s="1"/>
  <c r="AG36" i="2741" s="1"/>
  <c r="AA35" i="2741"/>
  <c r="AC35" i="2741" s="1"/>
  <c r="AD35" i="2741" s="1"/>
  <c r="AA34" i="2741"/>
  <c r="AA33" i="2741"/>
  <c r="AA32" i="2741"/>
  <c r="AC32" i="2741" s="1"/>
  <c r="AD32" i="2741" s="1"/>
  <c r="AA31" i="2741"/>
  <c r="AA30" i="2741"/>
  <c r="AC30" i="2741" s="1"/>
  <c r="AD30" i="2741" s="1"/>
  <c r="AA29" i="2741"/>
  <c r="AC29" i="2741" s="1"/>
  <c r="AD29" i="2741" s="1"/>
  <c r="AA28" i="2741"/>
  <c r="AC28" i="2741" s="1"/>
  <c r="AD28" i="2741" s="1"/>
  <c r="AA27" i="2741"/>
  <c r="AC27" i="2741" s="1"/>
  <c r="AD27" i="2741" s="1"/>
  <c r="AA26" i="2741"/>
  <c r="AC26" i="2741" s="1"/>
  <c r="AD26" i="2741" s="1"/>
  <c r="AA25" i="2741"/>
  <c r="AC25" i="2741" s="1"/>
  <c r="AD25" i="2741" s="1"/>
  <c r="AA24" i="2741"/>
  <c r="AC24" i="2741" s="1"/>
  <c r="AD24" i="2741" s="1"/>
  <c r="AA23" i="2741"/>
  <c r="AC23" i="2741" s="1"/>
  <c r="AD23" i="2741" s="1"/>
  <c r="AA22" i="2741"/>
  <c r="AA21" i="2741"/>
  <c r="AC21" i="2741" s="1"/>
  <c r="AD21" i="2741" s="1"/>
  <c r="AA20" i="2741"/>
  <c r="AC20" i="2741" s="1"/>
  <c r="AD20" i="2741" s="1"/>
  <c r="AG20" i="2741" s="1"/>
  <c r="AH100" i="2741"/>
  <c r="AI100" i="2741" s="1"/>
  <c r="AE100" i="2741"/>
  <c r="AB100" i="2741"/>
  <c r="Z100" i="2741"/>
  <c r="Y100" i="2741"/>
  <c r="AH99" i="2741"/>
  <c r="AI99" i="2741" s="1"/>
  <c r="AE99" i="2741"/>
  <c r="AB99" i="2741"/>
  <c r="Z99" i="2741"/>
  <c r="Y99" i="2741"/>
  <c r="AH98" i="2741"/>
  <c r="AI98" i="2741" s="1"/>
  <c r="AE98" i="2741"/>
  <c r="AB98" i="2741"/>
  <c r="Z98" i="2741"/>
  <c r="Y98" i="2741"/>
  <c r="AH97" i="2741"/>
  <c r="AI97" i="2741" s="1"/>
  <c r="AE97" i="2741"/>
  <c r="AB97" i="2741"/>
  <c r="Z97" i="2741"/>
  <c r="Y97" i="2741"/>
  <c r="AH96" i="2741"/>
  <c r="AI96" i="2741" s="1"/>
  <c r="AE96" i="2741"/>
  <c r="AB96" i="2741"/>
  <c r="Z96" i="2741"/>
  <c r="Y96" i="2741"/>
  <c r="AH95" i="2741"/>
  <c r="AI95" i="2741" s="1"/>
  <c r="AE95" i="2741"/>
  <c r="AB95" i="2741"/>
  <c r="Z95" i="2741"/>
  <c r="Y95" i="2741"/>
  <c r="AH94" i="2741"/>
  <c r="AI94" i="2741" s="1"/>
  <c r="AE94" i="2741"/>
  <c r="AB94" i="2741"/>
  <c r="Z94" i="2741"/>
  <c r="Y94" i="2741"/>
  <c r="AH93" i="2741"/>
  <c r="AI93" i="2741" s="1"/>
  <c r="AE93" i="2741"/>
  <c r="AB93" i="2741"/>
  <c r="Z93" i="2741"/>
  <c r="Y93" i="2741"/>
  <c r="AH92" i="2741"/>
  <c r="AI92" i="2741" s="1"/>
  <c r="AE92" i="2741"/>
  <c r="AB92" i="2741"/>
  <c r="Z92" i="2741"/>
  <c r="Y92" i="2741"/>
  <c r="AH91" i="2741"/>
  <c r="AI91" i="2741" s="1"/>
  <c r="AE91" i="2741"/>
  <c r="AC91" i="2741"/>
  <c r="AD91" i="2741" s="1"/>
  <c r="AB91" i="2741"/>
  <c r="Z91" i="2741"/>
  <c r="Y91" i="2741"/>
  <c r="AH90" i="2741"/>
  <c r="AI90" i="2741" s="1"/>
  <c r="AE90" i="2741"/>
  <c r="AB90" i="2741"/>
  <c r="Z90" i="2741"/>
  <c r="Y90" i="2741"/>
  <c r="AH89" i="2741"/>
  <c r="AI89" i="2741" s="1"/>
  <c r="AE89" i="2741"/>
  <c r="AB89" i="2741"/>
  <c r="Z89" i="2741"/>
  <c r="Y89" i="2741"/>
  <c r="AH88" i="2741"/>
  <c r="AI88" i="2741" s="1"/>
  <c r="AE88" i="2741"/>
  <c r="AB88" i="2741"/>
  <c r="Z88" i="2741"/>
  <c r="Y88" i="2741"/>
  <c r="AH87" i="2741"/>
  <c r="AI87" i="2741" s="1"/>
  <c r="AE87" i="2741"/>
  <c r="AB87" i="2741"/>
  <c r="Z87" i="2741"/>
  <c r="Y87" i="2741"/>
  <c r="AH86" i="2741"/>
  <c r="AI86" i="2741" s="1"/>
  <c r="AE86" i="2741"/>
  <c r="AB86" i="2741"/>
  <c r="Z86" i="2741"/>
  <c r="Y86" i="2741"/>
  <c r="AH85" i="2741"/>
  <c r="AI85" i="2741" s="1"/>
  <c r="AE85" i="2741"/>
  <c r="AB85" i="2741"/>
  <c r="Z85" i="2741"/>
  <c r="Y85" i="2741"/>
  <c r="AH84" i="2741"/>
  <c r="AI84" i="2741" s="1"/>
  <c r="AE84" i="2741"/>
  <c r="AB84" i="2741"/>
  <c r="Z84" i="2741"/>
  <c r="Y84" i="2741"/>
  <c r="AH83" i="2741"/>
  <c r="AI83" i="2741" s="1"/>
  <c r="AE83" i="2741"/>
  <c r="AC83" i="2741"/>
  <c r="AD83" i="2741" s="1"/>
  <c r="AB83" i="2741"/>
  <c r="Z83" i="2741"/>
  <c r="Y83" i="2741"/>
  <c r="AH82" i="2741"/>
  <c r="AI82" i="2741" s="1"/>
  <c r="AE82" i="2741"/>
  <c r="AB82" i="2741"/>
  <c r="Z82" i="2741"/>
  <c r="Y82" i="2741"/>
  <c r="AH81" i="2741"/>
  <c r="AI81" i="2741" s="1"/>
  <c r="AE81" i="2741"/>
  <c r="AB81" i="2741"/>
  <c r="Z81" i="2741"/>
  <c r="Y81" i="2741"/>
  <c r="AH80" i="2741"/>
  <c r="AI80" i="2741" s="1"/>
  <c r="AE80" i="2741"/>
  <c r="AB80" i="2741"/>
  <c r="Z80" i="2741"/>
  <c r="Y80" i="2741"/>
  <c r="AH79" i="2741"/>
  <c r="AI79" i="2741" s="1"/>
  <c r="AE79" i="2741"/>
  <c r="AB79" i="2741"/>
  <c r="Z79" i="2741"/>
  <c r="Y79" i="2741"/>
  <c r="AH78" i="2741"/>
  <c r="AI78" i="2741" s="1"/>
  <c r="AE78" i="2741"/>
  <c r="AB78" i="2741"/>
  <c r="Z78" i="2741"/>
  <c r="Y78" i="2741"/>
  <c r="AH77" i="2741"/>
  <c r="AI77" i="2741" s="1"/>
  <c r="AE77" i="2741"/>
  <c r="AB77" i="2741"/>
  <c r="Z77" i="2741"/>
  <c r="Y77" i="2741"/>
  <c r="AH76" i="2741"/>
  <c r="AI76" i="2741" s="1"/>
  <c r="AE76" i="2741"/>
  <c r="AB76" i="2741"/>
  <c r="Z76" i="2741"/>
  <c r="Y76" i="2741"/>
  <c r="AH75" i="2741"/>
  <c r="AI75" i="2741" s="1"/>
  <c r="AE75" i="2741"/>
  <c r="AB75" i="2741"/>
  <c r="Z75" i="2741"/>
  <c r="Y75" i="2741"/>
  <c r="AH74" i="2741"/>
  <c r="AI74" i="2741" s="1"/>
  <c r="AE74" i="2741"/>
  <c r="AB74" i="2741"/>
  <c r="Z74" i="2741"/>
  <c r="Y74" i="2741"/>
  <c r="AH73" i="2741"/>
  <c r="AI73" i="2741" s="1"/>
  <c r="AE73" i="2741"/>
  <c r="AB73" i="2741"/>
  <c r="Z73" i="2741"/>
  <c r="Y73" i="2741"/>
  <c r="AH72" i="2741"/>
  <c r="AI72" i="2741" s="1"/>
  <c r="AE72" i="2741"/>
  <c r="AB72" i="2741"/>
  <c r="Z72" i="2741"/>
  <c r="Y72" i="2741"/>
  <c r="AH71" i="2741"/>
  <c r="AI71" i="2741" s="1"/>
  <c r="AE71" i="2741"/>
  <c r="AB71" i="2741"/>
  <c r="Z71" i="2741"/>
  <c r="Y71" i="2741"/>
  <c r="AH70" i="2741"/>
  <c r="AI70" i="2741" s="1"/>
  <c r="AE70" i="2741"/>
  <c r="AB70" i="2741"/>
  <c r="Z70" i="2741"/>
  <c r="Y70" i="2741"/>
  <c r="AH69" i="2741"/>
  <c r="AI69" i="2741" s="1"/>
  <c r="AE69" i="2741"/>
  <c r="AB69" i="2741"/>
  <c r="Z69" i="2741"/>
  <c r="Y69" i="2741"/>
  <c r="AH68" i="2741"/>
  <c r="AI68" i="2741" s="1"/>
  <c r="AE68" i="2741"/>
  <c r="AB68" i="2741"/>
  <c r="Z68" i="2741"/>
  <c r="Y68" i="2741"/>
  <c r="AH67" i="2741"/>
  <c r="AI67" i="2741" s="1"/>
  <c r="AE67" i="2741"/>
  <c r="AB67" i="2741"/>
  <c r="Z67" i="2741"/>
  <c r="Y67" i="2741"/>
  <c r="AH66" i="2741"/>
  <c r="AI66" i="2741" s="1"/>
  <c r="AE66" i="2741"/>
  <c r="AB66" i="2741"/>
  <c r="Z66" i="2741"/>
  <c r="Y66" i="2741"/>
  <c r="AH65" i="2741"/>
  <c r="AI65" i="2741" s="1"/>
  <c r="AE65" i="2741"/>
  <c r="AB65" i="2741"/>
  <c r="Z65" i="2741"/>
  <c r="Y65" i="2741"/>
  <c r="AH64" i="2741"/>
  <c r="AI64" i="2741" s="1"/>
  <c r="AE64" i="2741"/>
  <c r="AC64" i="2741"/>
  <c r="AD64" i="2741" s="1"/>
  <c r="AB64" i="2741"/>
  <c r="Z64" i="2741"/>
  <c r="Y64" i="2741"/>
  <c r="AH63" i="2741"/>
  <c r="AI63" i="2741" s="1"/>
  <c r="AE63" i="2741"/>
  <c r="AB63" i="2741"/>
  <c r="Z63" i="2741"/>
  <c r="Y63" i="2741"/>
  <c r="AH62" i="2741"/>
  <c r="AI62" i="2741" s="1"/>
  <c r="AE62" i="2741"/>
  <c r="AB62" i="2741"/>
  <c r="Z62" i="2741"/>
  <c r="Y62" i="2741"/>
  <c r="AH61" i="2741"/>
  <c r="AI61" i="2741" s="1"/>
  <c r="AE61" i="2741"/>
  <c r="AB61" i="2741"/>
  <c r="Z61" i="2741"/>
  <c r="Y61" i="2741"/>
  <c r="AH60" i="2741"/>
  <c r="AI60" i="2741" s="1"/>
  <c r="AE60" i="2741"/>
  <c r="AB60" i="2741"/>
  <c r="Z60" i="2741"/>
  <c r="Y60" i="2741"/>
  <c r="AH59" i="2741"/>
  <c r="AI59" i="2741" s="1"/>
  <c r="AE59" i="2741"/>
  <c r="AB59" i="2741"/>
  <c r="Z59" i="2741"/>
  <c r="Y59" i="2741"/>
  <c r="AH58" i="2741"/>
  <c r="AI58" i="2741" s="1"/>
  <c r="AE58" i="2741"/>
  <c r="AB58" i="2741"/>
  <c r="Z58" i="2741"/>
  <c r="Y58" i="2741"/>
  <c r="AH57" i="2741"/>
  <c r="AI57" i="2741" s="1"/>
  <c r="AE57" i="2741"/>
  <c r="AB57" i="2741"/>
  <c r="Z57" i="2741"/>
  <c r="Y57" i="2741"/>
  <c r="AH56" i="2741"/>
  <c r="AI56" i="2741" s="1"/>
  <c r="AE56" i="2741"/>
  <c r="AB56" i="2741"/>
  <c r="AC56" i="2741"/>
  <c r="AD56" i="2741" s="1"/>
  <c r="Z56" i="2741"/>
  <c r="Y56" i="2741"/>
  <c r="AH55" i="2741"/>
  <c r="AI55" i="2741" s="1"/>
  <c r="AE55" i="2741"/>
  <c r="AB55" i="2741"/>
  <c r="Z55" i="2741"/>
  <c r="Y55" i="2741"/>
  <c r="AH54" i="2741"/>
  <c r="AI54" i="2741" s="1"/>
  <c r="AE54" i="2741"/>
  <c r="AB54" i="2741"/>
  <c r="AC54" i="2741"/>
  <c r="AD54" i="2741" s="1"/>
  <c r="Z54" i="2741"/>
  <c r="Y54" i="2741"/>
  <c r="AH53" i="2741"/>
  <c r="AI53" i="2741" s="1"/>
  <c r="AE53" i="2741"/>
  <c r="AB53" i="2741"/>
  <c r="Z53" i="2741"/>
  <c r="Y53" i="2741"/>
  <c r="AH52" i="2741"/>
  <c r="AI52" i="2741" s="1"/>
  <c r="AE52" i="2741"/>
  <c r="AB52" i="2741"/>
  <c r="Z52" i="2741"/>
  <c r="Y52" i="2741"/>
  <c r="AH51" i="2741"/>
  <c r="AI51" i="2741" s="1"/>
  <c r="AE51" i="2741"/>
  <c r="AB51" i="2741"/>
  <c r="Z51" i="2741"/>
  <c r="Y51" i="2741"/>
  <c r="AH50" i="2741"/>
  <c r="AI50" i="2741" s="1"/>
  <c r="AE50" i="2741"/>
  <c r="AC50" i="2741"/>
  <c r="AD50" i="2741" s="1"/>
  <c r="AG50" i="2741" s="1"/>
  <c r="AB50" i="2741"/>
  <c r="Z50" i="2741"/>
  <c r="Y50" i="2741"/>
  <c r="AH49" i="2741"/>
  <c r="AI49" i="2741" s="1"/>
  <c r="AE49" i="2741"/>
  <c r="AB49" i="2741"/>
  <c r="AC49" i="2741"/>
  <c r="AD49" i="2741" s="1"/>
  <c r="Z49" i="2741"/>
  <c r="Y49" i="2741"/>
  <c r="AH48" i="2741"/>
  <c r="AI48" i="2741" s="1"/>
  <c r="AE48" i="2741"/>
  <c r="AB48" i="2741"/>
  <c r="Z48" i="2741"/>
  <c r="Y48" i="2741"/>
  <c r="AH47" i="2741"/>
  <c r="AI47" i="2741" s="1"/>
  <c r="AE47" i="2741"/>
  <c r="AB47" i="2741"/>
  <c r="AC47" i="2741"/>
  <c r="AD47" i="2741" s="1"/>
  <c r="Z47" i="2741"/>
  <c r="Y47" i="2741"/>
  <c r="AH46" i="2741"/>
  <c r="AI46" i="2741" s="1"/>
  <c r="AE46" i="2741"/>
  <c r="AB46" i="2741"/>
  <c r="Z46" i="2741"/>
  <c r="Y46" i="2741"/>
  <c r="AH45" i="2741"/>
  <c r="AI45" i="2741" s="1"/>
  <c r="AE45" i="2741"/>
  <c r="AB45" i="2741"/>
  <c r="Z45" i="2741"/>
  <c r="Y45" i="2741"/>
  <c r="AH44" i="2741"/>
  <c r="AI44" i="2741" s="1"/>
  <c r="AE44" i="2741"/>
  <c r="AB44" i="2741"/>
  <c r="Z44" i="2741"/>
  <c r="Y44" i="2741"/>
  <c r="AH43" i="2741"/>
  <c r="AI43" i="2741" s="1"/>
  <c r="AE43" i="2741"/>
  <c r="AB43" i="2741"/>
  <c r="Z43" i="2741"/>
  <c r="Y43" i="2741"/>
  <c r="AH42" i="2741"/>
  <c r="AI42" i="2741" s="1"/>
  <c r="AE42" i="2741"/>
  <c r="AB42" i="2741"/>
  <c r="Z42" i="2741"/>
  <c r="Y42" i="2741"/>
  <c r="AH41" i="2741"/>
  <c r="AI41" i="2741" s="1"/>
  <c r="AE41" i="2741"/>
  <c r="AC41" i="2741"/>
  <c r="AD41" i="2741" s="1"/>
  <c r="AB41" i="2741"/>
  <c r="Z41" i="2741"/>
  <c r="Y41" i="2741"/>
  <c r="AH40" i="2741"/>
  <c r="AI40" i="2741" s="1"/>
  <c r="AE40" i="2741"/>
  <c r="AB40" i="2741"/>
  <c r="Z40" i="2741"/>
  <c r="Y40" i="2741"/>
  <c r="AH39" i="2741"/>
  <c r="AI39" i="2741" s="1"/>
  <c r="AE39" i="2741"/>
  <c r="AB39" i="2741"/>
  <c r="Z39" i="2741"/>
  <c r="Y39" i="2741"/>
  <c r="AH38" i="2741"/>
  <c r="AI38" i="2741" s="1"/>
  <c r="AE38" i="2741"/>
  <c r="AB38" i="2741"/>
  <c r="Z38" i="2741"/>
  <c r="Y38" i="2741"/>
  <c r="AH37" i="2741"/>
  <c r="AI37" i="2741" s="1"/>
  <c r="AE37" i="2741"/>
  <c r="AC37" i="2741"/>
  <c r="AD37" i="2741" s="1"/>
  <c r="AB37" i="2741"/>
  <c r="Z37" i="2741"/>
  <c r="Y37" i="2741"/>
  <c r="AH36" i="2741"/>
  <c r="AI36" i="2741" s="1"/>
  <c r="AE36" i="2741"/>
  <c r="AB36" i="2741"/>
  <c r="Z36" i="2741"/>
  <c r="Y36" i="2741"/>
  <c r="AH35" i="2741"/>
  <c r="AI35" i="2741" s="1"/>
  <c r="AE35" i="2741"/>
  <c r="AB35" i="2741"/>
  <c r="Z35" i="2741"/>
  <c r="Y35" i="2741"/>
  <c r="AH34" i="2741"/>
  <c r="AI34" i="2741" s="1"/>
  <c r="AE34" i="2741"/>
  <c r="AC34" i="2741"/>
  <c r="AD34" i="2741" s="1"/>
  <c r="AB34" i="2741"/>
  <c r="Z34" i="2741"/>
  <c r="Y34" i="2741"/>
  <c r="AH33" i="2741"/>
  <c r="AI33" i="2741" s="1"/>
  <c r="AE33" i="2741"/>
  <c r="AB33" i="2741"/>
  <c r="AC33" i="2741"/>
  <c r="AD33" i="2741" s="1"/>
  <c r="Z33" i="2741"/>
  <c r="Y33" i="2741"/>
  <c r="AH32" i="2741"/>
  <c r="AI32" i="2741" s="1"/>
  <c r="AE32" i="2741"/>
  <c r="AB32" i="2741"/>
  <c r="Z32" i="2741"/>
  <c r="Y32" i="2741"/>
  <c r="AH31" i="2741"/>
  <c r="AI31" i="2741" s="1"/>
  <c r="AE31" i="2741"/>
  <c r="AB31" i="2741"/>
  <c r="AC31" i="2741"/>
  <c r="AD31" i="2741" s="1"/>
  <c r="Z31" i="2741"/>
  <c r="Y31" i="2741"/>
  <c r="AH30" i="2741"/>
  <c r="AI30" i="2741" s="1"/>
  <c r="AE30" i="2741"/>
  <c r="AB30" i="2741"/>
  <c r="Z30" i="2741"/>
  <c r="Y30" i="2741"/>
  <c r="AH29" i="2741"/>
  <c r="AI29" i="2741" s="1"/>
  <c r="AE29" i="2741"/>
  <c r="AB29" i="2741"/>
  <c r="Z29" i="2741"/>
  <c r="Y29" i="2741"/>
  <c r="AH28" i="2741"/>
  <c r="AI28" i="2741" s="1"/>
  <c r="AE28" i="2741"/>
  <c r="AB28" i="2741"/>
  <c r="Z28" i="2741"/>
  <c r="Y28" i="2741"/>
  <c r="AH27" i="2741"/>
  <c r="AI27" i="2741" s="1"/>
  <c r="AE27" i="2741"/>
  <c r="AB27" i="2741"/>
  <c r="Z27" i="2741"/>
  <c r="Y27" i="2741"/>
  <c r="AH26" i="2741"/>
  <c r="AI26" i="2741" s="1"/>
  <c r="AE26" i="2741"/>
  <c r="AB26" i="2741"/>
  <c r="Z26" i="2741"/>
  <c r="Y26" i="2741"/>
  <c r="AH25" i="2741"/>
  <c r="AI25" i="2741" s="1"/>
  <c r="AE25" i="2741"/>
  <c r="AB25" i="2741"/>
  <c r="Z25" i="2741"/>
  <c r="Y25" i="2741"/>
  <c r="AH24" i="2741"/>
  <c r="AI24" i="2741" s="1"/>
  <c r="AE24" i="2741"/>
  <c r="AB24" i="2741"/>
  <c r="Z24" i="2741"/>
  <c r="Y24" i="2741"/>
  <c r="AH23" i="2741"/>
  <c r="AI23" i="2741" s="1"/>
  <c r="AE23" i="2741"/>
  <c r="AB23" i="2741"/>
  <c r="Z23" i="2741"/>
  <c r="Y23" i="2741"/>
  <c r="AH22" i="2741"/>
  <c r="AI22" i="2741" s="1"/>
  <c r="AE22" i="2741"/>
  <c r="AB22" i="2741"/>
  <c r="AC22" i="2741"/>
  <c r="AD22" i="2741" s="1"/>
  <c r="Z22" i="2741"/>
  <c r="Y22" i="2741"/>
  <c r="AH21" i="2741"/>
  <c r="AI21" i="2741" s="1"/>
  <c r="AE21" i="2741"/>
  <c r="AB21" i="2741"/>
  <c r="Z21" i="2741"/>
  <c r="Y21" i="2741"/>
  <c r="AH20" i="2741"/>
  <c r="AI20" i="2741" s="1"/>
  <c r="AE20" i="2741"/>
  <c r="AB20" i="2741"/>
  <c r="Z20" i="2741"/>
  <c r="Y20" i="2741"/>
  <c r="Y16" i="2741"/>
  <c r="Y19" i="2741"/>
  <c r="Y18" i="2741"/>
  <c r="Y17" i="2741"/>
  <c r="Y15" i="2741"/>
  <c r="D13" i="2741"/>
  <c r="M10" i="2741"/>
  <c r="L10" i="2741"/>
  <c r="M8" i="2741"/>
  <c r="L8" i="2741"/>
  <c r="M7" i="2741"/>
  <c r="L7" i="2741"/>
  <c r="M6" i="2741"/>
  <c r="L6" i="2741"/>
  <c r="E50" i="2740"/>
  <c r="F50" i="2740" s="1"/>
  <c r="E49" i="2740"/>
  <c r="F49" i="2740" s="1"/>
  <c r="E48" i="2740"/>
  <c r="F48" i="2740" s="1"/>
  <c r="E47" i="2740"/>
  <c r="F47" i="2740" s="1"/>
  <c r="E46" i="2740"/>
  <c r="F46" i="2740" s="1"/>
  <c r="E45" i="2740"/>
  <c r="F45" i="2740" s="1"/>
  <c r="E44" i="2740"/>
  <c r="F44" i="2740" s="1"/>
  <c r="E43" i="2740"/>
  <c r="F43" i="2740" s="1"/>
  <c r="E42" i="2740"/>
  <c r="F42" i="2740" s="1"/>
  <c r="E41" i="2740"/>
  <c r="F41" i="2740" s="1"/>
  <c r="E40" i="2740"/>
  <c r="F40" i="2740" s="1"/>
  <c r="E39" i="2740"/>
  <c r="F39" i="2740" s="1"/>
  <c r="E38" i="2740"/>
  <c r="F38" i="2740" s="1"/>
  <c r="E37" i="2740"/>
  <c r="F37" i="2740" s="1"/>
  <c r="E36" i="2740"/>
  <c r="F36" i="2740" s="1"/>
  <c r="E35" i="2740"/>
  <c r="F35" i="2740" s="1"/>
  <c r="E34" i="2740"/>
  <c r="F34" i="2740" s="1"/>
  <c r="E33" i="2740"/>
  <c r="F33" i="2740" s="1"/>
  <c r="E32" i="2740"/>
  <c r="F32" i="2740" s="1"/>
  <c r="E31" i="2740"/>
  <c r="F31" i="2740" s="1"/>
  <c r="E30" i="2740"/>
  <c r="F30" i="2740" s="1"/>
  <c r="E29" i="2740"/>
  <c r="F29" i="2740" s="1"/>
  <c r="E28" i="2740"/>
  <c r="F28" i="2740" s="1"/>
  <c r="E27" i="2740"/>
  <c r="F27" i="2740" s="1"/>
  <c r="E26" i="2740"/>
  <c r="F26" i="2740" s="1"/>
  <c r="E25" i="2740"/>
  <c r="F25" i="2740" s="1"/>
  <c r="E24" i="2740"/>
  <c r="F24" i="2740" s="1"/>
  <c r="E23" i="2740"/>
  <c r="F23" i="2740" s="1"/>
  <c r="E22" i="2740"/>
  <c r="F22" i="2740" s="1"/>
  <c r="E21" i="2740"/>
  <c r="F21" i="2740" s="1"/>
  <c r="E20" i="2740"/>
  <c r="F20" i="2740" s="1"/>
  <c r="E19" i="2740"/>
  <c r="F19" i="2740" s="1"/>
  <c r="E18" i="2740"/>
  <c r="F18" i="2740" s="1"/>
  <c r="E17" i="2740"/>
  <c r="F17" i="2740" s="1"/>
  <c r="E16" i="2740"/>
  <c r="F16" i="2740" s="1"/>
  <c r="E15" i="2740"/>
  <c r="F15" i="2740" s="1"/>
  <c r="AA100" i="2740"/>
  <c r="AC100" i="2740" s="1"/>
  <c r="AD100" i="2740" s="1"/>
  <c r="AA99" i="2740"/>
  <c r="AC99" i="2740" s="1"/>
  <c r="AD99" i="2740" s="1"/>
  <c r="AA98" i="2740"/>
  <c r="AC98" i="2740" s="1"/>
  <c r="AD98" i="2740" s="1"/>
  <c r="AA97" i="2740"/>
  <c r="AC97" i="2740" s="1"/>
  <c r="AD97" i="2740" s="1"/>
  <c r="AA96" i="2740"/>
  <c r="AC96" i="2740" s="1"/>
  <c r="AD96" i="2740" s="1"/>
  <c r="AA95" i="2740"/>
  <c r="AC95" i="2740" s="1"/>
  <c r="AD95" i="2740" s="1"/>
  <c r="AA94" i="2740"/>
  <c r="AC94" i="2740" s="1"/>
  <c r="AD94" i="2740" s="1"/>
  <c r="AA93" i="2740"/>
  <c r="AC93" i="2740" s="1"/>
  <c r="AD93" i="2740" s="1"/>
  <c r="AA92" i="2740"/>
  <c r="AC92" i="2740" s="1"/>
  <c r="AD92" i="2740" s="1"/>
  <c r="AA91" i="2740"/>
  <c r="AC91" i="2740" s="1"/>
  <c r="AD91" i="2740" s="1"/>
  <c r="AG91" i="2740" s="1"/>
  <c r="AA90" i="2740"/>
  <c r="AC90" i="2740" s="1"/>
  <c r="AD90" i="2740" s="1"/>
  <c r="AA89" i="2740"/>
  <c r="AC89" i="2740" s="1"/>
  <c r="AD89" i="2740" s="1"/>
  <c r="AA88" i="2740"/>
  <c r="AA87" i="2740"/>
  <c r="AC87" i="2740" s="1"/>
  <c r="AD87" i="2740" s="1"/>
  <c r="AA86" i="2740"/>
  <c r="AA85" i="2740"/>
  <c r="AC85" i="2740" s="1"/>
  <c r="AD85" i="2740" s="1"/>
  <c r="AA84" i="2740"/>
  <c r="AC84" i="2740" s="1"/>
  <c r="AD84" i="2740" s="1"/>
  <c r="AA83" i="2740"/>
  <c r="AA82" i="2740"/>
  <c r="AC82" i="2740" s="1"/>
  <c r="AD82" i="2740" s="1"/>
  <c r="AA81" i="2740"/>
  <c r="AA80" i="2740"/>
  <c r="AC80" i="2740" s="1"/>
  <c r="AD80" i="2740" s="1"/>
  <c r="AA79" i="2740"/>
  <c r="AC79" i="2740" s="1"/>
  <c r="AD79" i="2740" s="1"/>
  <c r="AA78" i="2740"/>
  <c r="AC78" i="2740" s="1"/>
  <c r="AD78" i="2740" s="1"/>
  <c r="AA77" i="2740"/>
  <c r="AC77" i="2740" s="1"/>
  <c r="AD77" i="2740" s="1"/>
  <c r="AA76" i="2740"/>
  <c r="AC76" i="2740" s="1"/>
  <c r="AD76" i="2740" s="1"/>
  <c r="AA75" i="2740"/>
  <c r="AC75" i="2740" s="1"/>
  <c r="AD75" i="2740" s="1"/>
  <c r="AG75" i="2740" s="1"/>
  <c r="AA74" i="2740"/>
  <c r="AC74" i="2740" s="1"/>
  <c r="AD74" i="2740" s="1"/>
  <c r="AA73" i="2740"/>
  <c r="AC73" i="2740" s="1"/>
  <c r="AD73" i="2740" s="1"/>
  <c r="AA72" i="2740"/>
  <c r="AA71" i="2740"/>
  <c r="AC71" i="2740" s="1"/>
  <c r="AD71" i="2740" s="1"/>
  <c r="AA70" i="2740"/>
  <c r="AC70" i="2740" s="1"/>
  <c r="AD70" i="2740" s="1"/>
  <c r="AA69" i="2740"/>
  <c r="AA68" i="2740"/>
  <c r="AC68" i="2740" s="1"/>
  <c r="AD68" i="2740" s="1"/>
  <c r="AA67" i="2740"/>
  <c r="AC67" i="2740" s="1"/>
  <c r="AD67" i="2740" s="1"/>
  <c r="AA66" i="2740"/>
  <c r="AC66" i="2740" s="1"/>
  <c r="AD66" i="2740" s="1"/>
  <c r="AA65" i="2740"/>
  <c r="AC65" i="2740" s="1"/>
  <c r="AD65" i="2740" s="1"/>
  <c r="AA64" i="2740"/>
  <c r="AA63" i="2740"/>
  <c r="AC63" i="2740" s="1"/>
  <c r="AD63" i="2740" s="1"/>
  <c r="AA62" i="2740"/>
  <c r="AC62" i="2740" s="1"/>
  <c r="AD62" i="2740" s="1"/>
  <c r="AA61" i="2740"/>
  <c r="AC61" i="2740" s="1"/>
  <c r="AD61" i="2740" s="1"/>
  <c r="AA60" i="2740"/>
  <c r="AA59" i="2740"/>
  <c r="AC59" i="2740" s="1"/>
  <c r="AD59" i="2740" s="1"/>
  <c r="AG59" i="2740" s="1"/>
  <c r="AA58" i="2740"/>
  <c r="AC58" i="2740" s="1"/>
  <c r="AD58" i="2740" s="1"/>
  <c r="AA57" i="2740"/>
  <c r="AC57" i="2740" s="1"/>
  <c r="AD57" i="2740" s="1"/>
  <c r="AA56" i="2740"/>
  <c r="AA55" i="2740"/>
  <c r="AC55" i="2740" s="1"/>
  <c r="AD55" i="2740" s="1"/>
  <c r="AA54" i="2740"/>
  <c r="AA53" i="2740"/>
  <c r="AC53" i="2740" s="1"/>
  <c r="AD53" i="2740" s="1"/>
  <c r="AA52" i="2740"/>
  <c r="AC52" i="2740" s="1"/>
  <c r="AD52" i="2740" s="1"/>
  <c r="AA51" i="2740"/>
  <c r="AC51" i="2740" s="1"/>
  <c r="AD51" i="2740" s="1"/>
  <c r="AG51" i="2740" s="1"/>
  <c r="AA50" i="2740"/>
  <c r="AA49" i="2740"/>
  <c r="AC49" i="2740" s="1"/>
  <c r="AD49" i="2740" s="1"/>
  <c r="AA48" i="2740"/>
  <c r="AC48" i="2740" s="1"/>
  <c r="AD48" i="2740" s="1"/>
  <c r="AA47" i="2740"/>
  <c r="AC47" i="2740" s="1"/>
  <c r="AD47" i="2740" s="1"/>
  <c r="AA46" i="2740"/>
  <c r="AC46" i="2740" s="1"/>
  <c r="AD46" i="2740" s="1"/>
  <c r="AA45" i="2740"/>
  <c r="AC45" i="2740" s="1"/>
  <c r="AD45" i="2740" s="1"/>
  <c r="AA44" i="2740"/>
  <c r="AC44" i="2740" s="1"/>
  <c r="AD44" i="2740" s="1"/>
  <c r="AA43" i="2740"/>
  <c r="AC43" i="2740" s="1"/>
  <c r="AD43" i="2740" s="1"/>
  <c r="AG43" i="2740" s="1"/>
  <c r="AA42" i="2740"/>
  <c r="AC42" i="2740" s="1"/>
  <c r="AD42" i="2740" s="1"/>
  <c r="AA41" i="2740"/>
  <c r="AC41" i="2740" s="1"/>
  <c r="AD41" i="2740" s="1"/>
  <c r="AA40" i="2740"/>
  <c r="AA39" i="2740"/>
  <c r="AC39" i="2740" s="1"/>
  <c r="AD39" i="2740" s="1"/>
  <c r="AA38" i="2740"/>
  <c r="AA37" i="2740"/>
  <c r="AA36" i="2740"/>
  <c r="AC36" i="2740" s="1"/>
  <c r="AD36" i="2740" s="1"/>
  <c r="AA35" i="2740"/>
  <c r="AC35" i="2740" s="1"/>
  <c r="AD35" i="2740" s="1"/>
  <c r="AA34" i="2740"/>
  <c r="AA33" i="2740"/>
  <c r="AA32" i="2740"/>
  <c r="AC32" i="2740" s="1"/>
  <c r="AD32" i="2740" s="1"/>
  <c r="AA31" i="2740"/>
  <c r="AC31" i="2740" s="1"/>
  <c r="AD31" i="2740" s="1"/>
  <c r="AA30" i="2740"/>
  <c r="AC30" i="2740" s="1"/>
  <c r="AD30" i="2740" s="1"/>
  <c r="AA29" i="2740"/>
  <c r="AC29" i="2740" s="1"/>
  <c r="AD29" i="2740" s="1"/>
  <c r="AA28" i="2740"/>
  <c r="AA27" i="2740"/>
  <c r="AC27" i="2740" s="1"/>
  <c r="AD27" i="2740" s="1"/>
  <c r="AG27" i="2740" s="1"/>
  <c r="AA26" i="2740"/>
  <c r="AC26" i="2740" s="1"/>
  <c r="AD26" i="2740" s="1"/>
  <c r="AA25" i="2740"/>
  <c r="AC25" i="2740" s="1"/>
  <c r="AD25" i="2740" s="1"/>
  <c r="AA24" i="2740"/>
  <c r="AC24" i="2740" s="1"/>
  <c r="AD24" i="2740" s="1"/>
  <c r="AA23" i="2740"/>
  <c r="AA22" i="2740"/>
  <c r="AC22" i="2740" s="1"/>
  <c r="AD22" i="2740" s="1"/>
  <c r="AA21" i="2740"/>
  <c r="AA20" i="2740"/>
  <c r="AA19" i="2740"/>
  <c r="AC19" i="2740" s="1"/>
  <c r="AD19" i="2740" s="1"/>
  <c r="AG19" i="2740" s="1"/>
  <c r="AH100" i="2740"/>
  <c r="AI100" i="2740" s="1"/>
  <c r="AE100" i="2740"/>
  <c r="AB100" i="2740"/>
  <c r="Z100" i="2740"/>
  <c r="Y100" i="2740"/>
  <c r="AH99" i="2740"/>
  <c r="AI99" i="2740" s="1"/>
  <c r="AE99" i="2740"/>
  <c r="AB99" i="2740"/>
  <c r="Z99" i="2740"/>
  <c r="Y99" i="2740"/>
  <c r="AH98" i="2740"/>
  <c r="AI98" i="2740" s="1"/>
  <c r="AE98" i="2740"/>
  <c r="AB98" i="2740"/>
  <c r="Z98" i="2740"/>
  <c r="Y98" i="2740"/>
  <c r="AH97" i="2740"/>
  <c r="AI97" i="2740" s="1"/>
  <c r="AE97" i="2740"/>
  <c r="AB97" i="2740"/>
  <c r="Z97" i="2740"/>
  <c r="Y97" i="2740"/>
  <c r="AH96" i="2740"/>
  <c r="AI96" i="2740" s="1"/>
  <c r="AE96" i="2740"/>
  <c r="AB96" i="2740"/>
  <c r="Z96" i="2740"/>
  <c r="Y96" i="2740"/>
  <c r="AH95" i="2740"/>
  <c r="AI95" i="2740" s="1"/>
  <c r="AE95" i="2740"/>
  <c r="AB95" i="2740"/>
  <c r="Z95" i="2740"/>
  <c r="Y95" i="2740"/>
  <c r="AH94" i="2740"/>
  <c r="AI94" i="2740" s="1"/>
  <c r="AE94" i="2740"/>
  <c r="AB94" i="2740"/>
  <c r="Z94" i="2740"/>
  <c r="Y94" i="2740"/>
  <c r="AH93" i="2740"/>
  <c r="AI93" i="2740" s="1"/>
  <c r="AE93" i="2740"/>
  <c r="AB93" i="2740"/>
  <c r="Z93" i="2740"/>
  <c r="Y93" i="2740"/>
  <c r="AH92" i="2740"/>
  <c r="AI92" i="2740" s="1"/>
  <c r="AE92" i="2740"/>
  <c r="AB92" i="2740"/>
  <c r="Z92" i="2740"/>
  <c r="Y92" i="2740"/>
  <c r="AH91" i="2740"/>
  <c r="AI91" i="2740" s="1"/>
  <c r="AE91" i="2740"/>
  <c r="AB91" i="2740"/>
  <c r="Z91" i="2740"/>
  <c r="Y91" i="2740"/>
  <c r="AH90" i="2740"/>
  <c r="AI90" i="2740" s="1"/>
  <c r="AE90" i="2740"/>
  <c r="AB90" i="2740"/>
  <c r="Z90" i="2740"/>
  <c r="Y90" i="2740"/>
  <c r="AH89" i="2740"/>
  <c r="AI89" i="2740" s="1"/>
  <c r="AE89" i="2740"/>
  <c r="AB89" i="2740"/>
  <c r="Z89" i="2740"/>
  <c r="Y89" i="2740"/>
  <c r="AH88" i="2740"/>
  <c r="AI88" i="2740" s="1"/>
  <c r="AE88" i="2740"/>
  <c r="AB88" i="2740"/>
  <c r="AC88" i="2740"/>
  <c r="AD88" i="2740" s="1"/>
  <c r="Z88" i="2740"/>
  <c r="Y88" i="2740"/>
  <c r="AH87" i="2740"/>
  <c r="AI87" i="2740" s="1"/>
  <c r="AE87" i="2740"/>
  <c r="AB87" i="2740"/>
  <c r="Z87" i="2740"/>
  <c r="Y87" i="2740"/>
  <c r="AH86" i="2740"/>
  <c r="AI86" i="2740" s="1"/>
  <c r="AE86" i="2740"/>
  <c r="AB86" i="2740"/>
  <c r="AC86" i="2740"/>
  <c r="AD86" i="2740" s="1"/>
  <c r="Z86" i="2740"/>
  <c r="Y86" i="2740"/>
  <c r="AH85" i="2740"/>
  <c r="AI85" i="2740" s="1"/>
  <c r="AE85" i="2740"/>
  <c r="AB85" i="2740"/>
  <c r="Z85" i="2740"/>
  <c r="Y85" i="2740"/>
  <c r="AH84" i="2740"/>
  <c r="AI84" i="2740" s="1"/>
  <c r="AE84" i="2740"/>
  <c r="AB84" i="2740"/>
  <c r="Z84" i="2740"/>
  <c r="Y84" i="2740"/>
  <c r="AH83" i="2740"/>
  <c r="AI83" i="2740" s="1"/>
  <c r="AE83" i="2740"/>
  <c r="AB83" i="2740"/>
  <c r="AC83" i="2740"/>
  <c r="AD83" i="2740" s="1"/>
  <c r="Z83" i="2740"/>
  <c r="Y83" i="2740"/>
  <c r="AH82" i="2740"/>
  <c r="AI82" i="2740" s="1"/>
  <c r="AE82" i="2740"/>
  <c r="AB82" i="2740"/>
  <c r="Z82" i="2740"/>
  <c r="Y82" i="2740"/>
  <c r="AH81" i="2740"/>
  <c r="AI81" i="2740" s="1"/>
  <c r="AE81" i="2740"/>
  <c r="AB81" i="2740"/>
  <c r="AC81" i="2740"/>
  <c r="AD81" i="2740" s="1"/>
  <c r="Z81" i="2740"/>
  <c r="Y81" i="2740"/>
  <c r="AH80" i="2740"/>
  <c r="AI80" i="2740" s="1"/>
  <c r="AE80" i="2740"/>
  <c r="AB80" i="2740"/>
  <c r="Z80" i="2740"/>
  <c r="Y80" i="2740"/>
  <c r="AH79" i="2740"/>
  <c r="AI79" i="2740" s="1"/>
  <c r="AE79" i="2740"/>
  <c r="AB79" i="2740"/>
  <c r="Z79" i="2740"/>
  <c r="Y79" i="2740"/>
  <c r="AH78" i="2740"/>
  <c r="AI78" i="2740" s="1"/>
  <c r="AE78" i="2740"/>
  <c r="AB78" i="2740"/>
  <c r="Z78" i="2740"/>
  <c r="Y78" i="2740"/>
  <c r="AH77" i="2740"/>
  <c r="AI77" i="2740" s="1"/>
  <c r="AE77" i="2740"/>
  <c r="AB77" i="2740"/>
  <c r="Z77" i="2740"/>
  <c r="Y77" i="2740"/>
  <c r="AH76" i="2740"/>
  <c r="AI76" i="2740" s="1"/>
  <c r="AE76" i="2740"/>
  <c r="AB76" i="2740"/>
  <c r="Z76" i="2740"/>
  <c r="Y76" i="2740"/>
  <c r="AH75" i="2740"/>
  <c r="AI75" i="2740" s="1"/>
  <c r="AE75" i="2740"/>
  <c r="AB75" i="2740"/>
  <c r="Z75" i="2740"/>
  <c r="Y75" i="2740"/>
  <c r="AH74" i="2740"/>
  <c r="AI74" i="2740" s="1"/>
  <c r="AE74" i="2740"/>
  <c r="AB74" i="2740"/>
  <c r="Z74" i="2740"/>
  <c r="Y74" i="2740"/>
  <c r="AH73" i="2740"/>
  <c r="AI73" i="2740" s="1"/>
  <c r="AE73" i="2740"/>
  <c r="AB73" i="2740"/>
  <c r="Z73" i="2740"/>
  <c r="Y73" i="2740"/>
  <c r="AH72" i="2740"/>
  <c r="AI72" i="2740" s="1"/>
  <c r="AE72" i="2740"/>
  <c r="AB72" i="2740"/>
  <c r="AC72" i="2740"/>
  <c r="AD72" i="2740" s="1"/>
  <c r="Z72" i="2740"/>
  <c r="Y72" i="2740"/>
  <c r="AH71" i="2740"/>
  <c r="AI71" i="2740" s="1"/>
  <c r="AE71" i="2740"/>
  <c r="AB71" i="2740"/>
  <c r="Z71" i="2740"/>
  <c r="Y71" i="2740"/>
  <c r="AH70" i="2740"/>
  <c r="AI70" i="2740" s="1"/>
  <c r="AE70" i="2740"/>
  <c r="AB70" i="2740"/>
  <c r="Z70" i="2740"/>
  <c r="Y70" i="2740"/>
  <c r="AH69" i="2740"/>
  <c r="AI69" i="2740" s="1"/>
  <c r="AE69" i="2740"/>
  <c r="AB69" i="2740"/>
  <c r="AC69" i="2740"/>
  <c r="AD69" i="2740" s="1"/>
  <c r="Z69" i="2740"/>
  <c r="Y69" i="2740"/>
  <c r="AH68" i="2740"/>
  <c r="AI68" i="2740" s="1"/>
  <c r="AE68" i="2740"/>
  <c r="AB68" i="2740"/>
  <c r="Z68" i="2740"/>
  <c r="Y68" i="2740"/>
  <c r="AH67" i="2740"/>
  <c r="AI67" i="2740" s="1"/>
  <c r="AE67" i="2740"/>
  <c r="AB67" i="2740"/>
  <c r="Z67" i="2740"/>
  <c r="Y67" i="2740"/>
  <c r="AH66" i="2740"/>
  <c r="AI66" i="2740" s="1"/>
  <c r="AE66" i="2740"/>
  <c r="AB66" i="2740"/>
  <c r="Z66" i="2740"/>
  <c r="Y66" i="2740"/>
  <c r="AH65" i="2740"/>
  <c r="AI65" i="2740" s="1"/>
  <c r="AE65" i="2740"/>
  <c r="AB65" i="2740"/>
  <c r="Z65" i="2740"/>
  <c r="Y65" i="2740"/>
  <c r="AH64" i="2740"/>
  <c r="AI64" i="2740" s="1"/>
  <c r="AE64" i="2740"/>
  <c r="AB64" i="2740"/>
  <c r="AC64" i="2740"/>
  <c r="AD64" i="2740" s="1"/>
  <c r="Z64" i="2740"/>
  <c r="Y64" i="2740"/>
  <c r="AH63" i="2740"/>
  <c r="AI63" i="2740" s="1"/>
  <c r="AE63" i="2740"/>
  <c r="AB63" i="2740"/>
  <c r="Z63" i="2740"/>
  <c r="Y63" i="2740"/>
  <c r="AH62" i="2740"/>
  <c r="AI62" i="2740" s="1"/>
  <c r="AE62" i="2740"/>
  <c r="AB62" i="2740"/>
  <c r="Z62" i="2740"/>
  <c r="Y62" i="2740"/>
  <c r="AH61" i="2740"/>
  <c r="AI61" i="2740" s="1"/>
  <c r="AE61" i="2740"/>
  <c r="AB61" i="2740"/>
  <c r="Z61" i="2740"/>
  <c r="Y61" i="2740"/>
  <c r="AH60" i="2740"/>
  <c r="AI60" i="2740" s="1"/>
  <c r="AE60" i="2740"/>
  <c r="AC60" i="2740"/>
  <c r="AD60" i="2740" s="1"/>
  <c r="AB60" i="2740"/>
  <c r="Z60" i="2740"/>
  <c r="Y60" i="2740"/>
  <c r="AH59" i="2740"/>
  <c r="AI59" i="2740" s="1"/>
  <c r="AE59" i="2740"/>
  <c r="AB59" i="2740"/>
  <c r="Z59" i="2740"/>
  <c r="Y59" i="2740"/>
  <c r="AH58" i="2740"/>
  <c r="AI58" i="2740" s="1"/>
  <c r="AE58" i="2740"/>
  <c r="AB58" i="2740"/>
  <c r="Z58" i="2740"/>
  <c r="Y58" i="2740"/>
  <c r="AH57" i="2740"/>
  <c r="AI57" i="2740" s="1"/>
  <c r="AE57" i="2740"/>
  <c r="AB57" i="2740"/>
  <c r="Z57" i="2740"/>
  <c r="Y57" i="2740"/>
  <c r="AH56" i="2740"/>
  <c r="AI56" i="2740" s="1"/>
  <c r="AE56" i="2740"/>
  <c r="AB56" i="2740"/>
  <c r="AC56" i="2740"/>
  <c r="AD56" i="2740" s="1"/>
  <c r="Z56" i="2740"/>
  <c r="Y56" i="2740"/>
  <c r="AH55" i="2740"/>
  <c r="AI55" i="2740" s="1"/>
  <c r="AE55" i="2740"/>
  <c r="AB55" i="2740"/>
  <c r="Z55" i="2740"/>
  <c r="Y55" i="2740"/>
  <c r="AH54" i="2740"/>
  <c r="AI54" i="2740" s="1"/>
  <c r="AE54" i="2740"/>
  <c r="AB54" i="2740"/>
  <c r="AC54" i="2740"/>
  <c r="AD54" i="2740" s="1"/>
  <c r="Z54" i="2740"/>
  <c r="Y54" i="2740"/>
  <c r="AH53" i="2740"/>
  <c r="AI53" i="2740" s="1"/>
  <c r="AE53" i="2740"/>
  <c r="AB53" i="2740"/>
  <c r="Z53" i="2740"/>
  <c r="Y53" i="2740"/>
  <c r="AH52" i="2740"/>
  <c r="AI52" i="2740" s="1"/>
  <c r="AE52" i="2740"/>
  <c r="AB52" i="2740"/>
  <c r="Z52" i="2740"/>
  <c r="Y52" i="2740"/>
  <c r="AH51" i="2740"/>
  <c r="AI51" i="2740" s="1"/>
  <c r="AE51" i="2740"/>
  <c r="AB51" i="2740"/>
  <c r="Z51" i="2740"/>
  <c r="Y51" i="2740"/>
  <c r="AH50" i="2740"/>
  <c r="AI50" i="2740" s="1"/>
  <c r="AE50" i="2740"/>
  <c r="AC50" i="2740"/>
  <c r="AD50" i="2740" s="1"/>
  <c r="AB50" i="2740"/>
  <c r="Z50" i="2740"/>
  <c r="Y50" i="2740"/>
  <c r="AH49" i="2740"/>
  <c r="AI49" i="2740" s="1"/>
  <c r="AE49" i="2740"/>
  <c r="AB49" i="2740"/>
  <c r="Z49" i="2740"/>
  <c r="Y49" i="2740"/>
  <c r="AH48" i="2740"/>
  <c r="AI48" i="2740" s="1"/>
  <c r="AE48" i="2740"/>
  <c r="AB48" i="2740"/>
  <c r="Z48" i="2740"/>
  <c r="Y48" i="2740"/>
  <c r="AH47" i="2740"/>
  <c r="AI47" i="2740" s="1"/>
  <c r="AE47" i="2740"/>
  <c r="AB47" i="2740"/>
  <c r="Z47" i="2740"/>
  <c r="Y47" i="2740"/>
  <c r="AH46" i="2740"/>
  <c r="AI46" i="2740" s="1"/>
  <c r="AE46" i="2740"/>
  <c r="AB46" i="2740"/>
  <c r="Z46" i="2740"/>
  <c r="Y46" i="2740"/>
  <c r="AH45" i="2740"/>
  <c r="AI45" i="2740" s="1"/>
  <c r="AE45" i="2740"/>
  <c r="AB45" i="2740"/>
  <c r="Z45" i="2740"/>
  <c r="Y45" i="2740"/>
  <c r="AH44" i="2740"/>
  <c r="AI44" i="2740" s="1"/>
  <c r="AE44" i="2740"/>
  <c r="AB44" i="2740"/>
  <c r="Z44" i="2740"/>
  <c r="Y44" i="2740"/>
  <c r="AH43" i="2740"/>
  <c r="AI43" i="2740" s="1"/>
  <c r="AE43" i="2740"/>
  <c r="AB43" i="2740"/>
  <c r="Z43" i="2740"/>
  <c r="Y43" i="2740"/>
  <c r="AH42" i="2740"/>
  <c r="AI42" i="2740" s="1"/>
  <c r="AE42" i="2740"/>
  <c r="AB42" i="2740"/>
  <c r="Z42" i="2740"/>
  <c r="Y42" i="2740"/>
  <c r="AH41" i="2740"/>
  <c r="AI41" i="2740" s="1"/>
  <c r="AE41" i="2740"/>
  <c r="AB41" i="2740"/>
  <c r="Z41" i="2740"/>
  <c r="Y41" i="2740"/>
  <c r="AH40" i="2740"/>
  <c r="AI40" i="2740" s="1"/>
  <c r="AE40" i="2740"/>
  <c r="AB40" i="2740"/>
  <c r="AC40" i="2740"/>
  <c r="AD40" i="2740" s="1"/>
  <c r="Z40" i="2740"/>
  <c r="Y40" i="2740"/>
  <c r="AH39" i="2740"/>
  <c r="AI39" i="2740" s="1"/>
  <c r="AE39" i="2740"/>
  <c r="AB39" i="2740"/>
  <c r="Z39" i="2740"/>
  <c r="Y39" i="2740"/>
  <c r="AH38" i="2740"/>
  <c r="AI38" i="2740" s="1"/>
  <c r="AE38" i="2740"/>
  <c r="AB38" i="2740"/>
  <c r="AC38" i="2740"/>
  <c r="AD38" i="2740" s="1"/>
  <c r="Z38" i="2740"/>
  <c r="Y38" i="2740"/>
  <c r="AH37" i="2740"/>
  <c r="AI37" i="2740" s="1"/>
  <c r="AE37" i="2740"/>
  <c r="AB37" i="2740"/>
  <c r="AC37" i="2740"/>
  <c r="AD37" i="2740" s="1"/>
  <c r="Z37" i="2740"/>
  <c r="Y37" i="2740"/>
  <c r="AH36" i="2740"/>
  <c r="AI36" i="2740" s="1"/>
  <c r="AE36" i="2740"/>
  <c r="AB36" i="2740"/>
  <c r="Z36" i="2740"/>
  <c r="Y36" i="2740"/>
  <c r="AH35" i="2740"/>
  <c r="AI35" i="2740" s="1"/>
  <c r="AE35" i="2740"/>
  <c r="AB35" i="2740"/>
  <c r="Z35" i="2740"/>
  <c r="Y35" i="2740"/>
  <c r="AH34" i="2740"/>
  <c r="AI34" i="2740" s="1"/>
  <c r="AE34" i="2740"/>
  <c r="AC34" i="2740"/>
  <c r="AD34" i="2740" s="1"/>
  <c r="AB34" i="2740"/>
  <c r="Z34" i="2740"/>
  <c r="Y34" i="2740"/>
  <c r="AH33" i="2740"/>
  <c r="AI33" i="2740" s="1"/>
  <c r="AE33" i="2740"/>
  <c r="AB33" i="2740"/>
  <c r="AC33" i="2740"/>
  <c r="AD33" i="2740" s="1"/>
  <c r="Z33" i="2740"/>
  <c r="Y33" i="2740"/>
  <c r="AH32" i="2740"/>
  <c r="AI32" i="2740" s="1"/>
  <c r="AE32" i="2740"/>
  <c r="AB32" i="2740"/>
  <c r="Z32" i="2740"/>
  <c r="Y32" i="2740"/>
  <c r="AH31" i="2740"/>
  <c r="AI31" i="2740" s="1"/>
  <c r="AE31" i="2740"/>
  <c r="AB31" i="2740"/>
  <c r="Z31" i="2740"/>
  <c r="Y31" i="2740"/>
  <c r="AH30" i="2740"/>
  <c r="AI30" i="2740" s="1"/>
  <c r="AE30" i="2740"/>
  <c r="AB30" i="2740"/>
  <c r="Z30" i="2740"/>
  <c r="Y30" i="2740"/>
  <c r="AH29" i="2740"/>
  <c r="AI29" i="2740" s="1"/>
  <c r="AE29" i="2740"/>
  <c r="AB29" i="2740"/>
  <c r="Z29" i="2740"/>
  <c r="Y29" i="2740"/>
  <c r="AH28" i="2740"/>
  <c r="AI28" i="2740" s="1"/>
  <c r="AE28" i="2740"/>
  <c r="AC28" i="2740"/>
  <c r="AD28" i="2740" s="1"/>
  <c r="AB28" i="2740"/>
  <c r="Z28" i="2740"/>
  <c r="Y28" i="2740"/>
  <c r="AH27" i="2740"/>
  <c r="AI27" i="2740" s="1"/>
  <c r="AE27" i="2740"/>
  <c r="AB27" i="2740"/>
  <c r="Z27" i="2740"/>
  <c r="Y27" i="2740"/>
  <c r="AH26" i="2740"/>
  <c r="AI26" i="2740" s="1"/>
  <c r="AE26" i="2740"/>
  <c r="AB26" i="2740"/>
  <c r="Z26" i="2740"/>
  <c r="Y26" i="2740"/>
  <c r="AH25" i="2740"/>
  <c r="AI25" i="2740" s="1"/>
  <c r="AE25" i="2740"/>
  <c r="AB25" i="2740"/>
  <c r="Z25" i="2740"/>
  <c r="Y25" i="2740"/>
  <c r="AH24" i="2740"/>
  <c r="AI24" i="2740" s="1"/>
  <c r="AE24" i="2740"/>
  <c r="AB24" i="2740"/>
  <c r="Z24" i="2740"/>
  <c r="Y24" i="2740"/>
  <c r="AH23" i="2740"/>
  <c r="AI23" i="2740" s="1"/>
  <c r="AE23" i="2740"/>
  <c r="AB23" i="2740"/>
  <c r="AC23" i="2740"/>
  <c r="AD23" i="2740" s="1"/>
  <c r="Z23" i="2740"/>
  <c r="Y23" i="2740"/>
  <c r="AH22" i="2740"/>
  <c r="AI22" i="2740" s="1"/>
  <c r="AE22" i="2740"/>
  <c r="AB22" i="2740"/>
  <c r="Z22" i="2740"/>
  <c r="Y22" i="2740"/>
  <c r="AH21" i="2740"/>
  <c r="AI21" i="2740" s="1"/>
  <c r="AE21" i="2740"/>
  <c r="AB21" i="2740"/>
  <c r="AC21" i="2740"/>
  <c r="AD21" i="2740" s="1"/>
  <c r="Z21" i="2740"/>
  <c r="Y21" i="2740"/>
  <c r="AH20" i="2740"/>
  <c r="AI20" i="2740" s="1"/>
  <c r="AE20" i="2740"/>
  <c r="AB20" i="2740"/>
  <c r="AC20" i="2740"/>
  <c r="AD20" i="2740" s="1"/>
  <c r="Z20" i="2740"/>
  <c r="Y20" i="2740"/>
  <c r="AH19" i="2740"/>
  <c r="AI19" i="2740" s="1"/>
  <c r="AE19" i="2740"/>
  <c r="AB19" i="2740"/>
  <c r="Z19" i="2740"/>
  <c r="Y19" i="2740"/>
  <c r="Y16" i="2740"/>
  <c r="Y18" i="2740"/>
  <c r="Y17" i="2740"/>
  <c r="Y15" i="2740"/>
  <c r="D13" i="2740"/>
  <c r="M10" i="2740"/>
  <c r="L10" i="2740"/>
  <c r="M8" i="2740"/>
  <c r="L8" i="2740"/>
  <c r="M7" i="2740"/>
  <c r="L7" i="2740"/>
  <c r="M6" i="2740"/>
  <c r="L6" i="2740"/>
  <c r="D13" i="2739"/>
  <c r="M10" i="2739"/>
  <c r="L10" i="2739"/>
  <c r="M8" i="2739"/>
  <c r="L8" i="2739"/>
  <c r="D13" i="2738"/>
  <c r="M10" i="2738"/>
  <c r="L10" i="2738"/>
  <c r="M8" i="2738"/>
  <c r="L8" i="2738"/>
  <c r="D13" i="2737"/>
  <c r="M10" i="2737"/>
  <c r="L10" i="2737"/>
  <c r="M8" i="2737"/>
  <c r="L8" i="2737"/>
  <c r="D13" i="2736"/>
  <c r="M10" i="2736"/>
  <c r="L10" i="2736"/>
  <c r="M8" i="2736"/>
  <c r="L8" i="2736"/>
  <c r="E50" i="2735"/>
  <c r="F50" i="2735" s="1"/>
  <c r="E49" i="2735"/>
  <c r="F49" i="2735" s="1"/>
  <c r="E48" i="2735"/>
  <c r="F48" i="2735" s="1"/>
  <c r="E47" i="2735"/>
  <c r="F47" i="2735" s="1"/>
  <c r="E46" i="2735"/>
  <c r="F46" i="2735" s="1"/>
  <c r="E45" i="2735"/>
  <c r="F45" i="2735" s="1"/>
  <c r="E44" i="2735"/>
  <c r="F44" i="2735" s="1"/>
  <c r="E43" i="2735"/>
  <c r="F43" i="2735" s="1"/>
  <c r="E42" i="2735"/>
  <c r="F42" i="2735" s="1"/>
  <c r="E41" i="2735"/>
  <c r="F41" i="2735" s="1"/>
  <c r="E40" i="2735"/>
  <c r="F40" i="2735" s="1"/>
  <c r="E39" i="2735"/>
  <c r="F39" i="2735" s="1"/>
  <c r="E38" i="2735"/>
  <c r="F38" i="2735" s="1"/>
  <c r="E37" i="2735"/>
  <c r="F37" i="2735" s="1"/>
  <c r="E36" i="2735"/>
  <c r="F36" i="2735" s="1"/>
  <c r="E35" i="2735"/>
  <c r="F35" i="2735" s="1"/>
  <c r="E34" i="2735"/>
  <c r="F34" i="2735" s="1"/>
  <c r="E33" i="2735"/>
  <c r="F33" i="2735" s="1"/>
  <c r="E32" i="2735"/>
  <c r="F32" i="2735" s="1"/>
  <c r="E31" i="2735"/>
  <c r="F31" i="2735" s="1"/>
  <c r="E30" i="2735"/>
  <c r="F30" i="2735" s="1"/>
  <c r="E29" i="2735"/>
  <c r="F29" i="2735" s="1"/>
  <c r="E28" i="2735"/>
  <c r="F28" i="2735" s="1"/>
  <c r="E27" i="2735"/>
  <c r="F27" i="2735" s="1"/>
  <c r="E26" i="2735"/>
  <c r="F26" i="2735" s="1"/>
  <c r="E25" i="2735"/>
  <c r="F25" i="2735" s="1"/>
  <c r="E24" i="2735"/>
  <c r="F24" i="2735" s="1"/>
  <c r="E23" i="2735"/>
  <c r="F23" i="2735" s="1"/>
  <c r="E22" i="2735"/>
  <c r="F22" i="2735" s="1"/>
  <c r="E21" i="2735"/>
  <c r="F21" i="2735" s="1"/>
  <c r="E20" i="2735"/>
  <c r="F20" i="2735" s="1"/>
  <c r="E19" i="2735"/>
  <c r="F19" i="2735" s="1"/>
  <c r="E18" i="2735"/>
  <c r="F18" i="2735" s="1"/>
  <c r="E17" i="2735"/>
  <c r="F17" i="2735" s="1"/>
  <c r="E16" i="2735"/>
  <c r="F16" i="2735" s="1"/>
  <c r="E15" i="2735"/>
  <c r="F15" i="2735" s="1"/>
  <c r="AA100" i="2735"/>
  <c r="AC100" i="2735" s="1"/>
  <c r="AD100" i="2735" s="1"/>
  <c r="AA99" i="2735"/>
  <c r="AC99" i="2735" s="1"/>
  <c r="AD99" i="2735" s="1"/>
  <c r="AA98" i="2735"/>
  <c r="AC98" i="2735" s="1"/>
  <c r="AD98" i="2735" s="1"/>
  <c r="AA97" i="2735"/>
  <c r="AC97" i="2735" s="1"/>
  <c r="AD97" i="2735" s="1"/>
  <c r="AA96" i="2735"/>
  <c r="AC96" i="2735" s="1"/>
  <c r="AD96" i="2735" s="1"/>
  <c r="AA95" i="2735"/>
  <c r="AC95" i="2735" s="1"/>
  <c r="AD95" i="2735" s="1"/>
  <c r="AA94" i="2735"/>
  <c r="AC94" i="2735" s="1"/>
  <c r="AD94" i="2735" s="1"/>
  <c r="AA93" i="2735"/>
  <c r="AC93" i="2735" s="1"/>
  <c r="AD93" i="2735" s="1"/>
  <c r="AA92" i="2735"/>
  <c r="AC92" i="2735" s="1"/>
  <c r="AD92" i="2735" s="1"/>
  <c r="AA91" i="2735"/>
  <c r="AC91" i="2735" s="1"/>
  <c r="AD91" i="2735" s="1"/>
  <c r="AA90" i="2735"/>
  <c r="AC90" i="2735" s="1"/>
  <c r="AD90" i="2735" s="1"/>
  <c r="AA89" i="2735"/>
  <c r="AC89" i="2735" s="1"/>
  <c r="AD89" i="2735" s="1"/>
  <c r="AA88" i="2735"/>
  <c r="AC88" i="2735" s="1"/>
  <c r="AD88" i="2735" s="1"/>
  <c r="AA87" i="2735"/>
  <c r="AC87" i="2735" s="1"/>
  <c r="AD87" i="2735" s="1"/>
  <c r="AA86" i="2735"/>
  <c r="AC86" i="2735" s="1"/>
  <c r="AD86" i="2735" s="1"/>
  <c r="AA85" i="2735"/>
  <c r="AC85" i="2735" s="1"/>
  <c r="AD85" i="2735" s="1"/>
  <c r="AA84" i="2735"/>
  <c r="AC84" i="2735" s="1"/>
  <c r="AD84" i="2735" s="1"/>
  <c r="AA83" i="2735"/>
  <c r="AC83" i="2735" s="1"/>
  <c r="AD83" i="2735" s="1"/>
  <c r="AA82" i="2735"/>
  <c r="AC82" i="2735" s="1"/>
  <c r="AD82" i="2735" s="1"/>
  <c r="AA81" i="2735"/>
  <c r="AA80" i="2735"/>
  <c r="AC80" i="2735" s="1"/>
  <c r="AD80" i="2735" s="1"/>
  <c r="AG80" i="2735" s="1"/>
  <c r="AA79" i="2735"/>
  <c r="AC79" i="2735" s="1"/>
  <c r="AD79" i="2735" s="1"/>
  <c r="AA78" i="2735"/>
  <c r="AA77" i="2735"/>
  <c r="AC77" i="2735" s="1"/>
  <c r="AD77" i="2735" s="1"/>
  <c r="AA76" i="2735"/>
  <c r="AC76" i="2735" s="1"/>
  <c r="AD76" i="2735" s="1"/>
  <c r="AA75" i="2735"/>
  <c r="AC75" i="2735" s="1"/>
  <c r="AD75" i="2735" s="1"/>
  <c r="AA74" i="2735"/>
  <c r="AC74" i="2735" s="1"/>
  <c r="AD74" i="2735" s="1"/>
  <c r="AA73" i="2735"/>
  <c r="AC73" i="2735" s="1"/>
  <c r="AD73" i="2735" s="1"/>
  <c r="AA72" i="2735"/>
  <c r="AC72" i="2735" s="1"/>
  <c r="AD72" i="2735" s="1"/>
  <c r="AA71" i="2735"/>
  <c r="AC71" i="2735" s="1"/>
  <c r="AD71" i="2735" s="1"/>
  <c r="AA70" i="2735"/>
  <c r="AC70" i="2735" s="1"/>
  <c r="AD70" i="2735" s="1"/>
  <c r="AA69" i="2735"/>
  <c r="AC69" i="2735" s="1"/>
  <c r="AD69" i="2735" s="1"/>
  <c r="AA68" i="2735"/>
  <c r="AC68" i="2735" s="1"/>
  <c r="AD68" i="2735" s="1"/>
  <c r="AA67" i="2735"/>
  <c r="AA66" i="2735"/>
  <c r="AC66" i="2735" s="1"/>
  <c r="AD66" i="2735" s="1"/>
  <c r="AA65" i="2735"/>
  <c r="AC65" i="2735" s="1"/>
  <c r="AD65" i="2735" s="1"/>
  <c r="AA64" i="2735"/>
  <c r="AA63" i="2735"/>
  <c r="AC63" i="2735" s="1"/>
  <c r="AD63" i="2735" s="1"/>
  <c r="AA62" i="2735"/>
  <c r="AC62" i="2735" s="1"/>
  <c r="AD62" i="2735" s="1"/>
  <c r="AA61" i="2735"/>
  <c r="AC61" i="2735" s="1"/>
  <c r="AD61" i="2735" s="1"/>
  <c r="AA60" i="2735"/>
  <c r="AC60" i="2735" s="1"/>
  <c r="AD60" i="2735" s="1"/>
  <c r="AA59" i="2735"/>
  <c r="AC59" i="2735" s="1"/>
  <c r="AD59" i="2735" s="1"/>
  <c r="AA58" i="2735"/>
  <c r="AC58" i="2735" s="1"/>
  <c r="AD58" i="2735" s="1"/>
  <c r="AG58" i="2735" s="1"/>
  <c r="AA57" i="2735"/>
  <c r="AC57" i="2735" s="1"/>
  <c r="AD57" i="2735" s="1"/>
  <c r="AA56" i="2735"/>
  <c r="AC56" i="2735" s="1"/>
  <c r="AD56" i="2735" s="1"/>
  <c r="AA55" i="2735"/>
  <c r="AC55" i="2735" s="1"/>
  <c r="AD55" i="2735" s="1"/>
  <c r="AA54" i="2735"/>
  <c r="AC54" i="2735" s="1"/>
  <c r="AD54" i="2735" s="1"/>
  <c r="AA53" i="2735"/>
  <c r="AC53" i="2735" s="1"/>
  <c r="AD53" i="2735" s="1"/>
  <c r="AA52" i="2735"/>
  <c r="AC52" i="2735" s="1"/>
  <c r="AD52" i="2735" s="1"/>
  <c r="AG52" i="2735" s="1"/>
  <c r="AA51" i="2735"/>
  <c r="AC51" i="2735" s="1"/>
  <c r="AD51" i="2735" s="1"/>
  <c r="AA50" i="2735"/>
  <c r="AC50" i="2735" s="1"/>
  <c r="AD50" i="2735" s="1"/>
  <c r="AA49" i="2735"/>
  <c r="AC49" i="2735" s="1"/>
  <c r="AD49" i="2735" s="1"/>
  <c r="AA48" i="2735"/>
  <c r="AC48" i="2735" s="1"/>
  <c r="AD48" i="2735" s="1"/>
  <c r="AG48" i="2735" s="1"/>
  <c r="AA47" i="2735"/>
  <c r="AC47" i="2735" s="1"/>
  <c r="AD47" i="2735" s="1"/>
  <c r="AA46" i="2735"/>
  <c r="AA45" i="2735"/>
  <c r="AA44" i="2735"/>
  <c r="AC44" i="2735" s="1"/>
  <c r="AD44" i="2735" s="1"/>
  <c r="AA43" i="2735"/>
  <c r="AC43" i="2735" s="1"/>
  <c r="AD43" i="2735" s="1"/>
  <c r="AA42" i="2735"/>
  <c r="AC42" i="2735" s="1"/>
  <c r="AD42" i="2735" s="1"/>
  <c r="AA41" i="2735"/>
  <c r="AC41" i="2735" s="1"/>
  <c r="AD41" i="2735" s="1"/>
  <c r="AA40" i="2735"/>
  <c r="AC40" i="2735" s="1"/>
  <c r="AD40" i="2735" s="1"/>
  <c r="AA39" i="2735"/>
  <c r="AC39" i="2735" s="1"/>
  <c r="AD39" i="2735" s="1"/>
  <c r="AA38" i="2735"/>
  <c r="AC38" i="2735" s="1"/>
  <c r="AD38" i="2735" s="1"/>
  <c r="AA37" i="2735"/>
  <c r="AC37" i="2735" s="1"/>
  <c r="AD37" i="2735" s="1"/>
  <c r="AA36" i="2735"/>
  <c r="AC36" i="2735" s="1"/>
  <c r="AD36" i="2735" s="1"/>
  <c r="AG36" i="2735" s="1"/>
  <c r="AA35" i="2735"/>
  <c r="AC35" i="2735" s="1"/>
  <c r="AD35" i="2735" s="1"/>
  <c r="AA34" i="2735"/>
  <c r="AC34" i="2735" s="1"/>
  <c r="AD34" i="2735" s="1"/>
  <c r="AA33" i="2735"/>
  <c r="AC33" i="2735" s="1"/>
  <c r="AD33" i="2735" s="1"/>
  <c r="AH100" i="2735"/>
  <c r="AI100" i="2735" s="1"/>
  <c r="AE100" i="2735"/>
  <c r="AB100" i="2735"/>
  <c r="Z100" i="2735"/>
  <c r="Y100" i="2735"/>
  <c r="AH99" i="2735"/>
  <c r="AI99" i="2735" s="1"/>
  <c r="AE99" i="2735"/>
  <c r="AB99" i="2735"/>
  <c r="Z99" i="2735"/>
  <c r="Y99" i="2735"/>
  <c r="AH98" i="2735"/>
  <c r="AI98" i="2735" s="1"/>
  <c r="AE98" i="2735"/>
  <c r="AB98" i="2735"/>
  <c r="Z98" i="2735"/>
  <c r="Y98" i="2735"/>
  <c r="AH97" i="2735"/>
  <c r="AI97" i="2735" s="1"/>
  <c r="AE97" i="2735"/>
  <c r="AB97" i="2735"/>
  <c r="Z97" i="2735"/>
  <c r="Y97" i="2735"/>
  <c r="AH96" i="2735"/>
  <c r="AI96" i="2735" s="1"/>
  <c r="AE96" i="2735"/>
  <c r="AB96" i="2735"/>
  <c r="Z96" i="2735"/>
  <c r="Y96" i="2735"/>
  <c r="AH95" i="2735"/>
  <c r="AI95" i="2735" s="1"/>
  <c r="AE95" i="2735"/>
  <c r="AB95" i="2735"/>
  <c r="Z95" i="2735"/>
  <c r="Y95" i="2735"/>
  <c r="AH94" i="2735"/>
  <c r="AI94" i="2735" s="1"/>
  <c r="AE94" i="2735"/>
  <c r="AB94" i="2735"/>
  <c r="Z94" i="2735"/>
  <c r="Y94" i="2735"/>
  <c r="AH93" i="2735"/>
  <c r="AI93" i="2735" s="1"/>
  <c r="AE93" i="2735"/>
  <c r="AB93" i="2735"/>
  <c r="Z93" i="2735"/>
  <c r="Y93" i="2735"/>
  <c r="AH92" i="2735"/>
  <c r="AI92" i="2735" s="1"/>
  <c r="AE92" i="2735"/>
  <c r="AB92" i="2735"/>
  <c r="Z92" i="2735"/>
  <c r="Y92" i="2735"/>
  <c r="AH91" i="2735"/>
  <c r="AI91" i="2735" s="1"/>
  <c r="AE91" i="2735"/>
  <c r="AB91" i="2735"/>
  <c r="Z91" i="2735"/>
  <c r="Y91" i="2735"/>
  <c r="AH90" i="2735"/>
  <c r="AI90" i="2735" s="1"/>
  <c r="AE90" i="2735"/>
  <c r="AB90" i="2735"/>
  <c r="Z90" i="2735"/>
  <c r="Y90" i="2735"/>
  <c r="AH89" i="2735"/>
  <c r="AI89" i="2735" s="1"/>
  <c r="AE89" i="2735"/>
  <c r="AB89" i="2735"/>
  <c r="Z89" i="2735"/>
  <c r="Y89" i="2735"/>
  <c r="AH88" i="2735"/>
  <c r="AI88" i="2735" s="1"/>
  <c r="AE88" i="2735"/>
  <c r="AB88" i="2735"/>
  <c r="Z88" i="2735"/>
  <c r="Y88" i="2735"/>
  <c r="AH87" i="2735"/>
  <c r="AI87" i="2735" s="1"/>
  <c r="AE87" i="2735"/>
  <c r="AB87" i="2735"/>
  <c r="Z87" i="2735"/>
  <c r="Y87" i="2735"/>
  <c r="AH86" i="2735"/>
  <c r="AI86" i="2735" s="1"/>
  <c r="AE86" i="2735"/>
  <c r="AB86" i="2735"/>
  <c r="Z86" i="2735"/>
  <c r="Y86" i="2735"/>
  <c r="AH85" i="2735"/>
  <c r="AI85" i="2735" s="1"/>
  <c r="AE85" i="2735"/>
  <c r="AB85" i="2735"/>
  <c r="Z85" i="2735"/>
  <c r="Y85" i="2735"/>
  <c r="AH84" i="2735"/>
  <c r="AI84" i="2735" s="1"/>
  <c r="AE84" i="2735"/>
  <c r="AB84" i="2735"/>
  <c r="Z84" i="2735"/>
  <c r="Y84" i="2735"/>
  <c r="AH83" i="2735"/>
  <c r="AI83" i="2735" s="1"/>
  <c r="AE83" i="2735"/>
  <c r="AB83" i="2735"/>
  <c r="Z83" i="2735"/>
  <c r="Y83" i="2735"/>
  <c r="AH82" i="2735"/>
  <c r="AI82" i="2735" s="1"/>
  <c r="AE82" i="2735"/>
  <c r="AB82" i="2735"/>
  <c r="Z82" i="2735"/>
  <c r="Y82" i="2735"/>
  <c r="AH81" i="2735"/>
  <c r="AI81" i="2735" s="1"/>
  <c r="AE81" i="2735"/>
  <c r="AB81" i="2735"/>
  <c r="AC81" i="2735"/>
  <c r="AD81" i="2735" s="1"/>
  <c r="Z81" i="2735"/>
  <c r="Y81" i="2735"/>
  <c r="AH80" i="2735"/>
  <c r="AI80" i="2735" s="1"/>
  <c r="AE80" i="2735"/>
  <c r="AB80" i="2735"/>
  <c r="Z80" i="2735"/>
  <c r="Y80" i="2735"/>
  <c r="AH79" i="2735"/>
  <c r="AI79" i="2735" s="1"/>
  <c r="AE79" i="2735"/>
  <c r="AB79" i="2735"/>
  <c r="Z79" i="2735"/>
  <c r="Y79" i="2735"/>
  <c r="AH78" i="2735"/>
  <c r="AI78" i="2735" s="1"/>
  <c r="AE78" i="2735"/>
  <c r="AB78" i="2735"/>
  <c r="AC78" i="2735"/>
  <c r="AD78" i="2735" s="1"/>
  <c r="Z78" i="2735"/>
  <c r="Y78" i="2735"/>
  <c r="AH77" i="2735"/>
  <c r="AI77" i="2735" s="1"/>
  <c r="AE77" i="2735"/>
  <c r="AB77" i="2735"/>
  <c r="Z77" i="2735"/>
  <c r="Y77" i="2735"/>
  <c r="AH76" i="2735"/>
  <c r="AI76" i="2735" s="1"/>
  <c r="AE76" i="2735"/>
  <c r="AB76" i="2735"/>
  <c r="Z76" i="2735"/>
  <c r="Y76" i="2735"/>
  <c r="AH75" i="2735"/>
  <c r="AI75" i="2735" s="1"/>
  <c r="AE75" i="2735"/>
  <c r="AB75" i="2735"/>
  <c r="Z75" i="2735"/>
  <c r="Y75" i="2735"/>
  <c r="AH74" i="2735"/>
  <c r="AI74" i="2735" s="1"/>
  <c r="AE74" i="2735"/>
  <c r="AB74" i="2735"/>
  <c r="Z74" i="2735"/>
  <c r="Y74" i="2735"/>
  <c r="AH73" i="2735"/>
  <c r="AI73" i="2735" s="1"/>
  <c r="AE73" i="2735"/>
  <c r="AB73" i="2735"/>
  <c r="Z73" i="2735"/>
  <c r="Y73" i="2735"/>
  <c r="AH72" i="2735"/>
  <c r="AI72" i="2735" s="1"/>
  <c r="AE72" i="2735"/>
  <c r="AB72" i="2735"/>
  <c r="Z72" i="2735"/>
  <c r="Y72" i="2735"/>
  <c r="AH71" i="2735"/>
  <c r="AI71" i="2735" s="1"/>
  <c r="AE71" i="2735"/>
  <c r="AB71" i="2735"/>
  <c r="Z71" i="2735"/>
  <c r="Y71" i="2735"/>
  <c r="AH70" i="2735"/>
  <c r="AI70" i="2735" s="1"/>
  <c r="AE70" i="2735"/>
  <c r="AB70" i="2735"/>
  <c r="Z70" i="2735"/>
  <c r="Y70" i="2735"/>
  <c r="AH69" i="2735"/>
  <c r="AI69" i="2735" s="1"/>
  <c r="AE69" i="2735"/>
  <c r="AB69" i="2735"/>
  <c r="Z69" i="2735"/>
  <c r="Y69" i="2735"/>
  <c r="AH68" i="2735"/>
  <c r="AI68" i="2735" s="1"/>
  <c r="AE68" i="2735"/>
  <c r="AB68" i="2735"/>
  <c r="Z68" i="2735"/>
  <c r="Y68" i="2735"/>
  <c r="AH67" i="2735"/>
  <c r="AI67" i="2735" s="1"/>
  <c r="AE67" i="2735"/>
  <c r="AC67" i="2735"/>
  <c r="AD67" i="2735" s="1"/>
  <c r="AB67" i="2735"/>
  <c r="Z67" i="2735"/>
  <c r="Y67" i="2735"/>
  <c r="AH66" i="2735"/>
  <c r="AI66" i="2735" s="1"/>
  <c r="AE66" i="2735"/>
  <c r="AB66" i="2735"/>
  <c r="Z66" i="2735"/>
  <c r="Y66" i="2735"/>
  <c r="AH65" i="2735"/>
  <c r="AI65" i="2735" s="1"/>
  <c r="AE65" i="2735"/>
  <c r="AB65" i="2735"/>
  <c r="Z65" i="2735"/>
  <c r="Y65" i="2735"/>
  <c r="AH64" i="2735"/>
  <c r="AI64" i="2735" s="1"/>
  <c r="AE64" i="2735"/>
  <c r="AC64" i="2735"/>
  <c r="AD64" i="2735" s="1"/>
  <c r="AB64" i="2735"/>
  <c r="Z64" i="2735"/>
  <c r="Y64" i="2735"/>
  <c r="AH63" i="2735"/>
  <c r="AI63" i="2735" s="1"/>
  <c r="AE63" i="2735"/>
  <c r="AB63" i="2735"/>
  <c r="Z63" i="2735"/>
  <c r="Y63" i="2735"/>
  <c r="AH62" i="2735"/>
  <c r="AI62" i="2735" s="1"/>
  <c r="AE62" i="2735"/>
  <c r="AB62" i="2735"/>
  <c r="Z62" i="2735"/>
  <c r="Y62" i="2735"/>
  <c r="AH61" i="2735"/>
  <c r="AI61" i="2735" s="1"/>
  <c r="AE61" i="2735"/>
  <c r="AB61" i="2735"/>
  <c r="Z61" i="2735"/>
  <c r="Y61" i="2735"/>
  <c r="AH60" i="2735"/>
  <c r="AI60" i="2735" s="1"/>
  <c r="AE60" i="2735"/>
  <c r="AB60" i="2735"/>
  <c r="Z60" i="2735"/>
  <c r="Y60" i="2735"/>
  <c r="AH59" i="2735"/>
  <c r="AI59" i="2735" s="1"/>
  <c r="AE59" i="2735"/>
  <c r="AB59" i="2735"/>
  <c r="Z59" i="2735"/>
  <c r="Y59" i="2735"/>
  <c r="AH58" i="2735"/>
  <c r="AI58" i="2735" s="1"/>
  <c r="AE58" i="2735"/>
  <c r="AB58" i="2735"/>
  <c r="Z58" i="2735"/>
  <c r="Y58" i="2735"/>
  <c r="AH57" i="2735"/>
  <c r="AI57" i="2735" s="1"/>
  <c r="AE57" i="2735"/>
  <c r="AB57" i="2735"/>
  <c r="Z57" i="2735"/>
  <c r="Y57" i="2735"/>
  <c r="AH56" i="2735"/>
  <c r="AI56" i="2735" s="1"/>
  <c r="AE56" i="2735"/>
  <c r="AB56" i="2735"/>
  <c r="Z56" i="2735"/>
  <c r="Y56" i="2735"/>
  <c r="AH55" i="2735"/>
  <c r="AI55" i="2735" s="1"/>
  <c r="AE55" i="2735"/>
  <c r="AB55" i="2735"/>
  <c r="Z55" i="2735"/>
  <c r="Y55" i="2735"/>
  <c r="AH54" i="2735"/>
  <c r="AI54" i="2735" s="1"/>
  <c r="AE54" i="2735"/>
  <c r="AB54" i="2735"/>
  <c r="Z54" i="2735"/>
  <c r="Y54" i="2735"/>
  <c r="AH53" i="2735"/>
  <c r="AI53" i="2735" s="1"/>
  <c r="AE53" i="2735"/>
  <c r="AB53" i="2735"/>
  <c r="Z53" i="2735"/>
  <c r="Y53" i="2735"/>
  <c r="AH52" i="2735"/>
  <c r="AI52" i="2735" s="1"/>
  <c r="AE52" i="2735"/>
  <c r="AB52" i="2735"/>
  <c r="Z52" i="2735"/>
  <c r="Y52" i="2735"/>
  <c r="AH51" i="2735"/>
  <c r="AI51" i="2735" s="1"/>
  <c r="AE51" i="2735"/>
  <c r="AB51" i="2735"/>
  <c r="Z51" i="2735"/>
  <c r="Y51" i="2735"/>
  <c r="AH50" i="2735"/>
  <c r="AI50" i="2735" s="1"/>
  <c r="AE50" i="2735"/>
  <c r="AB50" i="2735"/>
  <c r="Z50" i="2735"/>
  <c r="Y50" i="2735"/>
  <c r="AH49" i="2735"/>
  <c r="AI49" i="2735" s="1"/>
  <c r="AE49" i="2735"/>
  <c r="AB49" i="2735"/>
  <c r="Z49" i="2735"/>
  <c r="Y49" i="2735"/>
  <c r="AH48" i="2735"/>
  <c r="AI48" i="2735" s="1"/>
  <c r="AE48" i="2735"/>
  <c r="AB48" i="2735"/>
  <c r="Z48" i="2735"/>
  <c r="Y48" i="2735"/>
  <c r="AH47" i="2735"/>
  <c r="AI47" i="2735" s="1"/>
  <c r="AE47" i="2735"/>
  <c r="AB47" i="2735"/>
  <c r="Z47" i="2735"/>
  <c r="Y47" i="2735"/>
  <c r="AH46" i="2735"/>
  <c r="AI46" i="2735" s="1"/>
  <c r="AE46" i="2735"/>
  <c r="AB46" i="2735"/>
  <c r="AC46" i="2735"/>
  <c r="AD46" i="2735" s="1"/>
  <c r="Z46" i="2735"/>
  <c r="Y46" i="2735"/>
  <c r="AH45" i="2735"/>
  <c r="AI45" i="2735" s="1"/>
  <c r="AE45" i="2735"/>
  <c r="AB45" i="2735"/>
  <c r="AC45" i="2735"/>
  <c r="AD45" i="2735" s="1"/>
  <c r="Z45" i="2735"/>
  <c r="Y45" i="2735"/>
  <c r="AH44" i="2735"/>
  <c r="AI44" i="2735" s="1"/>
  <c r="AE44" i="2735"/>
  <c r="AB44" i="2735"/>
  <c r="Z44" i="2735"/>
  <c r="Y44" i="2735"/>
  <c r="AH43" i="2735"/>
  <c r="AI43" i="2735" s="1"/>
  <c r="AE43" i="2735"/>
  <c r="AB43" i="2735"/>
  <c r="Z43" i="2735"/>
  <c r="Y43" i="2735"/>
  <c r="AH42" i="2735"/>
  <c r="AI42" i="2735" s="1"/>
  <c r="AE42" i="2735"/>
  <c r="AB42" i="2735"/>
  <c r="Z42" i="2735"/>
  <c r="Y42" i="2735"/>
  <c r="AH41" i="2735"/>
  <c r="AI41" i="2735" s="1"/>
  <c r="AE41" i="2735"/>
  <c r="AB41" i="2735"/>
  <c r="Z41" i="2735"/>
  <c r="Y41" i="2735"/>
  <c r="AH40" i="2735"/>
  <c r="AI40" i="2735" s="1"/>
  <c r="AE40" i="2735"/>
  <c r="AB40" i="2735"/>
  <c r="Z40" i="2735"/>
  <c r="Y40" i="2735"/>
  <c r="AH39" i="2735"/>
  <c r="AI39" i="2735" s="1"/>
  <c r="AE39" i="2735"/>
  <c r="AB39" i="2735"/>
  <c r="Z39" i="2735"/>
  <c r="Y39" i="2735"/>
  <c r="AH38" i="2735"/>
  <c r="AI38" i="2735" s="1"/>
  <c r="AE38" i="2735"/>
  <c r="AB38" i="2735"/>
  <c r="Z38" i="2735"/>
  <c r="Y38" i="2735"/>
  <c r="AH37" i="2735"/>
  <c r="AI37" i="2735" s="1"/>
  <c r="AE37" i="2735"/>
  <c r="AB37" i="2735"/>
  <c r="Z37" i="2735"/>
  <c r="Y37" i="2735"/>
  <c r="AH36" i="2735"/>
  <c r="AI36" i="2735" s="1"/>
  <c r="AE36" i="2735"/>
  <c r="AB36" i="2735"/>
  <c r="Z36" i="2735"/>
  <c r="Y36" i="2735"/>
  <c r="AH35" i="2735"/>
  <c r="AI35" i="2735" s="1"/>
  <c r="AE35" i="2735"/>
  <c r="AB35" i="2735"/>
  <c r="Z35" i="2735"/>
  <c r="Y35" i="2735"/>
  <c r="AH34" i="2735"/>
  <c r="AI34" i="2735" s="1"/>
  <c r="AE34" i="2735"/>
  <c r="AB34" i="2735"/>
  <c r="Z34" i="2735"/>
  <c r="Y34" i="2735"/>
  <c r="AH33" i="2735"/>
  <c r="AI33" i="2735" s="1"/>
  <c r="AE33" i="2735"/>
  <c r="AB33" i="2735"/>
  <c r="Z33" i="2735"/>
  <c r="Y33" i="2735"/>
  <c r="Y16" i="2735"/>
  <c r="Y31" i="2735"/>
  <c r="Y23" i="2735"/>
  <c r="Y19" i="2735"/>
  <c r="Y29" i="2735"/>
  <c r="Y21" i="2735"/>
  <c r="Y24" i="2735"/>
  <c r="Y27" i="2735"/>
  <c r="Y25" i="2735"/>
  <c r="Y18" i="2735"/>
  <c r="Y30" i="2735"/>
  <c r="Y28" i="2735"/>
  <c r="Y32" i="2735"/>
  <c r="Y26" i="2735"/>
  <c r="Y20" i="2735"/>
  <c r="Y22" i="2735"/>
  <c r="Y17" i="2735"/>
  <c r="Y15" i="2735"/>
  <c r="D13" i="2735"/>
  <c r="M10" i="2735"/>
  <c r="L10" i="2735"/>
  <c r="M8" i="2735"/>
  <c r="L8" i="2735"/>
  <c r="E50" i="2734"/>
  <c r="F50" i="2734" s="1"/>
  <c r="E49" i="2734"/>
  <c r="F49" i="2734" s="1"/>
  <c r="E48" i="2734"/>
  <c r="F48" i="2734" s="1"/>
  <c r="E47" i="2734"/>
  <c r="F47" i="2734" s="1"/>
  <c r="E46" i="2734"/>
  <c r="F46" i="2734" s="1"/>
  <c r="E45" i="2734"/>
  <c r="F45" i="2734" s="1"/>
  <c r="E44" i="2734"/>
  <c r="F44" i="2734" s="1"/>
  <c r="E43" i="2734"/>
  <c r="F43" i="2734" s="1"/>
  <c r="E42" i="2734"/>
  <c r="F42" i="2734" s="1"/>
  <c r="E41" i="2734"/>
  <c r="F41" i="2734" s="1"/>
  <c r="E40" i="2734"/>
  <c r="F40" i="2734" s="1"/>
  <c r="E39" i="2734"/>
  <c r="F39" i="2734" s="1"/>
  <c r="E38" i="2734"/>
  <c r="F38" i="2734" s="1"/>
  <c r="E37" i="2734"/>
  <c r="F37" i="2734" s="1"/>
  <c r="E36" i="2734"/>
  <c r="F36" i="2734" s="1"/>
  <c r="E35" i="2734"/>
  <c r="F35" i="2734" s="1"/>
  <c r="E34" i="2734"/>
  <c r="F34" i="2734" s="1"/>
  <c r="E33" i="2734"/>
  <c r="F33" i="2734" s="1"/>
  <c r="E32" i="2734"/>
  <c r="F32" i="2734" s="1"/>
  <c r="E31" i="2734"/>
  <c r="F31" i="2734" s="1"/>
  <c r="E30" i="2734"/>
  <c r="F30" i="2734" s="1"/>
  <c r="E29" i="2734"/>
  <c r="F29" i="2734" s="1"/>
  <c r="E28" i="2734"/>
  <c r="F28" i="2734" s="1"/>
  <c r="E27" i="2734"/>
  <c r="F27" i="2734" s="1"/>
  <c r="E26" i="2734"/>
  <c r="F26" i="2734" s="1"/>
  <c r="E25" i="2734"/>
  <c r="F25" i="2734" s="1"/>
  <c r="E24" i="2734"/>
  <c r="F24" i="2734" s="1"/>
  <c r="E23" i="2734"/>
  <c r="F23" i="2734" s="1"/>
  <c r="E22" i="2734"/>
  <c r="F22" i="2734" s="1"/>
  <c r="E21" i="2734"/>
  <c r="F21" i="2734" s="1"/>
  <c r="E20" i="2734"/>
  <c r="F20" i="2734" s="1"/>
  <c r="E19" i="2734"/>
  <c r="F19" i="2734" s="1"/>
  <c r="E18" i="2734"/>
  <c r="F18" i="2734" s="1"/>
  <c r="E17" i="2734"/>
  <c r="F17" i="2734" s="1"/>
  <c r="E16" i="2734"/>
  <c r="F16" i="2734" s="1"/>
  <c r="E15" i="2734"/>
  <c r="F15" i="2734" s="1"/>
  <c r="AA100" i="2734"/>
  <c r="AC100" i="2734" s="1"/>
  <c r="AD100" i="2734" s="1"/>
  <c r="AA99" i="2734"/>
  <c r="AC99" i="2734" s="1"/>
  <c r="AD99" i="2734" s="1"/>
  <c r="AA98" i="2734"/>
  <c r="AC98" i="2734" s="1"/>
  <c r="AD98" i="2734" s="1"/>
  <c r="AA97" i="2734"/>
  <c r="AC97" i="2734" s="1"/>
  <c r="AD97" i="2734" s="1"/>
  <c r="AA96" i="2734"/>
  <c r="AC96" i="2734" s="1"/>
  <c r="AD96" i="2734" s="1"/>
  <c r="AG96" i="2734" s="1"/>
  <c r="AA95" i="2734"/>
  <c r="AC95" i="2734" s="1"/>
  <c r="AD95" i="2734" s="1"/>
  <c r="AA94" i="2734"/>
  <c r="AC94" i="2734" s="1"/>
  <c r="AD94" i="2734" s="1"/>
  <c r="AA93" i="2734"/>
  <c r="AC93" i="2734" s="1"/>
  <c r="AD93" i="2734" s="1"/>
  <c r="AA92" i="2734"/>
  <c r="AC92" i="2734" s="1"/>
  <c r="AD92" i="2734" s="1"/>
  <c r="AA91" i="2734"/>
  <c r="AC91" i="2734" s="1"/>
  <c r="AD91" i="2734" s="1"/>
  <c r="AA90" i="2734"/>
  <c r="AC90" i="2734" s="1"/>
  <c r="AD90" i="2734" s="1"/>
  <c r="AA89" i="2734"/>
  <c r="AC89" i="2734" s="1"/>
  <c r="AD89" i="2734" s="1"/>
  <c r="AA88" i="2734"/>
  <c r="AC88" i="2734" s="1"/>
  <c r="AD88" i="2734" s="1"/>
  <c r="AA87" i="2734"/>
  <c r="AC87" i="2734" s="1"/>
  <c r="AD87" i="2734" s="1"/>
  <c r="AA86" i="2734"/>
  <c r="AC86" i="2734" s="1"/>
  <c r="AD86" i="2734" s="1"/>
  <c r="AA85" i="2734"/>
  <c r="AC85" i="2734" s="1"/>
  <c r="AD85" i="2734" s="1"/>
  <c r="AG85" i="2734" s="1"/>
  <c r="AA84" i="2734"/>
  <c r="AC84" i="2734" s="1"/>
  <c r="AD84" i="2734" s="1"/>
  <c r="AA83" i="2734"/>
  <c r="AC83" i="2734" s="1"/>
  <c r="AD83" i="2734" s="1"/>
  <c r="AA82" i="2734"/>
  <c r="AC82" i="2734" s="1"/>
  <c r="AD82" i="2734" s="1"/>
  <c r="AA81" i="2734"/>
  <c r="AC81" i="2734" s="1"/>
  <c r="AD81" i="2734" s="1"/>
  <c r="AA80" i="2734"/>
  <c r="AC80" i="2734" s="1"/>
  <c r="AD80" i="2734" s="1"/>
  <c r="AA79" i="2734"/>
  <c r="AC79" i="2734" s="1"/>
  <c r="AD79" i="2734" s="1"/>
  <c r="AA78" i="2734"/>
  <c r="AC78" i="2734" s="1"/>
  <c r="AD78" i="2734" s="1"/>
  <c r="AA77" i="2734"/>
  <c r="AC77" i="2734" s="1"/>
  <c r="AD77" i="2734" s="1"/>
  <c r="AA76" i="2734"/>
  <c r="AA75" i="2734"/>
  <c r="AA74" i="2734"/>
  <c r="AC74" i="2734" s="1"/>
  <c r="AD74" i="2734" s="1"/>
  <c r="AG74" i="2734" s="1"/>
  <c r="AA73" i="2734"/>
  <c r="AC73" i="2734" s="1"/>
  <c r="AD73" i="2734" s="1"/>
  <c r="AA72" i="2734"/>
  <c r="AC72" i="2734" s="1"/>
  <c r="AD72" i="2734" s="1"/>
  <c r="AA71" i="2734"/>
  <c r="AC71" i="2734" s="1"/>
  <c r="AD71" i="2734" s="1"/>
  <c r="AA70" i="2734"/>
  <c r="AC70" i="2734" s="1"/>
  <c r="AD70" i="2734" s="1"/>
  <c r="AA69" i="2734"/>
  <c r="AC69" i="2734" s="1"/>
  <c r="AD69" i="2734" s="1"/>
  <c r="AA68" i="2734"/>
  <c r="AA67" i="2734"/>
  <c r="AA66" i="2734"/>
  <c r="AA65" i="2734"/>
  <c r="AC65" i="2734" s="1"/>
  <c r="AD65" i="2734" s="1"/>
  <c r="AA64" i="2734"/>
  <c r="AC64" i="2734" s="1"/>
  <c r="AD64" i="2734" s="1"/>
  <c r="AA63" i="2734"/>
  <c r="AC63" i="2734" s="1"/>
  <c r="AD63" i="2734" s="1"/>
  <c r="AA62" i="2734"/>
  <c r="AC62" i="2734" s="1"/>
  <c r="AD62" i="2734" s="1"/>
  <c r="AA61" i="2734"/>
  <c r="AC61" i="2734" s="1"/>
  <c r="AD61" i="2734" s="1"/>
  <c r="AA60" i="2734"/>
  <c r="AC60" i="2734" s="1"/>
  <c r="AD60" i="2734" s="1"/>
  <c r="AA59" i="2734"/>
  <c r="AC59" i="2734" s="1"/>
  <c r="AD59" i="2734" s="1"/>
  <c r="AA58" i="2734"/>
  <c r="AC58" i="2734" s="1"/>
  <c r="AD58" i="2734" s="1"/>
  <c r="AG58" i="2734" s="1"/>
  <c r="AA57" i="2734"/>
  <c r="AC57" i="2734" s="1"/>
  <c r="AD57" i="2734" s="1"/>
  <c r="AA56" i="2734"/>
  <c r="AC56" i="2734" s="1"/>
  <c r="AD56" i="2734" s="1"/>
  <c r="AA55" i="2734"/>
  <c r="AC55" i="2734" s="1"/>
  <c r="AD55" i="2734" s="1"/>
  <c r="AA54" i="2734"/>
  <c r="AC54" i="2734" s="1"/>
  <c r="AD54" i="2734" s="1"/>
  <c r="AA53" i="2734"/>
  <c r="AC53" i="2734" s="1"/>
  <c r="AD53" i="2734" s="1"/>
  <c r="AA52" i="2734"/>
  <c r="AC52" i="2734" s="1"/>
  <c r="AD52" i="2734" s="1"/>
  <c r="AA51" i="2734"/>
  <c r="AC51" i="2734" s="1"/>
  <c r="AD51" i="2734" s="1"/>
  <c r="AA50" i="2734"/>
  <c r="AC50" i="2734" s="1"/>
  <c r="AD50" i="2734" s="1"/>
  <c r="AA49" i="2734"/>
  <c r="AA48" i="2734"/>
  <c r="AC48" i="2734" s="1"/>
  <c r="AD48" i="2734" s="1"/>
  <c r="AA47" i="2734"/>
  <c r="AC47" i="2734" s="1"/>
  <c r="AD47" i="2734" s="1"/>
  <c r="AA46" i="2734"/>
  <c r="AC46" i="2734" s="1"/>
  <c r="AD46" i="2734" s="1"/>
  <c r="AA45" i="2734"/>
  <c r="AC45" i="2734" s="1"/>
  <c r="AD45" i="2734" s="1"/>
  <c r="AA44" i="2734"/>
  <c r="AC44" i="2734" s="1"/>
  <c r="AD44" i="2734" s="1"/>
  <c r="AA43" i="2734"/>
  <c r="AA42" i="2734"/>
  <c r="AC42" i="2734" s="1"/>
  <c r="AD42" i="2734" s="1"/>
  <c r="AG42" i="2734" s="1"/>
  <c r="AA41" i="2734"/>
  <c r="AC41" i="2734" s="1"/>
  <c r="AD41" i="2734" s="1"/>
  <c r="AA40" i="2734"/>
  <c r="AC40" i="2734" s="1"/>
  <c r="AD40" i="2734" s="1"/>
  <c r="AA39" i="2734"/>
  <c r="AC39" i="2734" s="1"/>
  <c r="AD39" i="2734" s="1"/>
  <c r="AA38" i="2734"/>
  <c r="AC38" i="2734" s="1"/>
  <c r="AD38" i="2734" s="1"/>
  <c r="AA37" i="2734"/>
  <c r="AA36" i="2734"/>
  <c r="AC36" i="2734" s="1"/>
  <c r="AD36" i="2734" s="1"/>
  <c r="AA35" i="2734"/>
  <c r="AA34" i="2734"/>
  <c r="AA33" i="2734"/>
  <c r="AH100" i="2734"/>
  <c r="AI100" i="2734" s="1"/>
  <c r="AE100" i="2734"/>
  <c r="AB100" i="2734"/>
  <c r="Z100" i="2734"/>
  <c r="Y100" i="2734"/>
  <c r="AH99" i="2734"/>
  <c r="AI99" i="2734" s="1"/>
  <c r="AE99" i="2734"/>
  <c r="AB99" i="2734"/>
  <c r="Z99" i="2734"/>
  <c r="Y99" i="2734"/>
  <c r="AH98" i="2734"/>
  <c r="AI98" i="2734" s="1"/>
  <c r="AE98" i="2734"/>
  <c r="AB98" i="2734"/>
  <c r="Z98" i="2734"/>
  <c r="Y98" i="2734"/>
  <c r="AH97" i="2734"/>
  <c r="AI97" i="2734" s="1"/>
  <c r="AE97" i="2734"/>
  <c r="AB97" i="2734"/>
  <c r="Z97" i="2734"/>
  <c r="Y97" i="2734"/>
  <c r="AH96" i="2734"/>
  <c r="AI96" i="2734" s="1"/>
  <c r="AE96" i="2734"/>
  <c r="AB96" i="2734"/>
  <c r="Z96" i="2734"/>
  <c r="Y96" i="2734"/>
  <c r="AH95" i="2734"/>
  <c r="AI95" i="2734" s="1"/>
  <c r="AE95" i="2734"/>
  <c r="AB95" i="2734"/>
  <c r="Z95" i="2734"/>
  <c r="Y95" i="2734"/>
  <c r="AH94" i="2734"/>
  <c r="AI94" i="2734" s="1"/>
  <c r="AE94" i="2734"/>
  <c r="AB94" i="2734"/>
  <c r="Z94" i="2734"/>
  <c r="Y94" i="2734"/>
  <c r="AH93" i="2734"/>
  <c r="AI93" i="2734" s="1"/>
  <c r="AE93" i="2734"/>
  <c r="AB93" i="2734"/>
  <c r="Z93" i="2734"/>
  <c r="Y93" i="2734"/>
  <c r="AH92" i="2734"/>
  <c r="AI92" i="2734" s="1"/>
  <c r="AE92" i="2734"/>
  <c r="AB92" i="2734"/>
  <c r="Z92" i="2734"/>
  <c r="Y92" i="2734"/>
  <c r="AH91" i="2734"/>
  <c r="AI91" i="2734" s="1"/>
  <c r="AE91" i="2734"/>
  <c r="AB91" i="2734"/>
  <c r="Z91" i="2734"/>
  <c r="Y91" i="2734"/>
  <c r="AH90" i="2734"/>
  <c r="AI90" i="2734" s="1"/>
  <c r="AE90" i="2734"/>
  <c r="AB90" i="2734"/>
  <c r="Z90" i="2734"/>
  <c r="Y90" i="2734"/>
  <c r="AH89" i="2734"/>
  <c r="AI89" i="2734" s="1"/>
  <c r="AE89" i="2734"/>
  <c r="AB89" i="2734"/>
  <c r="Z89" i="2734"/>
  <c r="Y89" i="2734"/>
  <c r="AH88" i="2734"/>
  <c r="AI88" i="2734" s="1"/>
  <c r="AE88" i="2734"/>
  <c r="AB88" i="2734"/>
  <c r="Z88" i="2734"/>
  <c r="Y88" i="2734"/>
  <c r="AH87" i="2734"/>
  <c r="AI87" i="2734" s="1"/>
  <c r="AE87" i="2734"/>
  <c r="AB87" i="2734"/>
  <c r="Z87" i="2734"/>
  <c r="Y87" i="2734"/>
  <c r="AH86" i="2734"/>
  <c r="AI86" i="2734" s="1"/>
  <c r="AE86" i="2734"/>
  <c r="AB86" i="2734"/>
  <c r="Z86" i="2734"/>
  <c r="Y86" i="2734"/>
  <c r="AH85" i="2734"/>
  <c r="AI85" i="2734" s="1"/>
  <c r="AE85" i="2734"/>
  <c r="AB85" i="2734"/>
  <c r="Z85" i="2734"/>
  <c r="Y85" i="2734"/>
  <c r="AH84" i="2734"/>
  <c r="AI84" i="2734" s="1"/>
  <c r="AE84" i="2734"/>
  <c r="AB84" i="2734"/>
  <c r="Z84" i="2734"/>
  <c r="Y84" i="2734"/>
  <c r="AH83" i="2734"/>
  <c r="AI83" i="2734" s="1"/>
  <c r="AE83" i="2734"/>
  <c r="AB83" i="2734"/>
  <c r="Z83" i="2734"/>
  <c r="Y83" i="2734"/>
  <c r="AH82" i="2734"/>
  <c r="AI82" i="2734" s="1"/>
  <c r="AE82" i="2734"/>
  <c r="AB82" i="2734"/>
  <c r="Z82" i="2734"/>
  <c r="Y82" i="2734"/>
  <c r="AH81" i="2734"/>
  <c r="AI81" i="2734" s="1"/>
  <c r="AE81" i="2734"/>
  <c r="AB81" i="2734"/>
  <c r="Z81" i="2734"/>
  <c r="Y81" i="2734"/>
  <c r="AH80" i="2734"/>
  <c r="AI80" i="2734" s="1"/>
  <c r="AE80" i="2734"/>
  <c r="AB80" i="2734"/>
  <c r="Z80" i="2734"/>
  <c r="Y80" i="2734"/>
  <c r="AH79" i="2734"/>
  <c r="AI79" i="2734" s="1"/>
  <c r="AE79" i="2734"/>
  <c r="AB79" i="2734"/>
  <c r="Z79" i="2734"/>
  <c r="Y79" i="2734"/>
  <c r="AH78" i="2734"/>
  <c r="AI78" i="2734" s="1"/>
  <c r="AE78" i="2734"/>
  <c r="AB78" i="2734"/>
  <c r="Z78" i="2734"/>
  <c r="Y78" i="2734"/>
  <c r="AH77" i="2734"/>
  <c r="AI77" i="2734" s="1"/>
  <c r="AE77" i="2734"/>
  <c r="AB77" i="2734"/>
  <c r="Z77" i="2734"/>
  <c r="Y77" i="2734"/>
  <c r="AH76" i="2734"/>
  <c r="AI76" i="2734" s="1"/>
  <c r="AE76" i="2734"/>
  <c r="AC76" i="2734"/>
  <c r="AD76" i="2734" s="1"/>
  <c r="AB76" i="2734"/>
  <c r="Z76" i="2734"/>
  <c r="Y76" i="2734"/>
  <c r="AH75" i="2734"/>
  <c r="AI75" i="2734" s="1"/>
  <c r="AE75" i="2734"/>
  <c r="AB75" i="2734"/>
  <c r="AC75" i="2734"/>
  <c r="AD75" i="2734" s="1"/>
  <c r="Z75" i="2734"/>
  <c r="Y75" i="2734"/>
  <c r="AH74" i="2734"/>
  <c r="AI74" i="2734" s="1"/>
  <c r="AE74" i="2734"/>
  <c r="AB74" i="2734"/>
  <c r="Z74" i="2734"/>
  <c r="Y74" i="2734"/>
  <c r="AH73" i="2734"/>
  <c r="AI73" i="2734" s="1"/>
  <c r="AE73" i="2734"/>
  <c r="AB73" i="2734"/>
  <c r="Z73" i="2734"/>
  <c r="Y73" i="2734"/>
  <c r="AH72" i="2734"/>
  <c r="AI72" i="2734" s="1"/>
  <c r="AE72" i="2734"/>
  <c r="AB72" i="2734"/>
  <c r="Z72" i="2734"/>
  <c r="Y72" i="2734"/>
  <c r="AH71" i="2734"/>
  <c r="AI71" i="2734" s="1"/>
  <c r="AE71" i="2734"/>
  <c r="AB71" i="2734"/>
  <c r="Z71" i="2734"/>
  <c r="Y71" i="2734"/>
  <c r="AH70" i="2734"/>
  <c r="AI70" i="2734" s="1"/>
  <c r="AE70" i="2734"/>
  <c r="AB70" i="2734"/>
  <c r="Z70" i="2734"/>
  <c r="Y70" i="2734"/>
  <c r="AH69" i="2734"/>
  <c r="AI69" i="2734" s="1"/>
  <c r="AE69" i="2734"/>
  <c r="AB69" i="2734"/>
  <c r="Z69" i="2734"/>
  <c r="Y69" i="2734"/>
  <c r="AH68" i="2734"/>
  <c r="AI68" i="2734" s="1"/>
  <c r="AE68" i="2734"/>
  <c r="AB68" i="2734"/>
  <c r="AC68" i="2734"/>
  <c r="AD68" i="2734" s="1"/>
  <c r="Z68" i="2734"/>
  <c r="Y68" i="2734"/>
  <c r="AH67" i="2734"/>
  <c r="AI67" i="2734" s="1"/>
  <c r="AE67" i="2734"/>
  <c r="AB67" i="2734"/>
  <c r="AC67" i="2734"/>
  <c r="AD67" i="2734" s="1"/>
  <c r="Z67" i="2734"/>
  <c r="Y67" i="2734"/>
  <c r="AH66" i="2734"/>
  <c r="AI66" i="2734" s="1"/>
  <c r="AE66" i="2734"/>
  <c r="AC66" i="2734"/>
  <c r="AD66" i="2734" s="1"/>
  <c r="AB66" i="2734"/>
  <c r="Z66" i="2734"/>
  <c r="Y66" i="2734"/>
  <c r="AH65" i="2734"/>
  <c r="AI65" i="2734" s="1"/>
  <c r="AE65" i="2734"/>
  <c r="AB65" i="2734"/>
  <c r="Z65" i="2734"/>
  <c r="Y65" i="2734"/>
  <c r="AH64" i="2734"/>
  <c r="AI64" i="2734" s="1"/>
  <c r="AE64" i="2734"/>
  <c r="AB64" i="2734"/>
  <c r="Z64" i="2734"/>
  <c r="Y64" i="2734"/>
  <c r="AH63" i="2734"/>
  <c r="AI63" i="2734" s="1"/>
  <c r="AE63" i="2734"/>
  <c r="AB63" i="2734"/>
  <c r="Z63" i="2734"/>
  <c r="Y63" i="2734"/>
  <c r="AH62" i="2734"/>
  <c r="AI62" i="2734" s="1"/>
  <c r="AE62" i="2734"/>
  <c r="AB62" i="2734"/>
  <c r="Z62" i="2734"/>
  <c r="Y62" i="2734"/>
  <c r="AH61" i="2734"/>
  <c r="AI61" i="2734" s="1"/>
  <c r="AE61" i="2734"/>
  <c r="AB61" i="2734"/>
  <c r="Z61" i="2734"/>
  <c r="Y61" i="2734"/>
  <c r="AH60" i="2734"/>
  <c r="AI60" i="2734" s="1"/>
  <c r="AE60" i="2734"/>
  <c r="AB60" i="2734"/>
  <c r="Z60" i="2734"/>
  <c r="Y60" i="2734"/>
  <c r="AH59" i="2734"/>
  <c r="AI59" i="2734" s="1"/>
  <c r="AE59" i="2734"/>
  <c r="AB59" i="2734"/>
  <c r="Z59" i="2734"/>
  <c r="Y59" i="2734"/>
  <c r="AH58" i="2734"/>
  <c r="AI58" i="2734" s="1"/>
  <c r="AE58" i="2734"/>
  <c r="AB58" i="2734"/>
  <c r="Z58" i="2734"/>
  <c r="Y58" i="2734"/>
  <c r="AH57" i="2734"/>
  <c r="AI57" i="2734" s="1"/>
  <c r="AE57" i="2734"/>
  <c r="AB57" i="2734"/>
  <c r="Z57" i="2734"/>
  <c r="Y57" i="2734"/>
  <c r="AH56" i="2734"/>
  <c r="AI56" i="2734" s="1"/>
  <c r="AE56" i="2734"/>
  <c r="AB56" i="2734"/>
  <c r="Z56" i="2734"/>
  <c r="Y56" i="2734"/>
  <c r="AH55" i="2734"/>
  <c r="AI55" i="2734" s="1"/>
  <c r="AE55" i="2734"/>
  <c r="AB55" i="2734"/>
  <c r="Z55" i="2734"/>
  <c r="Y55" i="2734"/>
  <c r="AH54" i="2734"/>
  <c r="AI54" i="2734" s="1"/>
  <c r="AE54" i="2734"/>
  <c r="AB54" i="2734"/>
  <c r="Z54" i="2734"/>
  <c r="Y54" i="2734"/>
  <c r="AH53" i="2734"/>
  <c r="AI53" i="2734" s="1"/>
  <c r="AE53" i="2734"/>
  <c r="AB53" i="2734"/>
  <c r="Z53" i="2734"/>
  <c r="Y53" i="2734"/>
  <c r="AH52" i="2734"/>
  <c r="AI52" i="2734" s="1"/>
  <c r="AE52" i="2734"/>
  <c r="AB52" i="2734"/>
  <c r="Z52" i="2734"/>
  <c r="Y52" i="2734"/>
  <c r="AH51" i="2734"/>
  <c r="AI51" i="2734" s="1"/>
  <c r="AE51" i="2734"/>
  <c r="AB51" i="2734"/>
  <c r="Z51" i="2734"/>
  <c r="Y51" i="2734"/>
  <c r="AH50" i="2734"/>
  <c r="AI50" i="2734" s="1"/>
  <c r="AE50" i="2734"/>
  <c r="AB50" i="2734"/>
  <c r="Z50" i="2734"/>
  <c r="Y50" i="2734"/>
  <c r="AH49" i="2734"/>
  <c r="AI49" i="2734" s="1"/>
  <c r="AE49" i="2734"/>
  <c r="AB49" i="2734"/>
  <c r="AC49" i="2734"/>
  <c r="AD49" i="2734" s="1"/>
  <c r="Z49" i="2734"/>
  <c r="Y49" i="2734"/>
  <c r="AH48" i="2734"/>
  <c r="AI48" i="2734" s="1"/>
  <c r="AE48" i="2734"/>
  <c r="AB48" i="2734"/>
  <c r="Z48" i="2734"/>
  <c r="Y48" i="2734"/>
  <c r="AH47" i="2734"/>
  <c r="AI47" i="2734" s="1"/>
  <c r="AE47" i="2734"/>
  <c r="AB47" i="2734"/>
  <c r="Z47" i="2734"/>
  <c r="Y47" i="2734"/>
  <c r="AH46" i="2734"/>
  <c r="AI46" i="2734" s="1"/>
  <c r="AE46" i="2734"/>
  <c r="AB46" i="2734"/>
  <c r="Z46" i="2734"/>
  <c r="Y46" i="2734"/>
  <c r="AH45" i="2734"/>
  <c r="AI45" i="2734" s="1"/>
  <c r="AE45" i="2734"/>
  <c r="AB45" i="2734"/>
  <c r="Z45" i="2734"/>
  <c r="Y45" i="2734"/>
  <c r="AH44" i="2734"/>
  <c r="AI44" i="2734" s="1"/>
  <c r="AE44" i="2734"/>
  <c r="AB44" i="2734"/>
  <c r="Z44" i="2734"/>
  <c r="Y44" i="2734"/>
  <c r="AH43" i="2734"/>
  <c r="AI43" i="2734" s="1"/>
  <c r="AE43" i="2734"/>
  <c r="AB43" i="2734"/>
  <c r="AC43" i="2734"/>
  <c r="AD43" i="2734" s="1"/>
  <c r="Z43" i="2734"/>
  <c r="Y43" i="2734"/>
  <c r="AH42" i="2734"/>
  <c r="AI42" i="2734" s="1"/>
  <c r="AE42" i="2734"/>
  <c r="AB42" i="2734"/>
  <c r="Z42" i="2734"/>
  <c r="Y42" i="2734"/>
  <c r="AH41" i="2734"/>
  <c r="AI41" i="2734" s="1"/>
  <c r="AE41" i="2734"/>
  <c r="AB41" i="2734"/>
  <c r="Z41" i="2734"/>
  <c r="Y41" i="2734"/>
  <c r="AH40" i="2734"/>
  <c r="AI40" i="2734" s="1"/>
  <c r="AE40" i="2734"/>
  <c r="AB40" i="2734"/>
  <c r="Z40" i="2734"/>
  <c r="Y40" i="2734"/>
  <c r="AH39" i="2734"/>
  <c r="AI39" i="2734" s="1"/>
  <c r="AE39" i="2734"/>
  <c r="AB39" i="2734"/>
  <c r="Z39" i="2734"/>
  <c r="Y39" i="2734"/>
  <c r="AH38" i="2734"/>
  <c r="AI38" i="2734" s="1"/>
  <c r="AE38" i="2734"/>
  <c r="AB38" i="2734"/>
  <c r="Z38" i="2734"/>
  <c r="Y38" i="2734"/>
  <c r="AH37" i="2734"/>
  <c r="AI37" i="2734" s="1"/>
  <c r="AE37" i="2734"/>
  <c r="AC37" i="2734"/>
  <c r="AD37" i="2734" s="1"/>
  <c r="AB37" i="2734"/>
  <c r="Z37" i="2734"/>
  <c r="Y37" i="2734"/>
  <c r="AH36" i="2734"/>
  <c r="AI36" i="2734" s="1"/>
  <c r="AE36" i="2734"/>
  <c r="AB36" i="2734"/>
  <c r="Z36" i="2734"/>
  <c r="Y36" i="2734"/>
  <c r="AH35" i="2734"/>
  <c r="AI35" i="2734" s="1"/>
  <c r="AE35" i="2734"/>
  <c r="AB35" i="2734"/>
  <c r="AC35" i="2734"/>
  <c r="AD35" i="2734" s="1"/>
  <c r="Z35" i="2734"/>
  <c r="Y35" i="2734"/>
  <c r="AH34" i="2734"/>
  <c r="AI34" i="2734" s="1"/>
  <c r="AE34" i="2734"/>
  <c r="AC34" i="2734"/>
  <c r="AD34" i="2734" s="1"/>
  <c r="AB34" i="2734"/>
  <c r="Z34" i="2734"/>
  <c r="Y34" i="2734"/>
  <c r="AH33" i="2734"/>
  <c r="AI33" i="2734" s="1"/>
  <c r="AE33" i="2734"/>
  <c r="AB33" i="2734"/>
  <c r="AC33" i="2734"/>
  <c r="AD33" i="2734" s="1"/>
  <c r="Z33" i="2734"/>
  <c r="Y33" i="2734"/>
  <c r="Y16" i="2734"/>
  <c r="Y31" i="2734"/>
  <c r="Y23" i="2734"/>
  <c r="Y19" i="2734"/>
  <c r="Y29" i="2734"/>
  <c r="Y21" i="2734"/>
  <c r="Y24" i="2734"/>
  <c r="Y27" i="2734"/>
  <c r="Y25" i="2734"/>
  <c r="Y18" i="2734"/>
  <c r="Y30" i="2734"/>
  <c r="Y28" i="2734"/>
  <c r="Y32" i="2734"/>
  <c r="Y26" i="2734"/>
  <c r="Y20" i="2734"/>
  <c r="Y22" i="2734"/>
  <c r="Y17" i="2734"/>
  <c r="Y15" i="2734"/>
  <c r="D13" i="2734"/>
  <c r="M10" i="2734"/>
  <c r="L10" i="2734"/>
  <c r="M8" i="2734"/>
  <c r="L8" i="2734"/>
  <c r="E50" i="2733"/>
  <c r="F50" i="2733" s="1"/>
  <c r="E49" i="2733"/>
  <c r="F49" i="2733" s="1"/>
  <c r="E48" i="2733"/>
  <c r="F48" i="2733" s="1"/>
  <c r="E47" i="2733"/>
  <c r="F47" i="2733" s="1"/>
  <c r="E46" i="2733"/>
  <c r="F46" i="2733" s="1"/>
  <c r="E45" i="2733"/>
  <c r="F45" i="2733" s="1"/>
  <c r="E44" i="2733"/>
  <c r="F44" i="2733" s="1"/>
  <c r="E43" i="2733"/>
  <c r="F43" i="2733" s="1"/>
  <c r="E42" i="2733"/>
  <c r="F42" i="2733" s="1"/>
  <c r="E41" i="2733"/>
  <c r="F41" i="2733" s="1"/>
  <c r="E40" i="2733"/>
  <c r="F40" i="2733" s="1"/>
  <c r="E39" i="2733"/>
  <c r="F39" i="2733" s="1"/>
  <c r="E38" i="2733"/>
  <c r="F38" i="2733" s="1"/>
  <c r="E37" i="2733"/>
  <c r="F37" i="2733" s="1"/>
  <c r="E36" i="2733"/>
  <c r="F36" i="2733" s="1"/>
  <c r="E35" i="2733"/>
  <c r="F35" i="2733" s="1"/>
  <c r="E34" i="2733"/>
  <c r="F34" i="2733" s="1"/>
  <c r="E33" i="2733"/>
  <c r="F33" i="2733" s="1"/>
  <c r="E32" i="2733"/>
  <c r="F32" i="2733" s="1"/>
  <c r="E31" i="2733"/>
  <c r="F31" i="2733" s="1"/>
  <c r="E30" i="2733"/>
  <c r="F30" i="2733" s="1"/>
  <c r="E29" i="2733"/>
  <c r="F29" i="2733" s="1"/>
  <c r="E28" i="2733"/>
  <c r="F28" i="2733" s="1"/>
  <c r="E27" i="2733"/>
  <c r="F27" i="2733" s="1"/>
  <c r="E26" i="2733"/>
  <c r="F26" i="2733" s="1"/>
  <c r="E25" i="2733"/>
  <c r="F25" i="2733" s="1"/>
  <c r="E24" i="2733"/>
  <c r="F24" i="2733" s="1"/>
  <c r="E23" i="2733"/>
  <c r="F23" i="2733" s="1"/>
  <c r="E22" i="2733"/>
  <c r="F22" i="2733" s="1"/>
  <c r="E21" i="2733"/>
  <c r="F21" i="2733" s="1"/>
  <c r="E20" i="2733"/>
  <c r="F20" i="2733" s="1"/>
  <c r="E19" i="2733"/>
  <c r="F19" i="2733" s="1"/>
  <c r="E18" i="2733"/>
  <c r="F18" i="2733" s="1"/>
  <c r="E17" i="2733"/>
  <c r="F17" i="2733" s="1"/>
  <c r="E16" i="2733"/>
  <c r="F16" i="2733" s="1"/>
  <c r="E15" i="2733"/>
  <c r="F15" i="2733" s="1"/>
  <c r="AA100" i="2733"/>
  <c r="AC100" i="2733" s="1"/>
  <c r="AD100" i="2733" s="1"/>
  <c r="AA99" i="2733"/>
  <c r="AC99" i="2733" s="1"/>
  <c r="AD99" i="2733" s="1"/>
  <c r="AA98" i="2733"/>
  <c r="AC98" i="2733" s="1"/>
  <c r="AD98" i="2733" s="1"/>
  <c r="AA97" i="2733"/>
  <c r="AA96" i="2733"/>
  <c r="AC96" i="2733" s="1"/>
  <c r="AD96" i="2733" s="1"/>
  <c r="AA95" i="2733"/>
  <c r="AC95" i="2733" s="1"/>
  <c r="AD95" i="2733" s="1"/>
  <c r="AA94" i="2733"/>
  <c r="AC94" i="2733" s="1"/>
  <c r="AD94" i="2733" s="1"/>
  <c r="AA93" i="2733"/>
  <c r="AC93" i="2733" s="1"/>
  <c r="AD93" i="2733" s="1"/>
  <c r="AA92" i="2733"/>
  <c r="AC92" i="2733" s="1"/>
  <c r="AD92" i="2733" s="1"/>
  <c r="AG92" i="2733" s="1"/>
  <c r="AA91" i="2733"/>
  <c r="AC91" i="2733" s="1"/>
  <c r="AD91" i="2733" s="1"/>
  <c r="AA90" i="2733"/>
  <c r="AC90" i="2733" s="1"/>
  <c r="AD90" i="2733" s="1"/>
  <c r="AA89" i="2733"/>
  <c r="AC89" i="2733" s="1"/>
  <c r="AD89" i="2733" s="1"/>
  <c r="AA88" i="2733"/>
  <c r="AC88" i="2733" s="1"/>
  <c r="AD88" i="2733" s="1"/>
  <c r="AA87" i="2733"/>
  <c r="AC87" i="2733" s="1"/>
  <c r="AD87" i="2733" s="1"/>
  <c r="AA86" i="2733"/>
  <c r="AC86" i="2733" s="1"/>
  <c r="AD86" i="2733" s="1"/>
  <c r="AA85" i="2733"/>
  <c r="AC85" i="2733" s="1"/>
  <c r="AD85" i="2733" s="1"/>
  <c r="AA84" i="2733"/>
  <c r="AC84" i="2733" s="1"/>
  <c r="AD84" i="2733" s="1"/>
  <c r="AA83" i="2733"/>
  <c r="AC83" i="2733" s="1"/>
  <c r="AD83" i="2733" s="1"/>
  <c r="AA82" i="2733"/>
  <c r="AC82" i="2733" s="1"/>
  <c r="AD82" i="2733" s="1"/>
  <c r="AA81" i="2733"/>
  <c r="AC81" i="2733" s="1"/>
  <c r="AD81" i="2733" s="1"/>
  <c r="AA80" i="2733"/>
  <c r="AA79" i="2733"/>
  <c r="AC79" i="2733" s="1"/>
  <c r="AD79" i="2733" s="1"/>
  <c r="AA78" i="2733"/>
  <c r="AC78" i="2733" s="1"/>
  <c r="AD78" i="2733" s="1"/>
  <c r="AA77" i="2733"/>
  <c r="AC77" i="2733" s="1"/>
  <c r="AD77" i="2733" s="1"/>
  <c r="AA76" i="2733"/>
  <c r="AC76" i="2733" s="1"/>
  <c r="AD76" i="2733" s="1"/>
  <c r="AG76" i="2733" s="1"/>
  <c r="AA75" i="2733"/>
  <c r="AC75" i="2733" s="1"/>
  <c r="AD75" i="2733" s="1"/>
  <c r="AA74" i="2733"/>
  <c r="AA73" i="2733"/>
  <c r="AC73" i="2733" s="1"/>
  <c r="AD73" i="2733" s="1"/>
  <c r="AA72" i="2733"/>
  <c r="AC72" i="2733" s="1"/>
  <c r="AD72" i="2733" s="1"/>
  <c r="AA71" i="2733"/>
  <c r="AC71" i="2733" s="1"/>
  <c r="AD71" i="2733" s="1"/>
  <c r="AA70" i="2733"/>
  <c r="AC70" i="2733" s="1"/>
  <c r="AD70" i="2733" s="1"/>
  <c r="AA69" i="2733"/>
  <c r="AC69" i="2733" s="1"/>
  <c r="AD69" i="2733" s="1"/>
  <c r="AA68" i="2733"/>
  <c r="AC68" i="2733" s="1"/>
  <c r="AD68" i="2733" s="1"/>
  <c r="AA67" i="2733"/>
  <c r="AC67" i="2733" s="1"/>
  <c r="AD67" i="2733" s="1"/>
  <c r="AA66" i="2733"/>
  <c r="AC66" i="2733" s="1"/>
  <c r="AD66" i="2733" s="1"/>
  <c r="AG66" i="2733" s="1"/>
  <c r="AA65" i="2733"/>
  <c r="AC65" i="2733" s="1"/>
  <c r="AD65" i="2733" s="1"/>
  <c r="AA64" i="2733"/>
  <c r="AC64" i="2733" s="1"/>
  <c r="AD64" i="2733" s="1"/>
  <c r="AA63" i="2733"/>
  <c r="AC63" i="2733" s="1"/>
  <c r="AD63" i="2733" s="1"/>
  <c r="AA62" i="2733"/>
  <c r="AC62" i="2733" s="1"/>
  <c r="AD62" i="2733" s="1"/>
  <c r="AA61" i="2733"/>
  <c r="AC61" i="2733" s="1"/>
  <c r="AD61" i="2733" s="1"/>
  <c r="AA60" i="2733"/>
  <c r="AC60" i="2733" s="1"/>
  <c r="AD60" i="2733" s="1"/>
  <c r="AG60" i="2733" s="1"/>
  <c r="AA59" i="2733"/>
  <c r="AC59" i="2733" s="1"/>
  <c r="AD59" i="2733" s="1"/>
  <c r="AA58" i="2733"/>
  <c r="AC58" i="2733" s="1"/>
  <c r="AD58" i="2733" s="1"/>
  <c r="AA57" i="2733"/>
  <c r="AC57" i="2733" s="1"/>
  <c r="AD57" i="2733" s="1"/>
  <c r="AA56" i="2733"/>
  <c r="AC56" i="2733" s="1"/>
  <c r="AD56" i="2733" s="1"/>
  <c r="AA55" i="2733"/>
  <c r="AC55" i="2733" s="1"/>
  <c r="AD55" i="2733" s="1"/>
  <c r="AA54" i="2733"/>
  <c r="AC54" i="2733" s="1"/>
  <c r="AD54" i="2733" s="1"/>
  <c r="AG54" i="2733" s="1"/>
  <c r="AA53" i="2733"/>
  <c r="AC53" i="2733" s="1"/>
  <c r="AD53" i="2733" s="1"/>
  <c r="AA52" i="2733"/>
  <c r="AC52" i="2733" s="1"/>
  <c r="AD52" i="2733" s="1"/>
  <c r="AA51" i="2733"/>
  <c r="AC51" i="2733" s="1"/>
  <c r="AD51" i="2733" s="1"/>
  <c r="AA50" i="2733"/>
  <c r="AC50" i="2733" s="1"/>
  <c r="AD50" i="2733" s="1"/>
  <c r="AG50" i="2733" s="1"/>
  <c r="AA49" i="2733"/>
  <c r="AC49" i="2733" s="1"/>
  <c r="AD49" i="2733" s="1"/>
  <c r="AA48" i="2733"/>
  <c r="AC48" i="2733" s="1"/>
  <c r="AD48" i="2733" s="1"/>
  <c r="AA47" i="2733"/>
  <c r="AC47" i="2733" s="1"/>
  <c r="AD47" i="2733" s="1"/>
  <c r="AA46" i="2733"/>
  <c r="AC46" i="2733" s="1"/>
  <c r="AD46" i="2733" s="1"/>
  <c r="AG46" i="2733" s="1"/>
  <c r="AA45" i="2733"/>
  <c r="AC45" i="2733" s="1"/>
  <c r="AD45" i="2733" s="1"/>
  <c r="AA44" i="2733"/>
  <c r="AC44" i="2733" s="1"/>
  <c r="AD44" i="2733" s="1"/>
  <c r="AA43" i="2733"/>
  <c r="AC43" i="2733" s="1"/>
  <c r="AD43" i="2733" s="1"/>
  <c r="AA42" i="2733"/>
  <c r="AC42" i="2733" s="1"/>
  <c r="AD42" i="2733" s="1"/>
  <c r="AA41" i="2733"/>
  <c r="AC41" i="2733" s="1"/>
  <c r="AD41" i="2733" s="1"/>
  <c r="AA40" i="2733"/>
  <c r="AC40" i="2733" s="1"/>
  <c r="AD40" i="2733" s="1"/>
  <c r="AA39" i="2733"/>
  <c r="AC39" i="2733" s="1"/>
  <c r="AD39" i="2733" s="1"/>
  <c r="AA38" i="2733"/>
  <c r="AC38" i="2733" s="1"/>
  <c r="AD38" i="2733" s="1"/>
  <c r="AA37" i="2733"/>
  <c r="AC37" i="2733" s="1"/>
  <c r="AD37" i="2733" s="1"/>
  <c r="AA36" i="2733"/>
  <c r="AC36" i="2733" s="1"/>
  <c r="AD36" i="2733" s="1"/>
  <c r="AA35" i="2733"/>
  <c r="AC35" i="2733" s="1"/>
  <c r="AD35" i="2733" s="1"/>
  <c r="AA34" i="2733"/>
  <c r="AC34" i="2733" s="1"/>
  <c r="AD34" i="2733" s="1"/>
  <c r="AG34" i="2733" s="1"/>
  <c r="AA33" i="2733"/>
  <c r="AC33" i="2733" s="1"/>
  <c r="AD33" i="2733" s="1"/>
  <c r="AA32" i="2733"/>
  <c r="AC32" i="2733" s="1"/>
  <c r="AD32" i="2733" s="1"/>
  <c r="AH100" i="2733"/>
  <c r="AI100" i="2733" s="1"/>
  <c r="AE100" i="2733"/>
  <c r="AB100" i="2733"/>
  <c r="Z100" i="2733"/>
  <c r="Y100" i="2733"/>
  <c r="AH99" i="2733"/>
  <c r="AI99" i="2733" s="1"/>
  <c r="AE99" i="2733"/>
  <c r="AB99" i="2733"/>
  <c r="Z99" i="2733"/>
  <c r="Y99" i="2733"/>
  <c r="AH98" i="2733"/>
  <c r="AI98" i="2733" s="1"/>
  <c r="AE98" i="2733"/>
  <c r="AB98" i="2733"/>
  <c r="Z98" i="2733"/>
  <c r="Y98" i="2733"/>
  <c r="AH97" i="2733"/>
  <c r="AI97" i="2733" s="1"/>
  <c r="AE97" i="2733"/>
  <c r="AB97" i="2733"/>
  <c r="AC97" i="2733"/>
  <c r="AD97" i="2733" s="1"/>
  <c r="Z97" i="2733"/>
  <c r="Y97" i="2733"/>
  <c r="AH96" i="2733"/>
  <c r="AI96" i="2733" s="1"/>
  <c r="AE96" i="2733"/>
  <c r="AB96" i="2733"/>
  <c r="Z96" i="2733"/>
  <c r="Y96" i="2733"/>
  <c r="AH95" i="2733"/>
  <c r="AI95" i="2733" s="1"/>
  <c r="AE95" i="2733"/>
  <c r="AB95" i="2733"/>
  <c r="Z95" i="2733"/>
  <c r="Y95" i="2733"/>
  <c r="AH94" i="2733"/>
  <c r="AI94" i="2733" s="1"/>
  <c r="AE94" i="2733"/>
  <c r="AB94" i="2733"/>
  <c r="Z94" i="2733"/>
  <c r="Y94" i="2733"/>
  <c r="AH93" i="2733"/>
  <c r="AI93" i="2733" s="1"/>
  <c r="AE93" i="2733"/>
  <c r="AB93" i="2733"/>
  <c r="Z93" i="2733"/>
  <c r="Y93" i="2733"/>
  <c r="AH92" i="2733"/>
  <c r="AI92" i="2733" s="1"/>
  <c r="AE92" i="2733"/>
  <c r="AB92" i="2733"/>
  <c r="Z92" i="2733"/>
  <c r="Y92" i="2733"/>
  <c r="AH91" i="2733"/>
  <c r="AI91" i="2733" s="1"/>
  <c r="AE91" i="2733"/>
  <c r="AB91" i="2733"/>
  <c r="Z91" i="2733"/>
  <c r="Y91" i="2733"/>
  <c r="AH90" i="2733"/>
  <c r="AI90" i="2733" s="1"/>
  <c r="AE90" i="2733"/>
  <c r="AB90" i="2733"/>
  <c r="Z90" i="2733"/>
  <c r="Y90" i="2733"/>
  <c r="AH89" i="2733"/>
  <c r="AI89" i="2733" s="1"/>
  <c r="AE89" i="2733"/>
  <c r="AB89" i="2733"/>
  <c r="Z89" i="2733"/>
  <c r="Y89" i="2733"/>
  <c r="AH88" i="2733"/>
  <c r="AI88" i="2733" s="1"/>
  <c r="AE88" i="2733"/>
  <c r="AB88" i="2733"/>
  <c r="Z88" i="2733"/>
  <c r="Y88" i="2733"/>
  <c r="AH87" i="2733"/>
  <c r="AI87" i="2733" s="1"/>
  <c r="AE87" i="2733"/>
  <c r="AB87" i="2733"/>
  <c r="Z87" i="2733"/>
  <c r="Y87" i="2733"/>
  <c r="AH86" i="2733"/>
  <c r="AI86" i="2733" s="1"/>
  <c r="AE86" i="2733"/>
  <c r="AB86" i="2733"/>
  <c r="Z86" i="2733"/>
  <c r="Y86" i="2733"/>
  <c r="AH85" i="2733"/>
  <c r="AI85" i="2733" s="1"/>
  <c r="AE85" i="2733"/>
  <c r="AB85" i="2733"/>
  <c r="Z85" i="2733"/>
  <c r="Y85" i="2733"/>
  <c r="AH84" i="2733"/>
  <c r="AI84" i="2733" s="1"/>
  <c r="AE84" i="2733"/>
  <c r="AB84" i="2733"/>
  <c r="Z84" i="2733"/>
  <c r="Y84" i="2733"/>
  <c r="AH83" i="2733"/>
  <c r="AI83" i="2733" s="1"/>
  <c r="AE83" i="2733"/>
  <c r="AB83" i="2733"/>
  <c r="Z83" i="2733"/>
  <c r="Y83" i="2733"/>
  <c r="AH82" i="2733"/>
  <c r="AI82" i="2733" s="1"/>
  <c r="AE82" i="2733"/>
  <c r="AB82" i="2733"/>
  <c r="Z82" i="2733"/>
  <c r="Y82" i="2733"/>
  <c r="AH81" i="2733"/>
  <c r="AI81" i="2733" s="1"/>
  <c r="AE81" i="2733"/>
  <c r="AB81" i="2733"/>
  <c r="Z81" i="2733"/>
  <c r="Y81" i="2733"/>
  <c r="AH80" i="2733"/>
  <c r="AI80" i="2733" s="1"/>
  <c r="AE80" i="2733"/>
  <c r="AB80" i="2733"/>
  <c r="AC80" i="2733"/>
  <c r="AD80" i="2733" s="1"/>
  <c r="Z80" i="2733"/>
  <c r="Y80" i="2733"/>
  <c r="AH79" i="2733"/>
  <c r="AI79" i="2733" s="1"/>
  <c r="AE79" i="2733"/>
  <c r="AB79" i="2733"/>
  <c r="Z79" i="2733"/>
  <c r="Y79" i="2733"/>
  <c r="AH78" i="2733"/>
  <c r="AI78" i="2733" s="1"/>
  <c r="AE78" i="2733"/>
  <c r="AB78" i="2733"/>
  <c r="Z78" i="2733"/>
  <c r="Y78" i="2733"/>
  <c r="AH77" i="2733"/>
  <c r="AI77" i="2733" s="1"/>
  <c r="AE77" i="2733"/>
  <c r="AB77" i="2733"/>
  <c r="Z77" i="2733"/>
  <c r="Y77" i="2733"/>
  <c r="AH76" i="2733"/>
  <c r="AI76" i="2733" s="1"/>
  <c r="AE76" i="2733"/>
  <c r="AB76" i="2733"/>
  <c r="Z76" i="2733"/>
  <c r="Y76" i="2733"/>
  <c r="AH75" i="2733"/>
  <c r="AI75" i="2733" s="1"/>
  <c r="AE75" i="2733"/>
  <c r="AB75" i="2733"/>
  <c r="Z75" i="2733"/>
  <c r="Y75" i="2733"/>
  <c r="AH74" i="2733"/>
  <c r="AI74" i="2733" s="1"/>
  <c r="AE74" i="2733"/>
  <c r="AC74" i="2733"/>
  <c r="AD74" i="2733" s="1"/>
  <c r="AG74" i="2733" s="1"/>
  <c r="AB74" i="2733"/>
  <c r="Z74" i="2733"/>
  <c r="Y74" i="2733"/>
  <c r="AH73" i="2733"/>
  <c r="AI73" i="2733" s="1"/>
  <c r="AE73" i="2733"/>
  <c r="AB73" i="2733"/>
  <c r="Z73" i="2733"/>
  <c r="Y73" i="2733"/>
  <c r="AH72" i="2733"/>
  <c r="AI72" i="2733" s="1"/>
  <c r="AE72" i="2733"/>
  <c r="AB72" i="2733"/>
  <c r="Z72" i="2733"/>
  <c r="Y72" i="2733"/>
  <c r="AH71" i="2733"/>
  <c r="AI71" i="2733" s="1"/>
  <c r="AE71" i="2733"/>
  <c r="AB71" i="2733"/>
  <c r="Z71" i="2733"/>
  <c r="Y71" i="2733"/>
  <c r="AH70" i="2733"/>
  <c r="AI70" i="2733" s="1"/>
  <c r="AE70" i="2733"/>
  <c r="AB70" i="2733"/>
  <c r="Z70" i="2733"/>
  <c r="Y70" i="2733"/>
  <c r="AH69" i="2733"/>
  <c r="AI69" i="2733" s="1"/>
  <c r="AE69" i="2733"/>
  <c r="AB69" i="2733"/>
  <c r="Z69" i="2733"/>
  <c r="Y69" i="2733"/>
  <c r="AH68" i="2733"/>
  <c r="AI68" i="2733" s="1"/>
  <c r="AE68" i="2733"/>
  <c r="AB68" i="2733"/>
  <c r="Z68" i="2733"/>
  <c r="Y68" i="2733"/>
  <c r="AH67" i="2733"/>
  <c r="AI67" i="2733" s="1"/>
  <c r="AE67" i="2733"/>
  <c r="AB67" i="2733"/>
  <c r="Z67" i="2733"/>
  <c r="Y67" i="2733"/>
  <c r="AH66" i="2733"/>
  <c r="AI66" i="2733" s="1"/>
  <c r="AE66" i="2733"/>
  <c r="AB66" i="2733"/>
  <c r="Z66" i="2733"/>
  <c r="Y66" i="2733"/>
  <c r="AH65" i="2733"/>
  <c r="AI65" i="2733" s="1"/>
  <c r="AE65" i="2733"/>
  <c r="AB65" i="2733"/>
  <c r="Z65" i="2733"/>
  <c r="Y65" i="2733"/>
  <c r="AH64" i="2733"/>
  <c r="AI64" i="2733" s="1"/>
  <c r="AE64" i="2733"/>
  <c r="AB64" i="2733"/>
  <c r="Z64" i="2733"/>
  <c r="Y64" i="2733"/>
  <c r="AH63" i="2733"/>
  <c r="AI63" i="2733" s="1"/>
  <c r="AE63" i="2733"/>
  <c r="AB63" i="2733"/>
  <c r="Z63" i="2733"/>
  <c r="Y63" i="2733"/>
  <c r="AH62" i="2733"/>
  <c r="AI62" i="2733" s="1"/>
  <c r="AE62" i="2733"/>
  <c r="AB62" i="2733"/>
  <c r="Z62" i="2733"/>
  <c r="Y62" i="2733"/>
  <c r="AH61" i="2733"/>
  <c r="AI61" i="2733" s="1"/>
  <c r="AE61" i="2733"/>
  <c r="AB61" i="2733"/>
  <c r="Z61" i="2733"/>
  <c r="Y61" i="2733"/>
  <c r="AH60" i="2733"/>
  <c r="AI60" i="2733" s="1"/>
  <c r="AE60" i="2733"/>
  <c r="AB60" i="2733"/>
  <c r="Z60" i="2733"/>
  <c r="Y60" i="2733"/>
  <c r="AH59" i="2733"/>
  <c r="AI59" i="2733" s="1"/>
  <c r="AE59" i="2733"/>
  <c r="AB59" i="2733"/>
  <c r="Z59" i="2733"/>
  <c r="Y59" i="2733"/>
  <c r="AH58" i="2733"/>
  <c r="AI58" i="2733" s="1"/>
  <c r="AE58" i="2733"/>
  <c r="AB58" i="2733"/>
  <c r="Z58" i="2733"/>
  <c r="Y58" i="2733"/>
  <c r="AH57" i="2733"/>
  <c r="AI57" i="2733" s="1"/>
  <c r="AE57" i="2733"/>
  <c r="AB57" i="2733"/>
  <c r="Z57" i="2733"/>
  <c r="Y57" i="2733"/>
  <c r="AH56" i="2733"/>
  <c r="AI56" i="2733" s="1"/>
  <c r="AE56" i="2733"/>
  <c r="AB56" i="2733"/>
  <c r="Z56" i="2733"/>
  <c r="Y56" i="2733"/>
  <c r="AH55" i="2733"/>
  <c r="AI55" i="2733" s="1"/>
  <c r="AE55" i="2733"/>
  <c r="AB55" i="2733"/>
  <c r="Z55" i="2733"/>
  <c r="Y55" i="2733"/>
  <c r="AH54" i="2733"/>
  <c r="AI54" i="2733" s="1"/>
  <c r="AE54" i="2733"/>
  <c r="AB54" i="2733"/>
  <c r="Z54" i="2733"/>
  <c r="Y54" i="2733"/>
  <c r="AH53" i="2733"/>
  <c r="AI53" i="2733" s="1"/>
  <c r="AE53" i="2733"/>
  <c r="AB53" i="2733"/>
  <c r="Z53" i="2733"/>
  <c r="Y53" i="2733"/>
  <c r="AH52" i="2733"/>
  <c r="AI52" i="2733" s="1"/>
  <c r="AE52" i="2733"/>
  <c r="AB52" i="2733"/>
  <c r="Z52" i="2733"/>
  <c r="Y52" i="2733"/>
  <c r="AH51" i="2733"/>
  <c r="AI51" i="2733" s="1"/>
  <c r="AE51" i="2733"/>
  <c r="AB51" i="2733"/>
  <c r="Z51" i="2733"/>
  <c r="Y51" i="2733"/>
  <c r="AH50" i="2733"/>
  <c r="AI50" i="2733" s="1"/>
  <c r="AE50" i="2733"/>
  <c r="AB50" i="2733"/>
  <c r="Z50" i="2733"/>
  <c r="Y50" i="2733"/>
  <c r="AH49" i="2733"/>
  <c r="AI49" i="2733" s="1"/>
  <c r="AE49" i="2733"/>
  <c r="AB49" i="2733"/>
  <c r="Z49" i="2733"/>
  <c r="Y49" i="2733"/>
  <c r="AH48" i="2733"/>
  <c r="AI48" i="2733" s="1"/>
  <c r="AE48" i="2733"/>
  <c r="AB48" i="2733"/>
  <c r="Z48" i="2733"/>
  <c r="Y48" i="2733"/>
  <c r="AH47" i="2733"/>
  <c r="AI47" i="2733" s="1"/>
  <c r="AE47" i="2733"/>
  <c r="AB47" i="2733"/>
  <c r="Z47" i="2733"/>
  <c r="Y47" i="2733"/>
  <c r="AH46" i="2733"/>
  <c r="AI46" i="2733" s="1"/>
  <c r="AE46" i="2733"/>
  <c r="AB46" i="2733"/>
  <c r="Z46" i="2733"/>
  <c r="Y46" i="2733"/>
  <c r="AH45" i="2733"/>
  <c r="AI45" i="2733" s="1"/>
  <c r="AE45" i="2733"/>
  <c r="AB45" i="2733"/>
  <c r="Z45" i="2733"/>
  <c r="Y45" i="2733"/>
  <c r="AH44" i="2733"/>
  <c r="AI44" i="2733" s="1"/>
  <c r="AE44" i="2733"/>
  <c r="AB44" i="2733"/>
  <c r="Z44" i="2733"/>
  <c r="Y44" i="2733"/>
  <c r="AH43" i="2733"/>
  <c r="AI43" i="2733" s="1"/>
  <c r="AE43" i="2733"/>
  <c r="AB43" i="2733"/>
  <c r="Z43" i="2733"/>
  <c r="Y43" i="2733"/>
  <c r="AH42" i="2733"/>
  <c r="AI42" i="2733" s="1"/>
  <c r="AE42" i="2733"/>
  <c r="AB42" i="2733"/>
  <c r="Z42" i="2733"/>
  <c r="Y42" i="2733"/>
  <c r="AH41" i="2733"/>
  <c r="AI41" i="2733" s="1"/>
  <c r="AE41" i="2733"/>
  <c r="AB41" i="2733"/>
  <c r="Z41" i="2733"/>
  <c r="Y41" i="2733"/>
  <c r="AH40" i="2733"/>
  <c r="AI40" i="2733" s="1"/>
  <c r="AE40" i="2733"/>
  <c r="AB40" i="2733"/>
  <c r="Z40" i="2733"/>
  <c r="Y40" i="2733"/>
  <c r="AH39" i="2733"/>
  <c r="AI39" i="2733" s="1"/>
  <c r="AE39" i="2733"/>
  <c r="AB39" i="2733"/>
  <c r="Z39" i="2733"/>
  <c r="Y39" i="2733"/>
  <c r="AH38" i="2733"/>
  <c r="AI38" i="2733" s="1"/>
  <c r="AE38" i="2733"/>
  <c r="AB38" i="2733"/>
  <c r="Z38" i="2733"/>
  <c r="Y38" i="2733"/>
  <c r="AH37" i="2733"/>
  <c r="AI37" i="2733" s="1"/>
  <c r="AE37" i="2733"/>
  <c r="AB37" i="2733"/>
  <c r="Z37" i="2733"/>
  <c r="Y37" i="2733"/>
  <c r="AH36" i="2733"/>
  <c r="AI36" i="2733" s="1"/>
  <c r="AE36" i="2733"/>
  <c r="AB36" i="2733"/>
  <c r="Z36" i="2733"/>
  <c r="Y36" i="2733"/>
  <c r="AH35" i="2733"/>
  <c r="AI35" i="2733" s="1"/>
  <c r="AE35" i="2733"/>
  <c r="AB35" i="2733"/>
  <c r="Z35" i="2733"/>
  <c r="Y35" i="2733"/>
  <c r="AH34" i="2733"/>
  <c r="AI34" i="2733" s="1"/>
  <c r="AE34" i="2733"/>
  <c r="AB34" i="2733"/>
  <c r="Z34" i="2733"/>
  <c r="Y34" i="2733"/>
  <c r="AH33" i="2733"/>
  <c r="AI33" i="2733" s="1"/>
  <c r="AE33" i="2733"/>
  <c r="AB33" i="2733"/>
  <c r="Z33" i="2733"/>
  <c r="Y33" i="2733"/>
  <c r="AH32" i="2733"/>
  <c r="AI32" i="2733" s="1"/>
  <c r="AE32" i="2733"/>
  <c r="AB32" i="2733"/>
  <c r="Z32" i="2733"/>
  <c r="Y32" i="2733"/>
  <c r="Y16" i="2733"/>
  <c r="Y30" i="2733"/>
  <c r="Y19" i="2733"/>
  <c r="Y28" i="2733"/>
  <c r="Y21" i="2733"/>
  <c r="Y23" i="2733"/>
  <c r="Y26" i="2733"/>
  <c r="Y24" i="2733"/>
  <c r="Y18" i="2733"/>
  <c r="Y29" i="2733"/>
  <c r="Y27" i="2733"/>
  <c r="Y31" i="2733"/>
  <c r="Y25" i="2733"/>
  <c r="Y20" i="2733"/>
  <c r="Y22" i="2733"/>
  <c r="Y17" i="2733"/>
  <c r="Y15" i="2733"/>
  <c r="D13" i="2733"/>
  <c r="M10" i="2733"/>
  <c r="L10" i="2733"/>
  <c r="M8" i="2733"/>
  <c r="L8" i="2733"/>
  <c r="E50" i="2732"/>
  <c r="F50" i="2732" s="1"/>
  <c r="E49" i="2732"/>
  <c r="F49" i="2732" s="1"/>
  <c r="E48" i="2732"/>
  <c r="F48" i="2732" s="1"/>
  <c r="E47" i="2732"/>
  <c r="F47" i="2732" s="1"/>
  <c r="E46" i="2732"/>
  <c r="F46" i="2732" s="1"/>
  <c r="E45" i="2732"/>
  <c r="F45" i="2732" s="1"/>
  <c r="E44" i="2732"/>
  <c r="F44" i="2732" s="1"/>
  <c r="E43" i="2732"/>
  <c r="F43" i="2732" s="1"/>
  <c r="E42" i="2732"/>
  <c r="F42" i="2732" s="1"/>
  <c r="E41" i="2732"/>
  <c r="F41" i="2732" s="1"/>
  <c r="E40" i="2732"/>
  <c r="F40" i="2732" s="1"/>
  <c r="E39" i="2732"/>
  <c r="F39" i="2732" s="1"/>
  <c r="E38" i="2732"/>
  <c r="F38" i="2732" s="1"/>
  <c r="E37" i="2732"/>
  <c r="F37" i="2732" s="1"/>
  <c r="E36" i="2732"/>
  <c r="F36" i="2732" s="1"/>
  <c r="E35" i="2732"/>
  <c r="F35" i="2732" s="1"/>
  <c r="E34" i="2732"/>
  <c r="F34" i="2732" s="1"/>
  <c r="E33" i="2732"/>
  <c r="F33" i="2732" s="1"/>
  <c r="E32" i="2732"/>
  <c r="F32" i="2732" s="1"/>
  <c r="E31" i="2732"/>
  <c r="F31" i="2732" s="1"/>
  <c r="E30" i="2732"/>
  <c r="F30" i="2732" s="1"/>
  <c r="E29" i="2732"/>
  <c r="F29" i="2732" s="1"/>
  <c r="E28" i="2732"/>
  <c r="F28" i="2732" s="1"/>
  <c r="E27" i="2732"/>
  <c r="F27" i="2732" s="1"/>
  <c r="E26" i="2732"/>
  <c r="F26" i="2732" s="1"/>
  <c r="E25" i="2732"/>
  <c r="F25" i="2732" s="1"/>
  <c r="E24" i="2732"/>
  <c r="F24" i="2732" s="1"/>
  <c r="E23" i="2732"/>
  <c r="F23" i="2732" s="1"/>
  <c r="E22" i="2732"/>
  <c r="F22" i="2732" s="1"/>
  <c r="E21" i="2732"/>
  <c r="F21" i="2732" s="1"/>
  <c r="E20" i="2732"/>
  <c r="F20" i="2732" s="1"/>
  <c r="E19" i="2732"/>
  <c r="F19" i="2732" s="1"/>
  <c r="E18" i="2732"/>
  <c r="F18" i="2732" s="1"/>
  <c r="E17" i="2732"/>
  <c r="F17" i="2732" s="1"/>
  <c r="E16" i="2732"/>
  <c r="F16" i="2732" s="1"/>
  <c r="E15" i="2732"/>
  <c r="F15" i="2732" s="1"/>
  <c r="AA100" i="2732"/>
  <c r="AC100" i="2732" s="1"/>
  <c r="AD100" i="2732" s="1"/>
  <c r="AA99" i="2732"/>
  <c r="AC99" i="2732" s="1"/>
  <c r="AD99" i="2732" s="1"/>
  <c r="AA98" i="2732"/>
  <c r="AC98" i="2732" s="1"/>
  <c r="AD98" i="2732" s="1"/>
  <c r="AA97" i="2732"/>
  <c r="AC97" i="2732" s="1"/>
  <c r="AD97" i="2732" s="1"/>
  <c r="AA96" i="2732"/>
  <c r="AC96" i="2732" s="1"/>
  <c r="AD96" i="2732" s="1"/>
  <c r="AA95" i="2732"/>
  <c r="AC95" i="2732" s="1"/>
  <c r="AD95" i="2732" s="1"/>
  <c r="AA94" i="2732"/>
  <c r="AC94" i="2732" s="1"/>
  <c r="AD94" i="2732" s="1"/>
  <c r="AA93" i="2732"/>
  <c r="AC93" i="2732" s="1"/>
  <c r="AD93" i="2732" s="1"/>
  <c r="AA92" i="2732"/>
  <c r="AC92" i="2732" s="1"/>
  <c r="AD92" i="2732" s="1"/>
  <c r="AG92" i="2732" s="1"/>
  <c r="AA91" i="2732"/>
  <c r="AC91" i="2732" s="1"/>
  <c r="AD91" i="2732" s="1"/>
  <c r="AA90" i="2732"/>
  <c r="AC90" i="2732" s="1"/>
  <c r="AD90" i="2732" s="1"/>
  <c r="AA89" i="2732"/>
  <c r="AC89" i="2732" s="1"/>
  <c r="AD89" i="2732" s="1"/>
  <c r="AA88" i="2732"/>
  <c r="AC88" i="2732" s="1"/>
  <c r="AD88" i="2732" s="1"/>
  <c r="AA87" i="2732"/>
  <c r="AC87" i="2732" s="1"/>
  <c r="AD87" i="2732" s="1"/>
  <c r="AA86" i="2732"/>
  <c r="AC86" i="2732" s="1"/>
  <c r="AD86" i="2732" s="1"/>
  <c r="AA85" i="2732"/>
  <c r="AA84" i="2732"/>
  <c r="AC84" i="2732" s="1"/>
  <c r="AD84" i="2732" s="1"/>
  <c r="AA83" i="2732"/>
  <c r="AC83" i="2732" s="1"/>
  <c r="AD83" i="2732" s="1"/>
  <c r="AA82" i="2732"/>
  <c r="AA81" i="2732"/>
  <c r="AC81" i="2732" s="1"/>
  <c r="AD81" i="2732" s="1"/>
  <c r="AA80" i="2732"/>
  <c r="AC80" i="2732" s="1"/>
  <c r="AD80" i="2732" s="1"/>
  <c r="AA79" i="2732"/>
  <c r="AC79" i="2732" s="1"/>
  <c r="AD79" i="2732" s="1"/>
  <c r="AA78" i="2732"/>
  <c r="AC78" i="2732" s="1"/>
  <c r="AD78" i="2732" s="1"/>
  <c r="AA77" i="2732"/>
  <c r="AC77" i="2732" s="1"/>
  <c r="AD77" i="2732" s="1"/>
  <c r="AA76" i="2732"/>
  <c r="AC76" i="2732" s="1"/>
  <c r="AD76" i="2732" s="1"/>
  <c r="AG76" i="2732" s="1"/>
  <c r="AA75" i="2732"/>
  <c r="AC75" i="2732" s="1"/>
  <c r="AD75" i="2732" s="1"/>
  <c r="AA74" i="2732"/>
  <c r="AC74" i="2732" s="1"/>
  <c r="AD74" i="2732" s="1"/>
  <c r="AA73" i="2732"/>
  <c r="AC73" i="2732" s="1"/>
  <c r="AD73" i="2732" s="1"/>
  <c r="AA72" i="2732"/>
  <c r="AC72" i="2732" s="1"/>
  <c r="AD72" i="2732" s="1"/>
  <c r="AA71" i="2732"/>
  <c r="AC71" i="2732" s="1"/>
  <c r="AD71" i="2732" s="1"/>
  <c r="AA70" i="2732"/>
  <c r="AC70" i="2732" s="1"/>
  <c r="AD70" i="2732" s="1"/>
  <c r="AA69" i="2732"/>
  <c r="AC69" i="2732" s="1"/>
  <c r="AD69" i="2732" s="1"/>
  <c r="AA68" i="2732"/>
  <c r="AC68" i="2732" s="1"/>
  <c r="AD68" i="2732" s="1"/>
  <c r="AA67" i="2732"/>
  <c r="AC67" i="2732" s="1"/>
  <c r="AD67" i="2732" s="1"/>
  <c r="AA66" i="2732"/>
  <c r="AA65" i="2732"/>
  <c r="AC65" i="2732" s="1"/>
  <c r="AD65" i="2732" s="1"/>
  <c r="AA64" i="2732"/>
  <c r="AC64" i="2732" s="1"/>
  <c r="AD64" i="2732" s="1"/>
  <c r="AA63" i="2732"/>
  <c r="AA62" i="2732"/>
  <c r="AC62" i="2732" s="1"/>
  <c r="AD62" i="2732" s="1"/>
  <c r="AA61" i="2732"/>
  <c r="AC61" i="2732" s="1"/>
  <c r="AD61" i="2732" s="1"/>
  <c r="AA60" i="2732"/>
  <c r="AC60" i="2732" s="1"/>
  <c r="AD60" i="2732" s="1"/>
  <c r="AA59" i="2732"/>
  <c r="AC59" i="2732" s="1"/>
  <c r="AD59" i="2732" s="1"/>
  <c r="AA58" i="2732"/>
  <c r="AC58" i="2732" s="1"/>
  <c r="AD58" i="2732" s="1"/>
  <c r="AA57" i="2732"/>
  <c r="AC57" i="2732" s="1"/>
  <c r="AD57" i="2732" s="1"/>
  <c r="AA56" i="2732"/>
  <c r="AC56" i="2732" s="1"/>
  <c r="AD56" i="2732" s="1"/>
  <c r="AA55" i="2732"/>
  <c r="AC55" i="2732" s="1"/>
  <c r="AD55" i="2732" s="1"/>
  <c r="AA54" i="2732"/>
  <c r="AC54" i="2732" s="1"/>
  <c r="AD54" i="2732" s="1"/>
  <c r="AA53" i="2732"/>
  <c r="AA52" i="2732"/>
  <c r="AC52" i="2732" s="1"/>
  <c r="AD52" i="2732" s="1"/>
  <c r="AA51" i="2732"/>
  <c r="AC51" i="2732" s="1"/>
  <c r="AD51" i="2732" s="1"/>
  <c r="AA50" i="2732"/>
  <c r="AC50" i="2732" s="1"/>
  <c r="AD50" i="2732" s="1"/>
  <c r="AA49" i="2732"/>
  <c r="AC49" i="2732" s="1"/>
  <c r="AD49" i="2732" s="1"/>
  <c r="AA48" i="2732"/>
  <c r="AC48" i="2732" s="1"/>
  <c r="AD48" i="2732" s="1"/>
  <c r="AA47" i="2732"/>
  <c r="AC47" i="2732" s="1"/>
  <c r="AD47" i="2732" s="1"/>
  <c r="AA46" i="2732"/>
  <c r="AC46" i="2732" s="1"/>
  <c r="AD46" i="2732" s="1"/>
  <c r="AA45" i="2732"/>
  <c r="AC45" i="2732" s="1"/>
  <c r="AD45" i="2732" s="1"/>
  <c r="AA44" i="2732"/>
  <c r="AC44" i="2732" s="1"/>
  <c r="AD44" i="2732" s="1"/>
  <c r="AA43" i="2732"/>
  <c r="AC43" i="2732" s="1"/>
  <c r="AD43" i="2732" s="1"/>
  <c r="AA42" i="2732"/>
  <c r="AC42" i="2732" s="1"/>
  <c r="AD42" i="2732" s="1"/>
  <c r="AA41" i="2732"/>
  <c r="AC41" i="2732" s="1"/>
  <c r="AD41" i="2732" s="1"/>
  <c r="AA40" i="2732"/>
  <c r="AC40" i="2732" s="1"/>
  <c r="AD40" i="2732" s="1"/>
  <c r="AA39" i="2732"/>
  <c r="AC39" i="2732" s="1"/>
  <c r="AD39" i="2732" s="1"/>
  <c r="AA38" i="2732"/>
  <c r="AC38" i="2732" s="1"/>
  <c r="AD38" i="2732" s="1"/>
  <c r="AA37" i="2732"/>
  <c r="AC37" i="2732" s="1"/>
  <c r="AD37" i="2732" s="1"/>
  <c r="AA36" i="2732"/>
  <c r="AC36" i="2732" s="1"/>
  <c r="AD36" i="2732" s="1"/>
  <c r="AA35" i="2732"/>
  <c r="AC35" i="2732" s="1"/>
  <c r="AD35" i="2732" s="1"/>
  <c r="AA34" i="2732"/>
  <c r="AC34" i="2732" s="1"/>
  <c r="AD34" i="2732" s="1"/>
  <c r="AA33" i="2732"/>
  <c r="AC33" i="2732" s="1"/>
  <c r="AD33" i="2732" s="1"/>
  <c r="AH100" i="2732"/>
  <c r="AI100" i="2732" s="1"/>
  <c r="AE100" i="2732"/>
  <c r="AB100" i="2732"/>
  <c r="Z100" i="2732"/>
  <c r="Y100" i="2732"/>
  <c r="AH99" i="2732"/>
  <c r="AI99" i="2732" s="1"/>
  <c r="AE99" i="2732"/>
  <c r="AB99" i="2732"/>
  <c r="Z99" i="2732"/>
  <c r="Y99" i="2732"/>
  <c r="AH98" i="2732"/>
  <c r="AI98" i="2732" s="1"/>
  <c r="AE98" i="2732"/>
  <c r="AB98" i="2732"/>
  <c r="Z98" i="2732"/>
  <c r="Y98" i="2732"/>
  <c r="AH97" i="2732"/>
  <c r="AI97" i="2732" s="1"/>
  <c r="AE97" i="2732"/>
  <c r="AB97" i="2732"/>
  <c r="Z97" i="2732"/>
  <c r="Y97" i="2732"/>
  <c r="AH96" i="2732"/>
  <c r="AI96" i="2732" s="1"/>
  <c r="AE96" i="2732"/>
  <c r="AB96" i="2732"/>
  <c r="Z96" i="2732"/>
  <c r="Y96" i="2732"/>
  <c r="AH95" i="2732"/>
  <c r="AI95" i="2732" s="1"/>
  <c r="AE95" i="2732"/>
  <c r="AB95" i="2732"/>
  <c r="Z95" i="2732"/>
  <c r="Y95" i="2732"/>
  <c r="AH94" i="2732"/>
  <c r="AI94" i="2732" s="1"/>
  <c r="AE94" i="2732"/>
  <c r="AB94" i="2732"/>
  <c r="Z94" i="2732"/>
  <c r="Y94" i="2732"/>
  <c r="AH93" i="2732"/>
  <c r="AI93" i="2732" s="1"/>
  <c r="AE93" i="2732"/>
  <c r="AB93" i="2732"/>
  <c r="Z93" i="2732"/>
  <c r="Y93" i="2732"/>
  <c r="AH92" i="2732"/>
  <c r="AI92" i="2732" s="1"/>
  <c r="AE92" i="2732"/>
  <c r="AB92" i="2732"/>
  <c r="Z92" i="2732"/>
  <c r="Y92" i="2732"/>
  <c r="AH91" i="2732"/>
  <c r="AI91" i="2732" s="1"/>
  <c r="AE91" i="2732"/>
  <c r="AB91" i="2732"/>
  <c r="Z91" i="2732"/>
  <c r="Y91" i="2732"/>
  <c r="AH90" i="2732"/>
  <c r="AI90" i="2732" s="1"/>
  <c r="AE90" i="2732"/>
  <c r="AB90" i="2732"/>
  <c r="Z90" i="2732"/>
  <c r="Y90" i="2732"/>
  <c r="AH89" i="2732"/>
  <c r="AI89" i="2732" s="1"/>
  <c r="AE89" i="2732"/>
  <c r="AB89" i="2732"/>
  <c r="Z89" i="2732"/>
  <c r="Y89" i="2732"/>
  <c r="AH88" i="2732"/>
  <c r="AI88" i="2732" s="1"/>
  <c r="AE88" i="2732"/>
  <c r="AB88" i="2732"/>
  <c r="Z88" i="2732"/>
  <c r="Y88" i="2732"/>
  <c r="AH87" i="2732"/>
  <c r="AI87" i="2732" s="1"/>
  <c r="AE87" i="2732"/>
  <c r="AB87" i="2732"/>
  <c r="Z87" i="2732"/>
  <c r="Y87" i="2732"/>
  <c r="AH86" i="2732"/>
  <c r="AI86" i="2732" s="1"/>
  <c r="AE86" i="2732"/>
  <c r="AB86" i="2732"/>
  <c r="Z86" i="2732"/>
  <c r="Y86" i="2732"/>
  <c r="AH85" i="2732"/>
  <c r="AI85" i="2732" s="1"/>
  <c r="AE85" i="2732"/>
  <c r="AB85" i="2732"/>
  <c r="AC85" i="2732"/>
  <c r="AD85" i="2732" s="1"/>
  <c r="Z85" i="2732"/>
  <c r="Y85" i="2732"/>
  <c r="AH84" i="2732"/>
  <c r="AI84" i="2732" s="1"/>
  <c r="AE84" i="2732"/>
  <c r="AB84" i="2732"/>
  <c r="Z84" i="2732"/>
  <c r="Y84" i="2732"/>
  <c r="AH83" i="2732"/>
  <c r="AI83" i="2732" s="1"/>
  <c r="AE83" i="2732"/>
  <c r="AB83" i="2732"/>
  <c r="Z83" i="2732"/>
  <c r="Y83" i="2732"/>
  <c r="AH82" i="2732"/>
  <c r="AI82" i="2732" s="1"/>
  <c r="AE82" i="2732"/>
  <c r="AC82" i="2732"/>
  <c r="AD82" i="2732" s="1"/>
  <c r="AB82" i="2732"/>
  <c r="Z82" i="2732"/>
  <c r="Y82" i="2732"/>
  <c r="AH81" i="2732"/>
  <c r="AI81" i="2732" s="1"/>
  <c r="AE81" i="2732"/>
  <c r="AB81" i="2732"/>
  <c r="Z81" i="2732"/>
  <c r="Y81" i="2732"/>
  <c r="AH80" i="2732"/>
  <c r="AI80" i="2732" s="1"/>
  <c r="AE80" i="2732"/>
  <c r="AB80" i="2732"/>
  <c r="Z80" i="2732"/>
  <c r="Y80" i="2732"/>
  <c r="AH79" i="2732"/>
  <c r="AI79" i="2732" s="1"/>
  <c r="AE79" i="2732"/>
  <c r="AB79" i="2732"/>
  <c r="Z79" i="2732"/>
  <c r="Y79" i="2732"/>
  <c r="AH78" i="2732"/>
  <c r="AI78" i="2732" s="1"/>
  <c r="AE78" i="2732"/>
  <c r="AB78" i="2732"/>
  <c r="Z78" i="2732"/>
  <c r="Y78" i="2732"/>
  <c r="AH77" i="2732"/>
  <c r="AI77" i="2732" s="1"/>
  <c r="AE77" i="2732"/>
  <c r="AB77" i="2732"/>
  <c r="Z77" i="2732"/>
  <c r="Y77" i="2732"/>
  <c r="AH76" i="2732"/>
  <c r="AI76" i="2732" s="1"/>
  <c r="AE76" i="2732"/>
  <c r="AB76" i="2732"/>
  <c r="Z76" i="2732"/>
  <c r="Y76" i="2732"/>
  <c r="AH75" i="2732"/>
  <c r="AI75" i="2732" s="1"/>
  <c r="AE75" i="2732"/>
  <c r="AB75" i="2732"/>
  <c r="Z75" i="2732"/>
  <c r="Y75" i="2732"/>
  <c r="AH74" i="2732"/>
  <c r="AI74" i="2732" s="1"/>
  <c r="AE74" i="2732"/>
  <c r="AB74" i="2732"/>
  <c r="Z74" i="2732"/>
  <c r="Y74" i="2732"/>
  <c r="AH73" i="2732"/>
  <c r="AI73" i="2732" s="1"/>
  <c r="AE73" i="2732"/>
  <c r="AB73" i="2732"/>
  <c r="Z73" i="2732"/>
  <c r="Y73" i="2732"/>
  <c r="AH72" i="2732"/>
  <c r="AI72" i="2732" s="1"/>
  <c r="AE72" i="2732"/>
  <c r="AB72" i="2732"/>
  <c r="Z72" i="2732"/>
  <c r="Y72" i="2732"/>
  <c r="AH71" i="2732"/>
  <c r="AI71" i="2732" s="1"/>
  <c r="AE71" i="2732"/>
  <c r="AB71" i="2732"/>
  <c r="Z71" i="2732"/>
  <c r="Y71" i="2732"/>
  <c r="AH70" i="2732"/>
  <c r="AI70" i="2732" s="1"/>
  <c r="AE70" i="2732"/>
  <c r="AB70" i="2732"/>
  <c r="Z70" i="2732"/>
  <c r="Y70" i="2732"/>
  <c r="AH69" i="2732"/>
  <c r="AI69" i="2732" s="1"/>
  <c r="AE69" i="2732"/>
  <c r="AB69" i="2732"/>
  <c r="Z69" i="2732"/>
  <c r="Y69" i="2732"/>
  <c r="AH68" i="2732"/>
  <c r="AI68" i="2732" s="1"/>
  <c r="AE68" i="2732"/>
  <c r="AB68" i="2732"/>
  <c r="Z68" i="2732"/>
  <c r="Y68" i="2732"/>
  <c r="AH67" i="2732"/>
  <c r="AI67" i="2732" s="1"/>
  <c r="AE67" i="2732"/>
  <c r="AB67" i="2732"/>
  <c r="Z67" i="2732"/>
  <c r="Y67" i="2732"/>
  <c r="AH66" i="2732"/>
  <c r="AI66" i="2732" s="1"/>
  <c r="AE66" i="2732"/>
  <c r="AC66" i="2732"/>
  <c r="AD66" i="2732" s="1"/>
  <c r="AB66" i="2732"/>
  <c r="Z66" i="2732"/>
  <c r="Y66" i="2732"/>
  <c r="AH65" i="2732"/>
  <c r="AI65" i="2732" s="1"/>
  <c r="AE65" i="2732"/>
  <c r="AB65" i="2732"/>
  <c r="Z65" i="2732"/>
  <c r="Y65" i="2732"/>
  <c r="AH64" i="2732"/>
  <c r="AI64" i="2732" s="1"/>
  <c r="AE64" i="2732"/>
  <c r="AB64" i="2732"/>
  <c r="Z64" i="2732"/>
  <c r="Y64" i="2732"/>
  <c r="AH63" i="2732"/>
  <c r="AI63" i="2732" s="1"/>
  <c r="AE63" i="2732"/>
  <c r="AB63" i="2732"/>
  <c r="AC63" i="2732"/>
  <c r="AD63" i="2732" s="1"/>
  <c r="Z63" i="2732"/>
  <c r="Y63" i="2732"/>
  <c r="AH62" i="2732"/>
  <c r="AI62" i="2732" s="1"/>
  <c r="AE62" i="2732"/>
  <c r="AB62" i="2732"/>
  <c r="Z62" i="2732"/>
  <c r="Y62" i="2732"/>
  <c r="AH61" i="2732"/>
  <c r="AI61" i="2732" s="1"/>
  <c r="AE61" i="2732"/>
  <c r="AB61" i="2732"/>
  <c r="Z61" i="2732"/>
  <c r="Y61" i="2732"/>
  <c r="AH60" i="2732"/>
  <c r="AI60" i="2732" s="1"/>
  <c r="AE60" i="2732"/>
  <c r="AB60" i="2732"/>
  <c r="Z60" i="2732"/>
  <c r="Y60" i="2732"/>
  <c r="AH59" i="2732"/>
  <c r="AI59" i="2732" s="1"/>
  <c r="AE59" i="2732"/>
  <c r="AB59" i="2732"/>
  <c r="Z59" i="2732"/>
  <c r="Y59" i="2732"/>
  <c r="AH58" i="2732"/>
  <c r="AI58" i="2732" s="1"/>
  <c r="AE58" i="2732"/>
  <c r="AB58" i="2732"/>
  <c r="Z58" i="2732"/>
  <c r="Y58" i="2732"/>
  <c r="AH57" i="2732"/>
  <c r="AI57" i="2732" s="1"/>
  <c r="AE57" i="2732"/>
  <c r="AB57" i="2732"/>
  <c r="Z57" i="2732"/>
  <c r="Y57" i="2732"/>
  <c r="AH56" i="2732"/>
  <c r="AI56" i="2732" s="1"/>
  <c r="AE56" i="2732"/>
  <c r="AB56" i="2732"/>
  <c r="Z56" i="2732"/>
  <c r="Y56" i="2732"/>
  <c r="AH55" i="2732"/>
  <c r="AI55" i="2732" s="1"/>
  <c r="AE55" i="2732"/>
  <c r="AB55" i="2732"/>
  <c r="Z55" i="2732"/>
  <c r="Y55" i="2732"/>
  <c r="AH54" i="2732"/>
  <c r="AI54" i="2732" s="1"/>
  <c r="AE54" i="2732"/>
  <c r="AB54" i="2732"/>
  <c r="Z54" i="2732"/>
  <c r="Y54" i="2732"/>
  <c r="AH53" i="2732"/>
  <c r="AI53" i="2732" s="1"/>
  <c r="AE53" i="2732"/>
  <c r="AB53" i="2732"/>
  <c r="AC53" i="2732"/>
  <c r="AD53" i="2732" s="1"/>
  <c r="Z53" i="2732"/>
  <c r="Y53" i="2732"/>
  <c r="AH52" i="2732"/>
  <c r="AI52" i="2732" s="1"/>
  <c r="AE52" i="2732"/>
  <c r="AB52" i="2732"/>
  <c r="Z52" i="2732"/>
  <c r="Y52" i="2732"/>
  <c r="AH51" i="2732"/>
  <c r="AI51" i="2732" s="1"/>
  <c r="AE51" i="2732"/>
  <c r="AB51" i="2732"/>
  <c r="Z51" i="2732"/>
  <c r="Y51" i="2732"/>
  <c r="AH50" i="2732"/>
  <c r="AI50" i="2732" s="1"/>
  <c r="AE50" i="2732"/>
  <c r="AB50" i="2732"/>
  <c r="Z50" i="2732"/>
  <c r="Y50" i="2732"/>
  <c r="AH49" i="2732"/>
  <c r="AI49" i="2732" s="1"/>
  <c r="AE49" i="2732"/>
  <c r="AB49" i="2732"/>
  <c r="Z49" i="2732"/>
  <c r="Y49" i="2732"/>
  <c r="AH48" i="2732"/>
  <c r="AI48" i="2732" s="1"/>
  <c r="AE48" i="2732"/>
  <c r="AB48" i="2732"/>
  <c r="Z48" i="2732"/>
  <c r="Y48" i="2732"/>
  <c r="AH47" i="2732"/>
  <c r="AI47" i="2732" s="1"/>
  <c r="AE47" i="2732"/>
  <c r="AB47" i="2732"/>
  <c r="Z47" i="2732"/>
  <c r="Y47" i="2732"/>
  <c r="AH46" i="2732"/>
  <c r="AI46" i="2732" s="1"/>
  <c r="AE46" i="2732"/>
  <c r="AB46" i="2732"/>
  <c r="Z46" i="2732"/>
  <c r="Y46" i="2732"/>
  <c r="AH45" i="2732"/>
  <c r="AI45" i="2732" s="1"/>
  <c r="AE45" i="2732"/>
  <c r="AB45" i="2732"/>
  <c r="Z45" i="2732"/>
  <c r="Y45" i="2732"/>
  <c r="AH44" i="2732"/>
  <c r="AI44" i="2732" s="1"/>
  <c r="AE44" i="2732"/>
  <c r="AB44" i="2732"/>
  <c r="Z44" i="2732"/>
  <c r="Y44" i="2732"/>
  <c r="AH43" i="2732"/>
  <c r="AI43" i="2732" s="1"/>
  <c r="AE43" i="2732"/>
  <c r="AB43" i="2732"/>
  <c r="Z43" i="2732"/>
  <c r="Y43" i="2732"/>
  <c r="AH42" i="2732"/>
  <c r="AI42" i="2732" s="1"/>
  <c r="AE42" i="2732"/>
  <c r="AB42" i="2732"/>
  <c r="Z42" i="2732"/>
  <c r="Y42" i="2732"/>
  <c r="AH41" i="2732"/>
  <c r="AI41" i="2732" s="1"/>
  <c r="AE41" i="2732"/>
  <c r="AB41" i="2732"/>
  <c r="Z41" i="2732"/>
  <c r="Y41" i="2732"/>
  <c r="AH40" i="2732"/>
  <c r="AI40" i="2732" s="1"/>
  <c r="AE40" i="2732"/>
  <c r="AB40" i="2732"/>
  <c r="Z40" i="2732"/>
  <c r="Y40" i="2732"/>
  <c r="AH39" i="2732"/>
  <c r="AI39" i="2732" s="1"/>
  <c r="AE39" i="2732"/>
  <c r="AB39" i="2732"/>
  <c r="Z39" i="2732"/>
  <c r="Y39" i="2732"/>
  <c r="AH38" i="2732"/>
  <c r="AI38" i="2732" s="1"/>
  <c r="AE38" i="2732"/>
  <c r="AB38" i="2732"/>
  <c r="Z38" i="2732"/>
  <c r="Y38" i="2732"/>
  <c r="AH37" i="2732"/>
  <c r="AI37" i="2732" s="1"/>
  <c r="AE37" i="2732"/>
  <c r="AB37" i="2732"/>
  <c r="Z37" i="2732"/>
  <c r="Y37" i="2732"/>
  <c r="AH36" i="2732"/>
  <c r="AI36" i="2732" s="1"/>
  <c r="AE36" i="2732"/>
  <c r="AB36" i="2732"/>
  <c r="Z36" i="2732"/>
  <c r="Y36" i="2732"/>
  <c r="AH35" i="2732"/>
  <c r="AI35" i="2732" s="1"/>
  <c r="AE35" i="2732"/>
  <c r="AB35" i="2732"/>
  <c r="Z35" i="2732"/>
  <c r="Y35" i="2732"/>
  <c r="AH34" i="2732"/>
  <c r="AI34" i="2732" s="1"/>
  <c r="AE34" i="2732"/>
  <c r="AB34" i="2732"/>
  <c r="Z34" i="2732"/>
  <c r="Y34" i="2732"/>
  <c r="AH33" i="2732"/>
  <c r="AI33" i="2732" s="1"/>
  <c r="AE33" i="2732"/>
  <c r="AB33" i="2732"/>
  <c r="Z33" i="2732"/>
  <c r="Y33" i="2732"/>
  <c r="Y16" i="2732"/>
  <c r="Y31" i="2732"/>
  <c r="Y23" i="2732"/>
  <c r="Y19" i="2732"/>
  <c r="Y29" i="2732"/>
  <c r="Y21" i="2732"/>
  <c r="Y24" i="2732"/>
  <c r="Y27" i="2732"/>
  <c r="Y25" i="2732"/>
  <c r="Y18" i="2732"/>
  <c r="Y30" i="2732"/>
  <c r="Y28" i="2732"/>
  <c r="Y32" i="2732"/>
  <c r="Y26" i="2732"/>
  <c r="Y20" i="2732"/>
  <c r="Y22" i="2732"/>
  <c r="Y17" i="2732"/>
  <c r="Y15" i="2732"/>
  <c r="D13" i="2732"/>
  <c r="M10" i="2732"/>
  <c r="L10" i="2732"/>
  <c r="M8" i="2732"/>
  <c r="L8" i="2732"/>
  <c r="E50" i="2731"/>
  <c r="F50" i="2731" s="1"/>
  <c r="E49" i="2731"/>
  <c r="F49" i="2731" s="1"/>
  <c r="E48" i="2731"/>
  <c r="F48" i="2731" s="1"/>
  <c r="E47" i="2731"/>
  <c r="F47" i="2731" s="1"/>
  <c r="E46" i="2731"/>
  <c r="F46" i="2731" s="1"/>
  <c r="E45" i="2731"/>
  <c r="F45" i="2731" s="1"/>
  <c r="E44" i="2731"/>
  <c r="F44" i="2731" s="1"/>
  <c r="E43" i="2731"/>
  <c r="F43" i="2731" s="1"/>
  <c r="E42" i="2731"/>
  <c r="F42" i="2731" s="1"/>
  <c r="E41" i="2731"/>
  <c r="F41" i="2731" s="1"/>
  <c r="E40" i="2731"/>
  <c r="F40" i="2731" s="1"/>
  <c r="E39" i="2731"/>
  <c r="F39" i="2731" s="1"/>
  <c r="E38" i="2731"/>
  <c r="F38" i="2731" s="1"/>
  <c r="E37" i="2731"/>
  <c r="F37" i="2731" s="1"/>
  <c r="E36" i="2731"/>
  <c r="F36" i="2731" s="1"/>
  <c r="E35" i="2731"/>
  <c r="F35" i="2731" s="1"/>
  <c r="E34" i="2731"/>
  <c r="F34" i="2731" s="1"/>
  <c r="E33" i="2731"/>
  <c r="F33" i="2731" s="1"/>
  <c r="E32" i="2731"/>
  <c r="F32" i="2731" s="1"/>
  <c r="E31" i="2731"/>
  <c r="F31" i="2731" s="1"/>
  <c r="E30" i="2731"/>
  <c r="F30" i="2731" s="1"/>
  <c r="E29" i="2731"/>
  <c r="F29" i="2731" s="1"/>
  <c r="E28" i="2731"/>
  <c r="F28" i="2731" s="1"/>
  <c r="E27" i="2731"/>
  <c r="F27" i="2731" s="1"/>
  <c r="E26" i="2731"/>
  <c r="F26" i="2731" s="1"/>
  <c r="E25" i="2731"/>
  <c r="F25" i="2731" s="1"/>
  <c r="E24" i="2731"/>
  <c r="F24" i="2731" s="1"/>
  <c r="E23" i="2731"/>
  <c r="F23" i="2731" s="1"/>
  <c r="E22" i="2731"/>
  <c r="F22" i="2731" s="1"/>
  <c r="E21" i="2731"/>
  <c r="F21" i="2731" s="1"/>
  <c r="E20" i="2731"/>
  <c r="F20" i="2731" s="1"/>
  <c r="E19" i="2731"/>
  <c r="F19" i="2731" s="1"/>
  <c r="E18" i="2731"/>
  <c r="F18" i="2731" s="1"/>
  <c r="E17" i="2731"/>
  <c r="F17" i="2731" s="1"/>
  <c r="E16" i="2731"/>
  <c r="F16" i="2731" s="1"/>
  <c r="E15" i="2731"/>
  <c r="F15" i="2731" s="1"/>
  <c r="AA100" i="2731"/>
  <c r="AC100" i="2731" s="1"/>
  <c r="AD100" i="2731" s="1"/>
  <c r="AA99" i="2731"/>
  <c r="AC99" i="2731" s="1"/>
  <c r="AD99" i="2731" s="1"/>
  <c r="AA98" i="2731"/>
  <c r="AC98" i="2731" s="1"/>
  <c r="AD98" i="2731" s="1"/>
  <c r="AA97" i="2731"/>
  <c r="AC97" i="2731" s="1"/>
  <c r="AD97" i="2731" s="1"/>
  <c r="AA96" i="2731"/>
  <c r="AC96" i="2731" s="1"/>
  <c r="AD96" i="2731" s="1"/>
  <c r="AA95" i="2731"/>
  <c r="AC95" i="2731" s="1"/>
  <c r="AD95" i="2731" s="1"/>
  <c r="AA94" i="2731"/>
  <c r="AC94" i="2731" s="1"/>
  <c r="AD94" i="2731" s="1"/>
  <c r="AA93" i="2731"/>
  <c r="AC93" i="2731" s="1"/>
  <c r="AD93" i="2731" s="1"/>
  <c r="AA92" i="2731"/>
  <c r="AC92" i="2731" s="1"/>
  <c r="AD92" i="2731" s="1"/>
  <c r="AA91" i="2731"/>
  <c r="AC91" i="2731" s="1"/>
  <c r="AD91" i="2731" s="1"/>
  <c r="AA90" i="2731"/>
  <c r="AC90" i="2731" s="1"/>
  <c r="AD90" i="2731" s="1"/>
  <c r="AG90" i="2731" s="1"/>
  <c r="AA89" i="2731"/>
  <c r="AC89" i="2731" s="1"/>
  <c r="AD89" i="2731" s="1"/>
  <c r="AA88" i="2731"/>
  <c r="AC88" i="2731" s="1"/>
  <c r="AD88" i="2731" s="1"/>
  <c r="AA87" i="2731"/>
  <c r="AC87" i="2731" s="1"/>
  <c r="AD87" i="2731" s="1"/>
  <c r="AA86" i="2731"/>
  <c r="AC86" i="2731" s="1"/>
  <c r="AD86" i="2731" s="1"/>
  <c r="AA85" i="2731"/>
  <c r="AC85" i="2731" s="1"/>
  <c r="AD85" i="2731" s="1"/>
  <c r="AG85" i="2731" s="1"/>
  <c r="AA84" i="2731"/>
  <c r="AC84" i="2731" s="1"/>
  <c r="AD84" i="2731" s="1"/>
  <c r="AA83" i="2731"/>
  <c r="AC83" i="2731" s="1"/>
  <c r="AD83" i="2731" s="1"/>
  <c r="AA82" i="2731"/>
  <c r="AC82" i="2731" s="1"/>
  <c r="AD82" i="2731" s="1"/>
  <c r="AA81" i="2731"/>
  <c r="AC81" i="2731" s="1"/>
  <c r="AD81" i="2731" s="1"/>
  <c r="AA80" i="2731"/>
  <c r="AC80" i="2731" s="1"/>
  <c r="AD80" i="2731" s="1"/>
  <c r="AA79" i="2731"/>
  <c r="AC79" i="2731" s="1"/>
  <c r="AD79" i="2731" s="1"/>
  <c r="AA78" i="2731"/>
  <c r="AC78" i="2731" s="1"/>
  <c r="AD78" i="2731" s="1"/>
  <c r="AA77" i="2731"/>
  <c r="AC77" i="2731" s="1"/>
  <c r="AD77" i="2731" s="1"/>
  <c r="AA76" i="2731"/>
  <c r="AA75" i="2731"/>
  <c r="AC75" i="2731" s="1"/>
  <c r="AD75" i="2731" s="1"/>
  <c r="AA74" i="2731"/>
  <c r="AA73" i="2731"/>
  <c r="AC73" i="2731" s="1"/>
  <c r="AD73" i="2731" s="1"/>
  <c r="AA72" i="2731"/>
  <c r="AC72" i="2731" s="1"/>
  <c r="AD72" i="2731" s="1"/>
  <c r="AA71" i="2731"/>
  <c r="AA70" i="2731"/>
  <c r="AC70" i="2731" s="1"/>
  <c r="AD70" i="2731" s="1"/>
  <c r="AA69" i="2731"/>
  <c r="AC69" i="2731" s="1"/>
  <c r="AD69" i="2731" s="1"/>
  <c r="AG69" i="2731" s="1"/>
  <c r="AA68" i="2731"/>
  <c r="AC68" i="2731" s="1"/>
  <c r="AD68" i="2731" s="1"/>
  <c r="AA67" i="2731"/>
  <c r="AC67" i="2731" s="1"/>
  <c r="AD67" i="2731" s="1"/>
  <c r="AA66" i="2731"/>
  <c r="AC66" i="2731" s="1"/>
  <c r="AD66" i="2731" s="1"/>
  <c r="AA65" i="2731"/>
  <c r="AC65" i="2731" s="1"/>
  <c r="AD65" i="2731" s="1"/>
  <c r="AA64" i="2731"/>
  <c r="AC64" i="2731" s="1"/>
  <c r="AD64" i="2731" s="1"/>
  <c r="AA63" i="2731"/>
  <c r="AA62" i="2731"/>
  <c r="AC62" i="2731" s="1"/>
  <c r="AD62" i="2731" s="1"/>
  <c r="AA61" i="2731"/>
  <c r="AC61" i="2731" s="1"/>
  <c r="AD61" i="2731" s="1"/>
  <c r="AA60" i="2731"/>
  <c r="AA59" i="2731"/>
  <c r="AC59" i="2731" s="1"/>
  <c r="AD59" i="2731" s="1"/>
  <c r="AA58" i="2731"/>
  <c r="AC58" i="2731" s="1"/>
  <c r="AD58" i="2731" s="1"/>
  <c r="AG58" i="2731" s="1"/>
  <c r="AA57" i="2731"/>
  <c r="AC57" i="2731" s="1"/>
  <c r="AD57" i="2731" s="1"/>
  <c r="AA56" i="2731"/>
  <c r="AC56" i="2731" s="1"/>
  <c r="AD56" i="2731" s="1"/>
  <c r="AA55" i="2731"/>
  <c r="AC55" i="2731" s="1"/>
  <c r="AD55" i="2731" s="1"/>
  <c r="AA54" i="2731"/>
  <c r="AC54" i="2731" s="1"/>
  <c r="AD54" i="2731" s="1"/>
  <c r="AA53" i="2731"/>
  <c r="AC53" i="2731" s="1"/>
  <c r="AD53" i="2731" s="1"/>
  <c r="AG53" i="2731" s="1"/>
  <c r="AA52" i="2731"/>
  <c r="AC52" i="2731" s="1"/>
  <c r="AD52" i="2731" s="1"/>
  <c r="AA51" i="2731"/>
  <c r="AC51" i="2731" s="1"/>
  <c r="AD51" i="2731" s="1"/>
  <c r="AA50" i="2731"/>
  <c r="AC50" i="2731" s="1"/>
  <c r="AD50" i="2731" s="1"/>
  <c r="AA49" i="2731"/>
  <c r="AC49" i="2731" s="1"/>
  <c r="AD49" i="2731" s="1"/>
  <c r="AA48" i="2731"/>
  <c r="AC48" i="2731" s="1"/>
  <c r="AD48" i="2731" s="1"/>
  <c r="AA47" i="2731"/>
  <c r="AC47" i="2731" s="1"/>
  <c r="AD47" i="2731" s="1"/>
  <c r="AA46" i="2731"/>
  <c r="AC46" i="2731" s="1"/>
  <c r="AD46" i="2731" s="1"/>
  <c r="AA45" i="2731"/>
  <c r="AC45" i="2731" s="1"/>
  <c r="AD45" i="2731" s="1"/>
  <c r="AA44" i="2731"/>
  <c r="AC44" i="2731" s="1"/>
  <c r="AD44" i="2731" s="1"/>
  <c r="AA43" i="2731"/>
  <c r="AC43" i="2731" s="1"/>
  <c r="AD43" i="2731" s="1"/>
  <c r="AA42" i="2731"/>
  <c r="AC42" i="2731" s="1"/>
  <c r="AD42" i="2731" s="1"/>
  <c r="AG42" i="2731" s="1"/>
  <c r="AA41" i="2731"/>
  <c r="AC41" i="2731" s="1"/>
  <c r="AD41" i="2731" s="1"/>
  <c r="AA40" i="2731"/>
  <c r="AC40" i="2731" s="1"/>
  <c r="AD40" i="2731" s="1"/>
  <c r="AA39" i="2731"/>
  <c r="AC39" i="2731" s="1"/>
  <c r="AD39" i="2731" s="1"/>
  <c r="AA38" i="2731"/>
  <c r="AC38" i="2731" s="1"/>
  <c r="AD38" i="2731" s="1"/>
  <c r="AA37" i="2731"/>
  <c r="AC37" i="2731" s="1"/>
  <c r="AD37" i="2731" s="1"/>
  <c r="AG37" i="2731" s="1"/>
  <c r="AA36" i="2731"/>
  <c r="AC36" i="2731" s="1"/>
  <c r="AD36" i="2731" s="1"/>
  <c r="AA35" i="2731"/>
  <c r="AC35" i="2731" s="1"/>
  <c r="AD35" i="2731" s="1"/>
  <c r="AA34" i="2731"/>
  <c r="AC34" i="2731" s="1"/>
  <c r="AD34" i="2731" s="1"/>
  <c r="AA33" i="2731"/>
  <c r="AC33" i="2731" s="1"/>
  <c r="AD33" i="2731" s="1"/>
  <c r="AA32" i="2731"/>
  <c r="AC32" i="2731" s="1"/>
  <c r="AD32" i="2731" s="1"/>
  <c r="AA31" i="2731"/>
  <c r="AC31" i="2731" s="1"/>
  <c r="AD31" i="2731" s="1"/>
  <c r="AA30" i="2731"/>
  <c r="AC30" i="2731" s="1"/>
  <c r="AD30" i="2731" s="1"/>
  <c r="AA29" i="2731"/>
  <c r="AC29" i="2731" s="1"/>
  <c r="AD29" i="2731" s="1"/>
  <c r="AA28" i="2731"/>
  <c r="AA27" i="2731"/>
  <c r="AH100" i="2731"/>
  <c r="AI100" i="2731" s="1"/>
  <c r="AE100" i="2731"/>
  <c r="AB100" i="2731"/>
  <c r="Z100" i="2731"/>
  <c r="Y100" i="2731"/>
  <c r="AH99" i="2731"/>
  <c r="AI99" i="2731" s="1"/>
  <c r="AE99" i="2731"/>
  <c r="AB99" i="2731"/>
  <c r="Z99" i="2731"/>
  <c r="Y99" i="2731"/>
  <c r="AH98" i="2731"/>
  <c r="AI98" i="2731" s="1"/>
  <c r="AE98" i="2731"/>
  <c r="AB98" i="2731"/>
  <c r="Z98" i="2731"/>
  <c r="Y98" i="2731"/>
  <c r="AH97" i="2731"/>
  <c r="AI97" i="2731" s="1"/>
  <c r="AE97" i="2731"/>
  <c r="AB97" i="2731"/>
  <c r="Z97" i="2731"/>
  <c r="Y97" i="2731"/>
  <c r="AH96" i="2731"/>
  <c r="AI96" i="2731" s="1"/>
  <c r="AE96" i="2731"/>
  <c r="AB96" i="2731"/>
  <c r="Z96" i="2731"/>
  <c r="Y96" i="2731"/>
  <c r="AH95" i="2731"/>
  <c r="AI95" i="2731" s="1"/>
  <c r="AE95" i="2731"/>
  <c r="AB95" i="2731"/>
  <c r="Z95" i="2731"/>
  <c r="Y95" i="2731"/>
  <c r="AH94" i="2731"/>
  <c r="AI94" i="2731" s="1"/>
  <c r="AE94" i="2731"/>
  <c r="AB94" i="2731"/>
  <c r="Z94" i="2731"/>
  <c r="Y94" i="2731"/>
  <c r="AH93" i="2731"/>
  <c r="AI93" i="2731" s="1"/>
  <c r="AE93" i="2731"/>
  <c r="AB93" i="2731"/>
  <c r="Z93" i="2731"/>
  <c r="Y93" i="2731"/>
  <c r="AH92" i="2731"/>
  <c r="AI92" i="2731" s="1"/>
  <c r="AE92" i="2731"/>
  <c r="AB92" i="2731"/>
  <c r="Z92" i="2731"/>
  <c r="Y92" i="2731"/>
  <c r="AH91" i="2731"/>
  <c r="AI91" i="2731" s="1"/>
  <c r="AE91" i="2731"/>
  <c r="AB91" i="2731"/>
  <c r="Z91" i="2731"/>
  <c r="Y91" i="2731"/>
  <c r="AH90" i="2731"/>
  <c r="AI90" i="2731" s="1"/>
  <c r="AE90" i="2731"/>
  <c r="AB90" i="2731"/>
  <c r="Z90" i="2731"/>
  <c r="Y90" i="2731"/>
  <c r="AH89" i="2731"/>
  <c r="AI89" i="2731" s="1"/>
  <c r="AE89" i="2731"/>
  <c r="AB89" i="2731"/>
  <c r="Z89" i="2731"/>
  <c r="Y89" i="2731"/>
  <c r="AH88" i="2731"/>
  <c r="AI88" i="2731" s="1"/>
  <c r="AE88" i="2731"/>
  <c r="AB88" i="2731"/>
  <c r="Z88" i="2731"/>
  <c r="Y88" i="2731"/>
  <c r="AH87" i="2731"/>
  <c r="AI87" i="2731" s="1"/>
  <c r="AE87" i="2731"/>
  <c r="AB87" i="2731"/>
  <c r="Z87" i="2731"/>
  <c r="Y87" i="2731"/>
  <c r="AH86" i="2731"/>
  <c r="AI86" i="2731" s="1"/>
  <c r="AE86" i="2731"/>
  <c r="AB86" i="2731"/>
  <c r="Z86" i="2731"/>
  <c r="Y86" i="2731"/>
  <c r="AH85" i="2731"/>
  <c r="AI85" i="2731" s="1"/>
  <c r="AE85" i="2731"/>
  <c r="AB85" i="2731"/>
  <c r="Z85" i="2731"/>
  <c r="Y85" i="2731"/>
  <c r="AH84" i="2731"/>
  <c r="AI84" i="2731" s="1"/>
  <c r="AE84" i="2731"/>
  <c r="AB84" i="2731"/>
  <c r="Z84" i="2731"/>
  <c r="Y84" i="2731"/>
  <c r="AH83" i="2731"/>
  <c r="AI83" i="2731" s="1"/>
  <c r="AE83" i="2731"/>
  <c r="AB83" i="2731"/>
  <c r="Z83" i="2731"/>
  <c r="Y83" i="2731"/>
  <c r="AH82" i="2731"/>
  <c r="AI82" i="2731" s="1"/>
  <c r="AE82" i="2731"/>
  <c r="AB82" i="2731"/>
  <c r="Z82" i="2731"/>
  <c r="Y82" i="2731"/>
  <c r="AH81" i="2731"/>
  <c r="AI81" i="2731" s="1"/>
  <c r="AE81" i="2731"/>
  <c r="AB81" i="2731"/>
  <c r="Z81" i="2731"/>
  <c r="Y81" i="2731"/>
  <c r="AI80" i="2731"/>
  <c r="AH80" i="2731"/>
  <c r="AE80" i="2731"/>
  <c r="AB80" i="2731"/>
  <c r="Z80" i="2731"/>
  <c r="Y80" i="2731"/>
  <c r="AH79" i="2731"/>
  <c r="AI79" i="2731" s="1"/>
  <c r="AE79" i="2731"/>
  <c r="AB79" i="2731"/>
  <c r="Z79" i="2731"/>
  <c r="Y79" i="2731"/>
  <c r="AH78" i="2731"/>
  <c r="AI78" i="2731" s="1"/>
  <c r="AE78" i="2731"/>
  <c r="AB78" i="2731"/>
  <c r="Z78" i="2731"/>
  <c r="Y78" i="2731"/>
  <c r="AH77" i="2731"/>
  <c r="AI77" i="2731" s="1"/>
  <c r="AE77" i="2731"/>
  <c r="AB77" i="2731"/>
  <c r="Z77" i="2731"/>
  <c r="Y77" i="2731"/>
  <c r="AH76" i="2731"/>
  <c r="AI76" i="2731" s="1"/>
  <c r="AE76" i="2731"/>
  <c r="AC76" i="2731"/>
  <c r="AD76" i="2731" s="1"/>
  <c r="AB76" i="2731"/>
  <c r="Z76" i="2731"/>
  <c r="Y76" i="2731"/>
  <c r="AH75" i="2731"/>
  <c r="AI75" i="2731" s="1"/>
  <c r="AE75" i="2731"/>
  <c r="AB75" i="2731"/>
  <c r="Z75" i="2731"/>
  <c r="Y75" i="2731"/>
  <c r="AH74" i="2731"/>
  <c r="AI74" i="2731" s="1"/>
  <c r="AE74" i="2731"/>
  <c r="AC74" i="2731"/>
  <c r="AD74" i="2731" s="1"/>
  <c r="AG74" i="2731" s="1"/>
  <c r="AB74" i="2731"/>
  <c r="Z74" i="2731"/>
  <c r="Y74" i="2731"/>
  <c r="AH73" i="2731"/>
  <c r="AI73" i="2731" s="1"/>
  <c r="AE73" i="2731"/>
  <c r="AB73" i="2731"/>
  <c r="Z73" i="2731"/>
  <c r="Y73" i="2731"/>
  <c r="AH72" i="2731"/>
  <c r="AI72" i="2731" s="1"/>
  <c r="AE72" i="2731"/>
  <c r="AB72" i="2731"/>
  <c r="Z72" i="2731"/>
  <c r="Y72" i="2731"/>
  <c r="AH71" i="2731"/>
  <c r="AI71" i="2731" s="1"/>
  <c r="AE71" i="2731"/>
  <c r="AB71" i="2731"/>
  <c r="AC71" i="2731"/>
  <c r="AD71" i="2731" s="1"/>
  <c r="Z71" i="2731"/>
  <c r="Y71" i="2731"/>
  <c r="AH70" i="2731"/>
  <c r="AI70" i="2731" s="1"/>
  <c r="AE70" i="2731"/>
  <c r="AB70" i="2731"/>
  <c r="Z70" i="2731"/>
  <c r="Y70" i="2731"/>
  <c r="AH69" i="2731"/>
  <c r="AI69" i="2731" s="1"/>
  <c r="AE69" i="2731"/>
  <c r="AB69" i="2731"/>
  <c r="Z69" i="2731"/>
  <c r="Y69" i="2731"/>
  <c r="AH68" i="2731"/>
  <c r="AI68" i="2731" s="1"/>
  <c r="AE68" i="2731"/>
  <c r="AB68" i="2731"/>
  <c r="Z68" i="2731"/>
  <c r="Y68" i="2731"/>
  <c r="AH67" i="2731"/>
  <c r="AI67" i="2731" s="1"/>
  <c r="AE67" i="2731"/>
  <c r="AB67" i="2731"/>
  <c r="Z67" i="2731"/>
  <c r="Y67" i="2731"/>
  <c r="AH66" i="2731"/>
  <c r="AI66" i="2731" s="1"/>
  <c r="AE66" i="2731"/>
  <c r="AB66" i="2731"/>
  <c r="Z66" i="2731"/>
  <c r="Y66" i="2731"/>
  <c r="AH65" i="2731"/>
  <c r="AI65" i="2731" s="1"/>
  <c r="AE65" i="2731"/>
  <c r="AB65" i="2731"/>
  <c r="Z65" i="2731"/>
  <c r="Y65" i="2731"/>
  <c r="AH64" i="2731"/>
  <c r="AI64" i="2731" s="1"/>
  <c r="AE64" i="2731"/>
  <c r="AB64" i="2731"/>
  <c r="Z64" i="2731"/>
  <c r="Y64" i="2731"/>
  <c r="AH63" i="2731"/>
  <c r="AI63" i="2731" s="1"/>
  <c r="AE63" i="2731"/>
  <c r="AB63" i="2731"/>
  <c r="AC63" i="2731"/>
  <c r="AD63" i="2731" s="1"/>
  <c r="Z63" i="2731"/>
  <c r="Y63" i="2731"/>
  <c r="AH62" i="2731"/>
  <c r="AI62" i="2731" s="1"/>
  <c r="AE62" i="2731"/>
  <c r="AB62" i="2731"/>
  <c r="Z62" i="2731"/>
  <c r="Y62" i="2731"/>
  <c r="AH61" i="2731"/>
  <c r="AI61" i="2731" s="1"/>
  <c r="AE61" i="2731"/>
  <c r="AB61" i="2731"/>
  <c r="Z61" i="2731"/>
  <c r="Y61" i="2731"/>
  <c r="AH60" i="2731"/>
  <c r="AI60" i="2731" s="1"/>
  <c r="AE60" i="2731"/>
  <c r="AC60" i="2731"/>
  <c r="AD60" i="2731" s="1"/>
  <c r="AB60" i="2731"/>
  <c r="Z60" i="2731"/>
  <c r="Y60" i="2731"/>
  <c r="AH59" i="2731"/>
  <c r="AI59" i="2731" s="1"/>
  <c r="AE59" i="2731"/>
  <c r="AB59" i="2731"/>
  <c r="Z59" i="2731"/>
  <c r="Y59" i="2731"/>
  <c r="AH58" i="2731"/>
  <c r="AI58" i="2731" s="1"/>
  <c r="AE58" i="2731"/>
  <c r="AB58" i="2731"/>
  <c r="Z58" i="2731"/>
  <c r="Y58" i="2731"/>
  <c r="AH57" i="2731"/>
  <c r="AI57" i="2731" s="1"/>
  <c r="AE57" i="2731"/>
  <c r="AB57" i="2731"/>
  <c r="Z57" i="2731"/>
  <c r="Y57" i="2731"/>
  <c r="AH56" i="2731"/>
  <c r="AI56" i="2731" s="1"/>
  <c r="AE56" i="2731"/>
  <c r="AB56" i="2731"/>
  <c r="Z56" i="2731"/>
  <c r="Y56" i="2731"/>
  <c r="AH55" i="2731"/>
  <c r="AI55" i="2731" s="1"/>
  <c r="AE55" i="2731"/>
  <c r="AB55" i="2731"/>
  <c r="Z55" i="2731"/>
  <c r="Y55" i="2731"/>
  <c r="AH54" i="2731"/>
  <c r="AI54" i="2731" s="1"/>
  <c r="AE54" i="2731"/>
  <c r="AB54" i="2731"/>
  <c r="Z54" i="2731"/>
  <c r="Y54" i="2731"/>
  <c r="AH53" i="2731"/>
  <c r="AI53" i="2731" s="1"/>
  <c r="AE53" i="2731"/>
  <c r="AB53" i="2731"/>
  <c r="Z53" i="2731"/>
  <c r="Y53" i="2731"/>
  <c r="AH52" i="2731"/>
  <c r="AI52" i="2731" s="1"/>
  <c r="AE52" i="2731"/>
  <c r="AB52" i="2731"/>
  <c r="Z52" i="2731"/>
  <c r="Y52" i="2731"/>
  <c r="AH51" i="2731"/>
  <c r="AI51" i="2731" s="1"/>
  <c r="AE51" i="2731"/>
  <c r="AB51" i="2731"/>
  <c r="Z51" i="2731"/>
  <c r="Y51" i="2731"/>
  <c r="AH50" i="2731"/>
  <c r="AI50" i="2731" s="1"/>
  <c r="AE50" i="2731"/>
  <c r="AB50" i="2731"/>
  <c r="Z50" i="2731"/>
  <c r="Y50" i="2731"/>
  <c r="AH49" i="2731"/>
  <c r="AI49" i="2731" s="1"/>
  <c r="AE49" i="2731"/>
  <c r="AB49" i="2731"/>
  <c r="Z49" i="2731"/>
  <c r="Y49" i="2731"/>
  <c r="AH48" i="2731"/>
  <c r="AI48" i="2731" s="1"/>
  <c r="AE48" i="2731"/>
  <c r="AB48" i="2731"/>
  <c r="Z48" i="2731"/>
  <c r="Y48" i="2731"/>
  <c r="AH47" i="2731"/>
  <c r="AI47" i="2731" s="1"/>
  <c r="AE47" i="2731"/>
  <c r="AB47" i="2731"/>
  <c r="Z47" i="2731"/>
  <c r="Y47" i="2731"/>
  <c r="AH46" i="2731"/>
  <c r="AI46" i="2731" s="1"/>
  <c r="AE46" i="2731"/>
  <c r="AB46" i="2731"/>
  <c r="Z46" i="2731"/>
  <c r="Y46" i="2731"/>
  <c r="AH45" i="2731"/>
  <c r="AI45" i="2731" s="1"/>
  <c r="AE45" i="2731"/>
  <c r="AB45" i="2731"/>
  <c r="Z45" i="2731"/>
  <c r="Y45" i="2731"/>
  <c r="AH44" i="2731"/>
  <c r="AI44" i="2731" s="1"/>
  <c r="AE44" i="2731"/>
  <c r="AB44" i="2731"/>
  <c r="Z44" i="2731"/>
  <c r="Y44" i="2731"/>
  <c r="AH43" i="2731"/>
  <c r="AI43" i="2731" s="1"/>
  <c r="AE43" i="2731"/>
  <c r="AB43" i="2731"/>
  <c r="Z43" i="2731"/>
  <c r="Y43" i="2731"/>
  <c r="AH42" i="2731"/>
  <c r="AI42" i="2731" s="1"/>
  <c r="AE42" i="2731"/>
  <c r="AB42" i="2731"/>
  <c r="Z42" i="2731"/>
  <c r="Y42" i="2731"/>
  <c r="AH41" i="2731"/>
  <c r="AI41" i="2731" s="1"/>
  <c r="AE41" i="2731"/>
  <c r="AB41" i="2731"/>
  <c r="Z41" i="2731"/>
  <c r="Y41" i="2731"/>
  <c r="AH40" i="2731"/>
  <c r="AI40" i="2731" s="1"/>
  <c r="AE40" i="2731"/>
  <c r="AB40" i="2731"/>
  <c r="Z40" i="2731"/>
  <c r="Y40" i="2731"/>
  <c r="AH39" i="2731"/>
  <c r="AI39" i="2731" s="1"/>
  <c r="AE39" i="2731"/>
  <c r="AB39" i="2731"/>
  <c r="Z39" i="2731"/>
  <c r="Y39" i="2731"/>
  <c r="AH38" i="2731"/>
  <c r="AI38" i="2731" s="1"/>
  <c r="AE38" i="2731"/>
  <c r="AB38" i="2731"/>
  <c r="Z38" i="2731"/>
  <c r="Y38" i="2731"/>
  <c r="AH37" i="2731"/>
  <c r="AI37" i="2731" s="1"/>
  <c r="AE37" i="2731"/>
  <c r="AB37" i="2731"/>
  <c r="Z37" i="2731"/>
  <c r="Y37" i="2731"/>
  <c r="AH36" i="2731"/>
  <c r="AI36" i="2731" s="1"/>
  <c r="AE36" i="2731"/>
  <c r="AB36" i="2731"/>
  <c r="Z36" i="2731"/>
  <c r="Y36" i="2731"/>
  <c r="AH35" i="2731"/>
  <c r="AI35" i="2731" s="1"/>
  <c r="AE35" i="2731"/>
  <c r="AB35" i="2731"/>
  <c r="Z35" i="2731"/>
  <c r="Y35" i="2731"/>
  <c r="AH34" i="2731"/>
  <c r="AI34" i="2731" s="1"/>
  <c r="AE34" i="2731"/>
  <c r="AB34" i="2731"/>
  <c r="Z34" i="2731"/>
  <c r="Y34" i="2731"/>
  <c r="AH33" i="2731"/>
  <c r="AI33" i="2731" s="1"/>
  <c r="AE33" i="2731"/>
  <c r="AB33" i="2731"/>
  <c r="Z33" i="2731"/>
  <c r="Y33" i="2731"/>
  <c r="AH32" i="2731"/>
  <c r="AI32" i="2731" s="1"/>
  <c r="AE32" i="2731"/>
  <c r="AB32" i="2731"/>
  <c r="Z32" i="2731"/>
  <c r="Y32" i="2731"/>
  <c r="AH31" i="2731"/>
  <c r="AI31" i="2731" s="1"/>
  <c r="AE31" i="2731"/>
  <c r="AB31" i="2731"/>
  <c r="Z31" i="2731"/>
  <c r="Y31" i="2731"/>
  <c r="AH30" i="2731"/>
  <c r="AI30" i="2731" s="1"/>
  <c r="AE30" i="2731"/>
  <c r="AB30" i="2731"/>
  <c r="Z30" i="2731"/>
  <c r="Y30" i="2731"/>
  <c r="AH29" i="2731"/>
  <c r="AI29" i="2731" s="1"/>
  <c r="AE29" i="2731"/>
  <c r="AB29" i="2731"/>
  <c r="Z29" i="2731"/>
  <c r="Y29" i="2731"/>
  <c r="AH28" i="2731"/>
  <c r="AI28" i="2731" s="1"/>
  <c r="AE28" i="2731"/>
  <c r="AC28" i="2731"/>
  <c r="AD28" i="2731" s="1"/>
  <c r="AB28" i="2731"/>
  <c r="Z28" i="2731"/>
  <c r="Y28" i="2731"/>
  <c r="AH27" i="2731"/>
  <c r="AI27" i="2731" s="1"/>
  <c r="AE27" i="2731"/>
  <c r="AB27" i="2731"/>
  <c r="AC27" i="2731"/>
  <c r="AD27" i="2731" s="1"/>
  <c r="Z27" i="2731"/>
  <c r="Y27" i="2731"/>
  <c r="Y20" i="2731"/>
  <c r="Y17" i="2731"/>
  <c r="Y21" i="2731"/>
  <c r="Y25" i="2731"/>
  <c r="Y23" i="2731"/>
  <c r="Y16" i="2731"/>
  <c r="Y24" i="2731"/>
  <c r="Y26" i="2731"/>
  <c r="Y22" i="2731"/>
  <c r="Y18" i="2731"/>
  <c r="Y19" i="2731"/>
  <c r="Y15" i="2731"/>
  <c r="D13" i="2731"/>
  <c r="M10" i="2731"/>
  <c r="L10" i="2731"/>
  <c r="M8" i="2731"/>
  <c r="L8" i="2731"/>
  <c r="E50" i="2730"/>
  <c r="F50" i="2730" s="1"/>
  <c r="E49" i="2730"/>
  <c r="F49" i="2730" s="1"/>
  <c r="E48" i="2730"/>
  <c r="F48" i="2730" s="1"/>
  <c r="E47" i="2730"/>
  <c r="F47" i="2730" s="1"/>
  <c r="E46" i="2730"/>
  <c r="F46" i="2730" s="1"/>
  <c r="E45" i="2730"/>
  <c r="F45" i="2730" s="1"/>
  <c r="E44" i="2730"/>
  <c r="F44" i="2730" s="1"/>
  <c r="E43" i="2730"/>
  <c r="F43" i="2730" s="1"/>
  <c r="E42" i="2730"/>
  <c r="F42" i="2730" s="1"/>
  <c r="E41" i="2730"/>
  <c r="F41" i="2730" s="1"/>
  <c r="E40" i="2730"/>
  <c r="F40" i="2730" s="1"/>
  <c r="E39" i="2730"/>
  <c r="F39" i="2730" s="1"/>
  <c r="E38" i="2730"/>
  <c r="F38" i="2730" s="1"/>
  <c r="E37" i="2730"/>
  <c r="F37" i="2730" s="1"/>
  <c r="E36" i="2730"/>
  <c r="F36" i="2730" s="1"/>
  <c r="E35" i="2730"/>
  <c r="F35" i="2730" s="1"/>
  <c r="E34" i="2730"/>
  <c r="F34" i="2730" s="1"/>
  <c r="E33" i="2730"/>
  <c r="F33" i="2730" s="1"/>
  <c r="E32" i="2730"/>
  <c r="F32" i="2730" s="1"/>
  <c r="E31" i="2730"/>
  <c r="F31" i="2730" s="1"/>
  <c r="E30" i="2730"/>
  <c r="F30" i="2730" s="1"/>
  <c r="E29" i="2730"/>
  <c r="F29" i="2730" s="1"/>
  <c r="E28" i="2730"/>
  <c r="F28" i="2730" s="1"/>
  <c r="E27" i="2730"/>
  <c r="F27" i="2730" s="1"/>
  <c r="E26" i="2730"/>
  <c r="F26" i="2730" s="1"/>
  <c r="E25" i="2730"/>
  <c r="F25" i="2730" s="1"/>
  <c r="E24" i="2730"/>
  <c r="F24" i="2730" s="1"/>
  <c r="E23" i="2730"/>
  <c r="F23" i="2730" s="1"/>
  <c r="E22" i="2730"/>
  <c r="F22" i="2730" s="1"/>
  <c r="E21" i="2730"/>
  <c r="F21" i="2730" s="1"/>
  <c r="E20" i="2730"/>
  <c r="F20" i="2730" s="1"/>
  <c r="E19" i="2730"/>
  <c r="F19" i="2730" s="1"/>
  <c r="E18" i="2730"/>
  <c r="F18" i="2730" s="1"/>
  <c r="E17" i="2730"/>
  <c r="F17" i="2730" s="1"/>
  <c r="E16" i="2730"/>
  <c r="F16" i="2730" s="1"/>
  <c r="E15" i="2730"/>
  <c r="F15" i="2730" s="1"/>
  <c r="AA100" i="2730"/>
  <c r="AC100" i="2730" s="1"/>
  <c r="AD100" i="2730" s="1"/>
  <c r="AA99" i="2730"/>
  <c r="AC99" i="2730" s="1"/>
  <c r="AD99" i="2730" s="1"/>
  <c r="AA98" i="2730"/>
  <c r="AC98" i="2730" s="1"/>
  <c r="AD98" i="2730" s="1"/>
  <c r="AA97" i="2730"/>
  <c r="AC97" i="2730" s="1"/>
  <c r="AD97" i="2730" s="1"/>
  <c r="AA96" i="2730"/>
  <c r="AC96" i="2730" s="1"/>
  <c r="AD96" i="2730" s="1"/>
  <c r="AA95" i="2730"/>
  <c r="AC95" i="2730" s="1"/>
  <c r="AD95" i="2730" s="1"/>
  <c r="AA94" i="2730"/>
  <c r="AC94" i="2730" s="1"/>
  <c r="AD94" i="2730" s="1"/>
  <c r="AA93" i="2730"/>
  <c r="AC93" i="2730" s="1"/>
  <c r="AD93" i="2730" s="1"/>
  <c r="AA92" i="2730"/>
  <c r="AC92" i="2730" s="1"/>
  <c r="AD92" i="2730" s="1"/>
  <c r="AA91" i="2730"/>
  <c r="AC91" i="2730" s="1"/>
  <c r="AD91" i="2730" s="1"/>
  <c r="AA90" i="2730"/>
  <c r="AC90" i="2730" s="1"/>
  <c r="AD90" i="2730" s="1"/>
  <c r="AA89" i="2730"/>
  <c r="AC89" i="2730" s="1"/>
  <c r="AD89" i="2730" s="1"/>
  <c r="AA88" i="2730"/>
  <c r="AC88" i="2730" s="1"/>
  <c r="AD88" i="2730" s="1"/>
  <c r="AG88" i="2730" s="1"/>
  <c r="AA87" i="2730"/>
  <c r="AC87" i="2730" s="1"/>
  <c r="AD87" i="2730" s="1"/>
  <c r="AA86" i="2730"/>
  <c r="AC86" i="2730" s="1"/>
  <c r="AD86" i="2730" s="1"/>
  <c r="AA85" i="2730"/>
  <c r="AC85" i="2730" s="1"/>
  <c r="AD85" i="2730" s="1"/>
  <c r="AA84" i="2730"/>
  <c r="AC84" i="2730" s="1"/>
  <c r="AD84" i="2730" s="1"/>
  <c r="AA83" i="2730"/>
  <c r="AA82" i="2730"/>
  <c r="AC82" i="2730" s="1"/>
  <c r="AD82" i="2730" s="1"/>
  <c r="AA81" i="2730"/>
  <c r="AC81" i="2730" s="1"/>
  <c r="AD81" i="2730" s="1"/>
  <c r="AA80" i="2730"/>
  <c r="AC80" i="2730" s="1"/>
  <c r="AD80" i="2730" s="1"/>
  <c r="AA79" i="2730"/>
  <c r="AC79" i="2730" s="1"/>
  <c r="AD79" i="2730" s="1"/>
  <c r="AA78" i="2730"/>
  <c r="AC78" i="2730" s="1"/>
  <c r="AD78" i="2730" s="1"/>
  <c r="AA77" i="2730"/>
  <c r="AC77" i="2730" s="1"/>
  <c r="AD77" i="2730" s="1"/>
  <c r="AA76" i="2730"/>
  <c r="AC76" i="2730" s="1"/>
  <c r="AD76" i="2730" s="1"/>
  <c r="AA75" i="2730"/>
  <c r="AA74" i="2730"/>
  <c r="AC74" i="2730" s="1"/>
  <c r="AD74" i="2730" s="1"/>
  <c r="AA73" i="2730"/>
  <c r="AC73" i="2730" s="1"/>
  <c r="AD73" i="2730" s="1"/>
  <c r="AA72" i="2730"/>
  <c r="AA71" i="2730"/>
  <c r="AC71" i="2730" s="1"/>
  <c r="AD71" i="2730" s="1"/>
  <c r="AF71" i="2730" s="1"/>
  <c r="AA70" i="2730"/>
  <c r="AC70" i="2730" s="1"/>
  <c r="AD70" i="2730" s="1"/>
  <c r="AA69" i="2730"/>
  <c r="AA68" i="2730"/>
  <c r="AC68" i="2730" s="1"/>
  <c r="AD68" i="2730" s="1"/>
  <c r="AA67" i="2730"/>
  <c r="AA66" i="2730"/>
  <c r="AA65" i="2730"/>
  <c r="AC65" i="2730" s="1"/>
  <c r="AD65" i="2730" s="1"/>
  <c r="AA64" i="2730"/>
  <c r="AC64" i="2730" s="1"/>
  <c r="AD64" i="2730" s="1"/>
  <c r="AA63" i="2730"/>
  <c r="AC63" i="2730" s="1"/>
  <c r="AD63" i="2730" s="1"/>
  <c r="AA62" i="2730"/>
  <c r="AC62" i="2730" s="1"/>
  <c r="AD62" i="2730" s="1"/>
  <c r="AA61" i="2730"/>
  <c r="AA60" i="2730"/>
  <c r="AC60" i="2730" s="1"/>
  <c r="AD60" i="2730" s="1"/>
  <c r="AA59" i="2730"/>
  <c r="AC59" i="2730" s="1"/>
  <c r="AD59" i="2730" s="1"/>
  <c r="AA58" i="2730"/>
  <c r="AC58" i="2730" s="1"/>
  <c r="AD58" i="2730" s="1"/>
  <c r="AA57" i="2730"/>
  <c r="AC57" i="2730" s="1"/>
  <c r="AD57" i="2730" s="1"/>
  <c r="AA56" i="2730"/>
  <c r="AC56" i="2730" s="1"/>
  <c r="AD56" i="2730" s="1"/>
  <c r="AG56" i="2730" s="1"/>
  <c r="AA55" i="2730"/>
  <c r="AC55" i="2730" s="1"/>
  <c r="AD55" i="2730" s="1"/>
  <c r="AA54" i="2730"/>
  <c r="AC54" i="2730" s="1"/>
  <c r="AD54" i="2730" s="1"/>
  <c r="AA53" i="2730"/>
  <c r="AC53" i="2730" s="1"/>
  <c r="AD53" i="2730" s="1"/>
  <c r="AA52" i="2730"/>
  <c r="AA51" i="2730"/>
  <c r="AA50" i="2730"/>
  <c r="AC50" i="2730" s="1"/>
  <c r="AD50" i="2730" s="1"/>
  <c r="AA49" i="2730"/>
  <c r="AC49" i="2730" s="1"/>
  <c r="AD49" i="2730" s="1"/>
  <c r="AA48" i="2730"/>
  <c r="AC48" i="2730" s="1"/>
  <c r="AD48" i="2730" s="1"/>
  <c r="AA47" i="2730"/>
  <c r="AC47" i="2730" s="1"/>
  <c r="AD47" i="2730" s="1"/>
  <c r="AA46" i="2730"/>
  <c r="AC46" i="2730" s="1"/>
  <c r="AD46" i="2730" s="1"/>
  <c r="AA45" i="2730"/>
  <c r="AC45" i="2730" s="1"/>
  <c r="AD45" i="2730" s="1"/>
  <c r="AA44" i="2730"/>
  <c r="AC44" i="2730" s="1"/>
  <c r="AD44" i="2730" s="1"/>
  <c r="AG44" i="2730" s="1"/>
  <c r="AA43" i="2730"/>
  <c r="AC43" i="2730" s="1"/>
  <c r="AD43" i="2730" s="1"/>
  <c r="AA42" i="2730"/>
  <c r="AC42" i="2730" s="1"/>
  <c r="AD42" i="2730" s="1"/>
  <c r="AA41" i="2730"/>
  <c r="AC41" i="2730" s="1"/>
  <c r="AD41" i="2730" s="1"/>
  <c r="AA40" i="2730"/>
  <c r="AC40" i="2730" s="1"/>
  <c r="AD40" i="2730" s="1"/>
  <c r="AG40" i="2730" s="1"/>
  <c r="AA39" i="2730"/>
  <c r="AC39" i="2730" s="1"/>
  <c r="AD39" i="2730" s="1"/>
  <c r="AA38" i="2730"/>
  <c r="AC38" i="2730" s="1"/>
  <c r="AD38" i="2730" s="1"/>
  <c r="AA37" i="2730"/>
  <c r="AC37" i="2730" s="1"/>
  <c r="AD37" i="2730" s="1"/>
  <c r="AA36" i="2730"/>
  <c r="AC36" i="2730" s="1"/>
  <c r="AD36" i="2730" s="1"/>
  <c r="AA35" i="2730"/>
  <c r="AA34" i="2730"/>
  <c r="AA33" i="2730"/>
  <c r="AC33" i="2730" s="1"/>
  <c r="AD33" i="2730" s="1"/>
  <c r="AH100" i="2730"/>
  <c r="AI100" i="2730" s="1"/>
  <c r="AE100" i="2730"/>
  <c r="AB100" i="2730"/>
  <c r="Z100" i="2730"/>
  <c r="Y100" i="2730"/>
  <c r="AH99" i="2730"/>
  <c r="AI99" i="2730" s="1"/>
  <c r="AE99" i="2730"/>
  <c r="AB99" i="2730"/>
  <c r="Z99" i="2730"/>
  <c r="Y99" i="2730"/>
  <c r="AH98" i="2730"/>
  <c r="AI98" i="2730" s="1"/>
  <c r="AE98" i="2730"/>
  <c r="AB98" i="2730"/>
  <c r="Z98" i="2730"/>
  <c r="Y98" i="2730"/>
  <c r="AH97" i="2730"/>
  <c r="AI97" i="2730" s="1"/>
  <c r="AE97" i="2730"/>
  <c r="AB97" i="2730"/>
  <c r="Z97" i="2730"/>
  <c r="Y97" i="2730"/>
  <c r="AH96" i="2730"/>
  <c r="AI96" i="2730" s="1"/>
  <c r="AE96" i="2730"/>
  <c r="AB96" i="2730"/>
  <c r="Z96" i="2730"/>
  <c r="Y96" i="2730"/>
  <c r="AH95" i="2730"/>
  <c r="AI95" i="2730" s="1"/>
  <c r="AE95" i="2730"/>
  <c r="AB95" i="2730"/>
  <c r="Z95" i="2730"/>
  <c r="Y95" i="2730"/>
  <c r="AH94" i="2730"/>
  <c r="AI94" i="2730" s="1"/>
  <c r="AE94" i="2730"/>
  <c r="AB94" i="2730"/>
  <c r="Z94" i="2730"/>
  <c r="Y94" i="2730"/>
  <c r="AH93" i="2730"/>
  <c r="AI93" i="2730" s="1"/>
  <c r="AE93" i="2730"/>
  <c r="AB93" i="2730"/>
  <c r="Z93" i="2730"/>
  <c r="Y93" i="2730"/>
  <c r="AH92" i="2730"/>
  <c r="AI92" i="2730" s="1"/>
  <c r="AE92" i="2730"/>
  <c r="AB92" i="2730"/>
  <c r="Z92" i="2730"/>
  <c r="Y92" i="2730"/>
  <c r="AH91" i="2730"/>
  <c r="AI91" i="2730" s="1"/>
  <c r="AE91" i="2730"/>
  <c r="AB91" i="2730"/>
  <c r="Z91" i="2730"/>
  <c r="Y91" i="2730"/>
  <c r="AH90" i="2730"/>
  <c r="AI90" i="2730" s="1"/>
  <c r="AE90" i="2730"/>
  <c r="AB90" i="2730"/>
  <c r="Z90" i="2730"/>
  <c r="Y90" i="2730"/>
  <c r="AH89" i="2730"/>
  <c r="AI89" i="2730" s="1"/>
  <c r="AE89" i="2730"/>
  <c r="AB89" i="2730"/>
  <c r="Z89" i="2730"/>
  <c r="Y89" i="2730"/>
  <c r="AH88" i="2730"/>
  <c r="AI88" i="2730" s="1"/>
  <c r="AE88" i="2730"/>
  <c r="AB88" i="2730"/>
  <c r="Z88" i="2730"/>
  <c r="Y88" i="2730"/>
  <c r="AI87" i="2730"/>
  <c r="AH87" i="2730"/>
  <c r="AE87" i="2730"/>
  <c r="AB87" i="2730"/>
  <c r="Z87" i="2730"/>
  <c r="Y87" i="2730"/>
  <c r="AH86" i="2730"/>
  <c r="AI86" i="2730" s="1"/>
  <c r="AE86" i="2730"/>
  <c r="AB86" i="2730"/>
  <c r="Z86" i="2730"/>
  <c r="Y86" i="2730"/>
  <c r="AH85" i="2730"/>
  <c r="AI85" i="2730" s="1"/>
  <c r="AE85" i="2730"/>
  <c r="AB85" i="2730"/>
  <c r="Z85" i="2730"/>
  <c r="Y85" i="2730"/>
  <c r="AH84" i="2730"/>
  <c r="AI84" i="2730" s="1"/>
  <c r="AE84" i="2730"/>
  <c r="AB84" i="2730"/>
  <c r="Z84" i="2730"/>
  <c r="Y84" i="2730"/>
  <c r="AH83" i="2730"/>
  <c r="AI83" i="2730" s="1"/>
  <c r="AE83" i="2730"/>
  <c r="AC83" i="2730"/>
  <c r="AD83" i="2730" s="1"/>
  <c r="AB83" i="2730"/>
  <c r="Z83" i="2730"/>
  <c r="Y83" i="2730"/>
  <c r="AH82" i="2730"/>
  <c r="AI82" i="2730" s="1"/>
  <c r="AE82" i="2730"/>
  <c r="AB82" i="2730"/>
  <c r="Z82" i="2730"/>
  <c r="Y82" i="2730"/>
  <c r="AH81" i="2730"/>
  <c r="AI81" i="2730" s="1"/>
  <c r="AE81" i="2730"/>
  <c r="AB81" i="2730"/>
  <c r="Z81" i="2730"/>
  <c r="Y81" i="2730"/>
  <c r="AH80" i="2730"/>
  <c r="AI80" i="2730" s="1"/>
  <c r="AE80" i="2730"/>
  <c r="AB80" i="2730"/>
  <c r="Z80" i="2730"/>
  <c r="Y80" i="2730"/>
  <c r="AH79" i="2730"/>
  <c r="AI79" i="2730" s="1"/>
  <c r="AE79" i="2730"/>
  <c r="AB79" i="2730"/>
  <c r="Z79" i="2730"/>
  <c r="Y79" i="2730"/>
  <c r="AH78" i="2730"/>
  <c r="AI78" i="2730" s="1"/>
  <c r="AE78" i="2730"/>
  <c r="AB78" i="2730"/>
  <c r="Z78" i="2730"/>
  <c r="Y78" i="2730"/>
  <c r="AH77" i="2730"/>
  <c r="AI77" i="2730" s="1"/>
  <c r="AE77" i="2730"/>
  <c r="AB77" i="2730"/>
  <c r="Z77" i="2730"/>
  <c r="Y77" i="2730"/>
  <c r="AH76" i="2730"/>
  <c r="AI76" i="2730" s="1"/>
  <c r="AE76" i="2730"/>
  <c r="AB76" i="2730"/>
  <c r="Z76" i="2730"/>
  <c r="Y76" i="2730"/>
  <c r="AH75" i="2730"/>
  <c r="AI75" i="2730" s="1"/>
  <c r="AE75" i="2730"/>
  <c r="AC75" i="2730"/>
  <c r="AD75" i="2730" s="1"/>
  <c r="AB75" i="2730"/>
  <c r="Z75" i="2730"/>
  <c r="Y75" i="2730"/>
  <c r="AH74" i="2730"/>
  <c r="AI74" i="2730" s="1"/>
  <c r="AE74" i="2730"/>
  <c r="AB74" i="2730"/>
  <c r="Z74" i="2730"/>
  <c r="Y74" i="2730"/>
  <c r="AH73" i="2730"/>
  <c r="AI73" i="2730" s="1"/>
  <c r="AE73" i="2730"/>
  <c r="AB73" i="2730"/>
  <c r="Z73" i="2730"/>
  <c r="Y73" i="2730"/>
  <c r="AH72" i="2730"/>
  <c r="AI72" i="2730" s="1"/>
  <c r="AE72" i="2730"/>
  <c r="AC72" i="2730"/>
  <c r="AD72" i="2730" s="1"/>
  <c r="AG72" i="2730" s="1"/>
  <c r="AB72" i="2730"/>
  <c r="Z72" i="2730"/>
  <c r="Y72" i="2730"/>
  <c r="AH71" i="2730"/>
  <c r="AI71" i="2730" s="1"/>
  <c r="AE71" i="2730"/>
  <c r="AB71" i="2730"/>
  <c r="Z71" i="2730"/>
  <c r="Y71" i="2730"/>
  <c r="AH70" i="2730"/>
  <c r="AI70" i="2730" s="1"/>
  <c r="AE70" i="2730"/>
  <c r="AB70" i="2730"/>
  <c r="Z70" i="2730"/>
  <c r="Y70" i="2730"/>
  <c r="AH69" i="2730"/>
  <c r="AI69" i="2730" s="1"/>
  <c r="AE69" i="2730"/>
  <c r="AC69" i="2730"/>
  <c r="AD69" i="2730" s="1"/>
  <c r="AB69" i="2730"/>
  <c r="Z69" i="2730"/>
  <c r="Y69" i="2730"/>
  <c r="AH68" i="2730"/>
  <c r="AI68" i="2730" s="1"/>
  <c r="AE68" i="2730"/>
  <c r="AB68" i="2730"/>
  <c r="Z68" i="2730"/>
  <c r="Y68" i="2730"/>
  <c r="AH67" i="2730"/>
  <c r="AI67" i="2730" s="1"/>
  <c r="AE67" i="2730"/>
  <c r="AC67" i="2730"/>
  <c r="AD67" i="2730" s="1"/>
  <c r="AB67" i="2730"/>
  <c r="Z67" i="2730"/>
  <c r="Y67" i="2730"/>
  <c r="AH66" i="2730"/>
  <c r="AI66" i="2730" s="1"/>
  <c r="AE66" i="2730"/>
  <c r="AC66" i="2730"/>
  <c r="AD66" i="2730" s="1"/>
  <c r="AB66" i="2730"/>
  <c r="Z66" i="2730"/>
  <c r="Y66" i="2730"/>
  <c r="AH65" i="2730"/>
  <c r="AI65" i="2730" s="1"/>
  <c r="AE65" i="2730"/>
  <c r="AB65" i="2730"/>
  <c r="Z65" i="2730"/>
  <c r="Y65" i="2730"/>
  <c r="AH64" i="2730"/>
  <c r="AI64" i="2730" s="1"/>
  <c r="AE64" i="2730"/>
  <c r="AB64" i="2730"/>
  <c r="Z64" i="2730"/>
  <c r="Y64" i="2730"/>
  <c r="AH63" i="2730"/>
  <c r="AI63" i="2730" s="1"/>
  <c r="AE63" i="2730"/>
  <c r="AB63" i="2730"/>
  <c r="Z63" i="2730"/>
  <c r="Y63" i="2730"/>
  <c r="AH62" i="2730"/>
  <c r="AI62" i="2730" s="1"/>
  <c r="AE62" i="2730"/>
  <c r="AB62" i="2730"/>
  <c r="Z62" i="2730"/>
  <c r="Y62" i="2730"/>
  <c r="AH61" i="2730"/>
  <c r="AI61" i="2730" s="1"/>
  <c r="AE61" i="2730"/>
  <c r="AC61" i="2730"/>
  <c r="AD61" i="2730" s="1"/>
  <c r="AB61" i="2730"/>
  <c r="Z61" i="2730"/>
  <c r="Y61" i="2730"/>
  <c r="AH60" i="2730"/>
  <c r="AI60" i="2730" s="1"/>
  <c r="AE60" i="2730"/>
  <c r="AB60" i="2730"/>
  <c r="Z60" i="2730"/>
  <c r="Y60" i="2730"/>
  <c r="AH59" i="2730"/>
  <c r="AI59" i="2730" s="1"/>
  <c r="AE59" i="2730"/>
  <c r="AB59" i="2730"/>
  <c r="Z59" i="2730"/>
  <c r="Y59" i="2730"/>
  <c r="AH58" i="2730"/>
  <c r="AI58" i="2730" s="1"/>
  <c r="AE58" i="2730"/>
  <c r="AB58" i="2730"/>
  <c r="Z58" i="2730"/>
  <c r="Y58" i="2730"/>
  <c r="AH57" i="2730"/>
  <c r="AI57" i="2730" s="1"/>
  <c r="AE57" i="2730"/>
  <c r="AB57" i="2730"/>
  <c r="Z57" i="2730"/>
  <c r="Y57" i="2730"/>
  <c r="AH56" i="2730"/>
  <c r="AI56" i="2730" s="1"/>
  <c r="AE56" i="2730"/>
  <c r="AB56" i="2730"/>
  <c r="Z56" i="2730"/>
  <c r="Y56" i="2730"/>
  <c r="AH55" i="2730"/>
  <c r="AI55" i="2730" s="1"/>
  <c r="AE55" i="2730"/>
  <c r="AB55" i="2730"/>
  <c r="Z55" i="2730"/>
  <c r="Y55" i="2730"/>
  <c r="AH54" i="2730"/>
  <c r="AI54" i="2730" s="1"/>
  <c r="AE54" i="2730"/>
  <c r="AB54" i="2730"/>
  <c r="Z54" i="2730"/>
  <c r="Y54" i="2730"/>
  <c r="AH53" i="2730"/>
  <c r="AI53" i="2730" s="1"/>
  <c r="AE53" i="2730"/>
  <c r="AB53" i="2730"/>
  <c r="Z53" i="2730"/>
  <c r="Y53" i="2730"/>
  <c r="AH52" i="2730"/>
  <c r="AI52" i="2730" s="1"/>
  <c r="AE52" i="2730"/>
  <c r="AC52" i="2730"/>
  <c r="AD52" i="2730" s="1"/>
  <c r="AB52" i="2730"/>
  <c r="Z52" i="2730"/>
  <c r="Y52" i="2730"/>
  <c r="AH51" i="2730"/>
  <c r="AI51" i="2730" s="1"/>
  <c r="AE51" i="2730"/>
  <c r="AC51" i="2730"/>
  <c r="AD51" i="2730" s="1"/>
  <c r="AB51" i="2730"/>
  <c r="Z51" i="2730"/>
  <c r="Y51" i="2730"/>
  <c r="AH50" i="2730"/>
  <c r="AI50" i="2730" s="1"/>
  <c r="AE50" i="2730"/>
  <c r="AB50" i="2730"/>
  <c r="Z50" i="2730"/>
  <c r="Y50" i="2730"/>
  <c r="AH49" i="2730"/>
  <c r="AI49" i="2730" s="1"/>
  <c r="AE49" i="2730"/>
  <c r="AB49" i="2730"/>
  <c r="Z49" i="2730"/>
  <c r="Y49" i="2730"/>
  <c r="AH48" i="2730"/>
  <c r="AI48" i="2730" s="1"/>
  <c r="AE48" i="2730"/>
  <c r="AB48" i="2730"/>
  <c r="Z48" i="2730"/>
  <c r="Y48" i="2730"/>
  <c r="AH47" i="2730"/>
  <c r="AI47" i="2730" s="1"/>
  <c r="AE47" i="2730"/>
  <c r="AB47" i="2730"/>
  <c r="Z47" i="2730"/>
  <c r="Y47" i="2730"/>
  <c r="AH46" i="2730"/>
  <c r="AI46" i="2730" s="1"/>
  <c r="AE46" i="2730"/>
  <c r="AB46" i="2730"/>
  <c r="Z46" i="2730"/>
  <c r="Y46" i="2730"/>
  <c r="AH45" i="2730"/>
  <c r="AI45" i="2730" s="1"/>
  <c r="AE45" i="2730"/>
  <c r="AB45" i="2730"/>
  <c r="Z45" i="2730"/>
  <c r="Y45" i="2730"/>
  <c r="AH44" i="2730"/>
  <c r="AI44" i="2730" s="1"/>
  <c r="AE44" i="2730"/>
  <c r="AB44" i="2730"/>
  <c r="Z44" i="2730"/>
  <c r="Y44" i="2730"/>
  <c r="AH43" i="2730"/>
  <c r="AI43" i="2730" s="1"/>
  <c r="AE43" i="2730"/>
  <c r="AB43" i="2730"/>
  <c r="Z43" i="2730"/>
  <c r="Y43" i="2730"/>
  <c r="AH42" i="2730"/>
  <c r="AI42" i="2730" s="1"/>
  <c r="AE42" i="2730"/>
  <c r="AB42" i="2730"/>
  <c r="Z42" i="2730"/>
  <c r="Y42" i="2730"/>
  <c r="AH41" i="2730"/>
  <c r="AI41" i="2730" s="1"/>
  <c r="AE41" i="2730"/>
  <c r="AB41" i="2730"/>
  <c r="Z41" i="2730"/>
  <c r="Y41" i="2730"/>
  <c r="AH40" i="2730"/>
  <c r="AI40" i="2730" s="1"/>
  <c r="AE40" i="2730"/>
  <c r="AB40" i="2730"/>
  <c r="Z40" i="2730"/>
  <c r="Y40" i="2730"/>
  <c r="AH39" i="2730"/>
  <c r="AI39" i="2730" s="1"/>
  <c r="AE39" i="2730"/>
  <c r="AB39" i="2730"/>
  <c r="Z39" i="2730"/>
  <c r="Y39" i="2730"/>
  <c r="AH38" i="2730"/>
  <c r="AI38" i="2730" s="1"/>
  <c r="AE38" i="2730"/>
  <c r="AB38" i="2730"/>
  <c r="Z38" i="2730"/>
  <c r="Y38" i="2730"/>
  <c r="AH37" i="2730"/>
  <c r="AI37" i="2730" s="1"/>
  <c r="AE37" i="2730"/>
  <c r="AB37" i="2730"/>
  <c r="Z37" i="2730"/>
  <c r="Y37" i="2730"/>
  <c r="AH36" i="2730"/>
  <c r="AI36" i="2730" s="1"/>
  <c r="AE36" i="2730"/>
  <c r="AB36" i="2730"/>
  <c r="Z36" i="2730"/>
  <c r="Y36" i="2730"/>
  <c r="AH35" i="2730"/>
  <c r="AI35" i="2730" s="1"/>
  <c r="AE35" i="2730"/>
  <c r="AC35" i="2730"/>
  <c r="AD35" i="2730" s="1"/>
  <c r="AB35" i="2730"/>
  <c r="Z35" i="2730"/>
  <c r="Y35" i="2730"/>
  <c r="AH34" i="2730"/>
  <c r="AI34" i="2730" s="1"/>
  <c r="AE34" i="2730"/>
  <c r="AC34" i="2730"/>
  <c r="AD34" i="2730" s="1"/>
  <c r="AB34" i="2730"/>
  <c r="Z34" i="2730"/>
  <c r="Y34" i="2730"/>
  <c r="AH33" i="2730"/>
  <c r="AI33" i="2730" s="1"/>
  <c r="AE33" i="2730"/>
  <c r="AB33" i="2730"/>
  <c r="Z33" i="2730"/>
  <c r="Y33" i="2730"/>
  <c r="Y16" i="2730"/>
  <c r="Y31" i="2730"/>
  <c r="Y23" i="2730"/>
  <c r="Y19" i="2730"/>
  <c r="Y29" i="2730"/>
  <c r="Y21" i="2730"/>
  <c r="Y24" i="2730"/>
  <c r="Y27" i="2730"/>
  <c r="Y25" i="2730"/>
  <c r="Y18" i="2730"/>
  <c r="Y30" i="2730"/>
  <c r="Y28" i="2730"/>
  <c r="Y32" i="2730"/>
  <c r="Y26" i="2730"/>
  <c r="Y20" i="2730"/>
  <c r="Y22" i="2730"/>
  <c r="Y17" i="2730"/>
  <c r="Y15" i="2730"/>
  <c r="D13" i="2730"/>
  <c r="M10" i="2730"/>
  <c r="L10" i="2730"/>
  <c r="M8" i="2730"/>
  <c r="L8" i="2730"/>
  <c r="E50" i="2729"/>
  <c r="F50" i="2729" s="1"/>
  <c r="E49" i="2729"/>
  <c r="F49" i="2729" s="1"/>
  <c r="E48" i="2729"/>
  <c r="F48" i="2729" s="1"/>
  <c r="E47" i="2729"/>
  <c r="F47" i="2729" s="1"/>
  <c r="E46" i="2729"/>
  <c r="F46" i="2729" s="1"/>
  <c r="E45" i="2729"/>
  <c r="F45" i="2729" s="1"/>
  <c r="E44" i="2729"/>
  <c r="F44" i="2729" s="1"/>
  <c r="E43" i="2729"/>
  <c r="F43" i="2729" s="1"/>
  <c r="E42" i="2729"/>
  <c r="F42" i="2729" s="1"/>
  <c r="E41" i="2729"/>
  <c r="F41" i="2729" s="1"/>
  <c r="E40" i="2729"/>
  <c r="F40" i="2729" s="1"/>
  <c r="E39" i="2729"/>
  <c r="F39" i="2729" s="1"/>
  <c r="E38" i="2729"/>
  <c r="F38" i="2729" s="1"/>
  <c r="E37" i="2729"/>
  <c r="F37" i="2729" s="1"/>
  <c r="E36" i="2729"/>
  <c r="F36" i="2729" s="1"/>
  <c r="E35" i="2729"/>
  <c r="F35" i="2729" s="1"/>
  <c r="E34" i="2729"/>
  <c r="F34" i="2729" s="1"/>
  <c r="E33" i="2729"/>
  <c r="F33" i="2729" s="1"/>
  <c r="E32" i="2729"/>
  <c r="F32" i="2729" s="1"/>
  <c r="E31" i="2729"/>
  <c r="F31" i="2729" s="1"/>
  <c r="E30" i="2729"/>
  <c r="F30" i="2729" s="1"/>
  <c r="E29" i="2729"/>
  <c r="F29" i="2729" s="1"/>
  <c r="E28" i="2729"/>
  <c r="F28" i="2729" s="1"/>
  <c r="E27" i="2729"/>
  <c r="F27" i="2729" s="1"/>
  <c r="E26" i="2729"/>
  <c r="F26" i="2729" s="1"/>
  <c r="E25" i="2729"/>
  <c r="F25" i="2729" s="1"/>
  <c r="E24" i="2729"/>
  <c r="F24" i="2729" s="1"/>
  <c r="E23" i="2729"/>
  <c r="F23" i="2729" s="1"/>
  <c r="E22" i="2729"/>
  <c r="F22" i="2729" s="1"/>
  <c r="E21" i="2729"/>
  <c r="F21" i="2729" s="1"/>
  <c r="E20" i="2729"/>
  <c r="F20" i="2729" s="1"/>
  <c r="E19" i="2729"/>
  <c r="F19" i="2729" s="1"/>
  <c r="E18" i="2729"/>
  <c r="F18" i="2729" s="1"/>
  <c r="E17" i="2729"/>
  <c r="F17" i="2729" s="1"/>
  <c r="E16" i="2729"/>
  <c r="F16" i="2729" s="1"/>
  <c r="E15" i="2729"/>
  <c r="F15" i="2729" s="1"/>
  <c r="AA100" i="2729"/>
  <c r="AC100" i="2729" s="1"/>
  <c r="AD100" i="2729" s="1"/>
  <c r="AA99" i="2729"/>
  <c r="AC99" i="2729" s="1"/>
  <c r="AD99" i="2729" s="1"/>
  <c r="AA98" i="2729"/>
  <c r="AC98" i="2729" s="1"/>
  <c r="AD98" i="2729" s="1"/>
  <c r="AA97" i="2729"/>
  <c r="AC97" i="2729" s="1"/>
  <c r="AD97" i="2729" s="1"/>
  <c r="AA96" i="2729"/>
  <c r="AC96" i="2729" s="1"/>
  <c r="AD96" i="2729" s="1"/>
  <c r="AA95" i="2729"/>
  <c r="AC95" i="2729" s="1"/>
  <c r="AD95" i="2729" s="1"/>
  <c r="AA94" i="2729"/>
  <c r="AC94" i="2729" s="1"/>
  <c r="AD94" i="2729" s="1"/>
  <c r="AA93" i="2729"/>
  <c r="AC93" i="2729" s="1"/>
  <c r="AD93" i="2729" s="1"/>
  <c r="AA92" i="2729"/>
  <c r="AC92" i="2729" s="1"/>
  <c r="AD92" i="2729" s="1"/>
  <c r="AG92" i="2729" s="1"/>
  <c r="AA91" i="2729"/>
  <c r="AC91" i="2729" s="1"/>
  <c r="AD91" i="2729" s="1"/>
  <c r="AA90" i="2729"/>
  <c r="AA89" i="2729"/>
  <c r="AA88" i="2729"/>
  <c r="AC88" i="2729" s="1"/>
  <c r="AD88" i="2729" s="1"/>
  <c r="AA87" i="2729"/>
  <c r="AC87" i="2729" s="1"/>
  <c r="AD87" i="2729" s="1"/>
  <c r="AA86" i="2729"/>
  <c r="AC86" i="2729" s="1"/>
  <c r="AD86" i="2729" s="1"/>
  <c r="AA85" i="2729"/>
  <c r="AC85" i="2729" s="1"/>
  <c r="AD85" i="2729" s="1"/>
  <c r="AA84" i="2729"/>
  <c r="AC84" i="2729" s="1"/>
  <c r="AD84" i="2729" s="1"/>
  <c r="AG84" i="2729" s="1"/>
  <c r="AA83" i="2729"/>
  <c r="AC83" i="2729" s="1"/>
  <c r="AD83" i="2729" s="1"/>
  <c r="AA82" i="2729"/>
  <c r="AC82" i="2729" s="1"/>
  <c r="AD82" i="2729" s="1"/>
  <c r="AA81" i="2729"/>
  <c r="AC81" i="2729" s="1"/>
  <c r="AD81" i="2729" s="1"/>
  <c r="AA80" i="2729"/>
  <c r="AA79" i="2729"/>
  <c r="AC79" i="2729" s="1"/>
  <c r="AD79" i="2729" s="1"/>
  <c r="AA78" i="2729"/>
  <c r="AC78" i="2729" s="1"/>
  <c r="AD78" i="2729" s="1"/>
  <c r="AA77" i="2729"/>
  <c r="AC77" i="2729" s="1"/>
  <c r="AD77" i="2729" s="1"/>
  <c r="AA76" i="2729"/>
  <c r="AC76" i="2729" s="1"/>
  <c r="AD76" i="2729" s="1"/>
  <c r="AG76" i="2729" s="1"/>
  <c r="AA75" i="2729"/>
  <c r="AC75" i="2729" s="1"/>
  <c r="AD75" i="2729" s="1"/>
  <c r="AA74" i="2729"/>
  <c r="AC74" i="2729" s="1"/>
  <c r="AD74" i="2729" s="1"/>
  <c r="AA73" i="2729"/>
  <c r="AC73" i="2729" s="1"/>
  <c r="AD73" i="2729" s="1"/>
  <c r="AA72" i="2729"/>
  <c r="AC72" i="2729" s="1"/>
  <c r="AD72" i="2729" s="1"/>
  <c r="AA71" i="2729"/>
  <c r="AC71" i="2729" s="1"/>
  <c r="AD71" i="2729" s="1"/>
  <c r="AA70" i="2729"/>
  <c r="AC70" i="2729" s="1"/>
  <c r="AD70" i="2729" s="1"/>
  <c r="AA69" i="2729"/>
  <c r="AC69" i="2729" s="1"/>
  <c r="AD69" i="2729" s="1"/>
  <c r="AA68" i="2729"/>
  <c r="AC68" i="2729" s="1"/>
  <c r="AD68" i="2729" s="1"/>
  <c r="AG68" i="2729" s="1"/>
  <c r="AA67" i="2729"/>
  <c r="AC67" i="2729" s="1"/>
  <c r="AD67" i="2729" s="1"/>
  <c r="AA66" i="2729"/>
  <c r="AC66" i="2729" s="1"/>
  <c r="AD66" i="2729" s="1"/>
  <c r="AA65" i="2729"/>
  <c r="AC65" i="2729" s="1"/>
  <c r="AD65" i="2729" s="1"/>
  <c r="AA64" i="2729"/>
  <c r="AC64" i="2729" s="1"/>
  <c r="AD64" i="2729" s="1"/>
  <c r="AA63" i="2729"/>
  <c r="AC63" i="2729" s="1"/>
  <c r="AD63" i="2729" s="1"/>
  <c r="AA62" i="2729"/>
  <c r="AC62" i="2729" s="1"/>
  <c r="AD62" i="2729" s="1"/>
  <c r="AA61" i="2729"/>
  <c r="AC61" i="2729" s="1"/>
  <c r="AD61" i="2729" s="1"/>
  <c r="AA60" i="2729"/>
  <c r="AC60" i="2729" s="1"/>
  <c r="AD60" i="2729" s="1"/>
  <c r="AG60" i="2729" s="1"/>
  <c r="AA59" i="2729"/>
  <c r="AC59" i="2729" s="1"/>
  <c r="AD59" i="2729" s="1"/>
  <c r="AA58" i="2729"/>
  <c r="AA57" i="2729"/>
  <c r="AC57" i="2729" s="1"/>
  <c r="AD57" i="2729" s="1"/>
  <c r="AA56" i="2729"/>
  <c r="AC56" i="2729" s="1"/>
  <c r="AD56" i="2729" s="1"/>
  <c r="AA55" i="2729"/>
  <c r="AC55" i="2729" s="1"/>
  <c r="AD55" i="2729" s="1"/>
  <c r="AA54" i="2729"/>
  <c r="AC54" i="2729" s="1"/>
  <c r="AD54" i="2729" s="1"/>
  <c r="AA53" i="2729"/>
  <c r="AC53" i="2729" s="1"/>
  <c r="AD53" i="2729" s="1"/>
  <c r="AA52" i="2729"/>
  <c r="AC52" i="2729" s="1"/>
  <c r="AD52" i="2729" s="1"/>
  <c r="AG52" i="2729" s="1"/>
  <c r="AA51" i="2729"/>
  <c r="AC51" i="2729" s="1"/>
  <c r="AD51" i="2729" s="1"/>
  <c r="AA50" i="2729"/>
  <c r="AC50" i="2729" s="1"/>
  <c r="AD50" i="2729" s="1"/>
  <c r="AA49" i="2729"/>
  <c r="AC49" i="2729" s="1"/>
  <c r="AD49" i="2729" s="1"/>
  <c r="AA48" i="2729"/>
  <c r="AC48" i="2729" s="1"/>
  <c r="AD48" i="2729" s="1"/>
  <c r="AA47" i="2729"/>
  <c r="AC47" i="2729" s="1"/>
  <c r="AD47" i="2729" s="1"/>
  <c r="AA46" i="2729"/>
  <c r="AC46" i="2729" s="1"/>
  <c r="AD46" i="2729" s="1"/>
  <c r="AA45" i="2729"/>
  <c r="AC45" i="2729" s="1"/>
  <c r="AD45" i="2729" s="1"/>
  <c r="AA44" i="2729"/>
  <c r="AC44" i="2729" s="1"/>
  <c r="AD44" i="2729" s="1"/>
  <c r="AG44" i="2729" s="1"/>
  <c r="AA43" i="2729"/>
  <c r="AC43" i="2729" s="1"/>
  <c r="AD43" i="2729" s="1"/>
  <c r="AA42" i="2729"/>
  <c r="AC42" i="2729" s="1"/>
  <c r="AD42" i="2729" s="1"/>
  <c r="AA41" i="2729"/>
  <c r="AA40" i="2729"/>
  <c r="AC40" i="2729" s="1"/>
  <c r="AD40" i="2729" s="1"/>
  <c r="AA39" i="2729"/>
  <c r="AC39" i="2729" s="1"/>
  <c r="AD39" i="2729" s="1"/>
  <c r="AA38" i="2729"/>
  <c r="AC38" i="2729" s="1"/>
  <c r="AD38" i="2729" s="1"/>
  <c r="AA37" i="2729"/>
  <c r="AC37" i="2729" s="1"/>
  <c r="AD37" i="2729" s="1"/>
  <c r="AA36" i="2729"/>
  <c r="AC36" i="2729" s="1"/>
  <c r="AD36" i="2729" s="1"/>
  <c r="AG36" i="2729" s="1"/>
  <c r="AA35" i="2729"/>
  <c r="AC35" i="2729" s="1"/>
  <c r="AD35" i="2729" s="1"/>
  <c r="AA34" i="2729"/>
  <c r="AC34" i="2729" s="1"/>
  <c r="AD34" i="2729" s="1"/>
  <c r="AA33" i="2729"/>
  <c r="AC33" i="2729" s="1"/>
  <c r="AD33" i="2729" s="1"/>
  <c r="AA32" i="2729"/>
  <c r="AC32" i="2729" s="1"/>
  <c r="AD32" i="2729" s="1"/>
  <c r="AH100" i="2729"/>
  <c r="AI100" i="2729" s="1"/>
  <c r="AE100" i="2729"/>
  <c r="AB100" i="2729"/>
  <c r="Z100" i="2729"/>
  <c r="Y100" i="2729"/>
  <c r="AH99" i="2729"/>
  <c r="AI99" i="2729" s="1"/>
  <c r="AE99" i="2729"/>
  <c r="AB99" i="2729"/>
  <c r="Z99" i="2729"/>
  <c r="Y99" i="2729"/>
  <c r="AH98" i="2729"/>
  <c r="AI98" i="2729" s="1"/>
  <c r="AE98" i="2729"/>
  <c r="AB98" i="2729"/>
  <c r="Z98" i="2729"/>
  <c r="Y98" i="2729"/>
  <c r="AH97" i="2729"/>
  <c r="AI97" i="2729" s="1"/>
  <c r="AE97" i="2729"/>
  <c r="AB97" i="2729"/>
  <c r="Z97" i="2729"/>
  <c r="Y97" i="2729"/>
  <c r="AH96" i="2729"/>
  <c r="AI96" i="2729" s="1"/>
  <c r="AE96" i="2729"/>
  <c r="AB96" i="2729"/>
  <c r="Z96" i="2729"/>
  <c r="Y96" i="2729"/>
  <c r="AH95" i="2729"/>
  <c r="AI95" i="2729" s="1"/>
  <c r="AE95" i="2729"/>
  <c r="AB95" i="2729"/>
  <c r="Z95" i="2729"/>
  <c r="Y95" i="2729"/>
  <c r="AH94" i="2729"/>
  <c r="AI94" i="2729" s="1"/>
  <c r="AE94" i="2729"/>
  <c r="AB94" i="2729"/>
  <c r="Z94" i="2729"/>
  <c r="Y94" i="2729"/>
  <c r="AH93" i="2729"/>
  <c r="AI93" i="2729" s="1"/>
  <c r="AE93" i="2729"/>
  <c r="AB93" i="2729"/>
  <c r="Z93" i="2729"/>
  <c r="Y93" i="2729"/>
  <c r="AH92" i="2729"/>
  <c r="AI92" i="2729" s="1"/>
  <c r="AE92" i="2729"/>
  <c r="AB92" i="2729"/>
  <c r="Z92" i="2729"/>
  <c r="Y92" i="2729"/>
  <c r="AH91" i="2729"/>
  <c r="AI91" i="2729" s="1"/>
  <c r="AE91" i="2729"/>
  <c r="AB91" i="2729"/>
  <c r="Z91" i="2729"/>
  <c r="Y91" i="2729"/>
  <c r="AH90" i="2729"/>
  <c r="AI90" i="2729" s="1"/>
  <c r="AE90" i="2729"/>
  <c r="AC90" i="2729"/>
  <c r="AD90" i="2729" s="1"/>
  <c r="AB90" i="2729"/>
  <c r="Z90" i="2729"/>
  <c r="Y90" i="2729"/>
  <c r="AH89" i="2729"/>
  <c r="AI89" i="2729" s="1"/>
  <c r="AE89" i="2729"/>
  <c r="AC89" i="2729"/>
  <c r="AD89" i="2729" s="1"/>
  <c r="AB89" i="2729"/>
  <c r="Z89" i="2729"/>
  <c r="Y89" i="2729"/>
  <c r="AH88" i="2729"/>
  <c r="AI88" i="2729" s="1"/>
  <c r="AE88" i="2729"/>
  <c r="AB88" i="2729"/>
  <c r="Z88" i="2729"/>
  <c r="Y88" i="2729"/>
  <c r="AH87" i="2729"/>
  <c r="AI87" i="2729" s="1"/>
  <c r="AE87" i="2729"/>
  <c r="AB87" i="2729"/>
  <c r="Z87" i="2729"/>
  <c r="Y87" i="2729"/>
  <c r="AH86" i="2729"/>
  <c r="AI86" i="2729" s="1"/>
  <c r="AE86" i="2729"/>
  <c r="AB86" i="2729"/>
  <c r="Z86" i="2729"/>
  <c r="Y86" i="2729"/>
  <c r="AH85" i="2729"/>
  <c r="AI85" i="2729" s="1"/>
  <c r="AE85" i="2729"/>
  <c r="AB85" i="2729"/>
  <c r="Z85" i="2729"/>
  <c r="Y85" i="2729"/>
  <c r="AH84" i="2729"/>
  <c r="AI84" i="2729" s="1"/>
  <c r="AE84" i="2729"/>
  <c r="AB84" i="2729"/>
  <c r="Z84" i="2729"/>
  <c r="Y84" i="2729"/>
  <c r="AH83" i="2729"/>
  <c r="AI83" i="2729" s="1"/>
  <c r="AE83" i="2729"/>
  <c r="AB83" i="2729"/>
  <c r="Z83" i="2729"/>
  <c r="Y83" i="2729"/>
  <c r="AH82" i="2729"/>
  <c r="AI82" i="2729" s="1"/>
  <c r="AE82" i="2729"/>
  <c r="AB82" i="2729"/>
  <c r="Z82" i="2729"/>
  <c r="Y82" i="2729"/>
  <c r="AH81" i="2729"/>
  <c r="AI81" i="2729" s="1"/>
  <c r="AE81" i="2729"/>
  <c r="AB81" i="2729"/>
  <c r="Z81" i="2729"/>
  <c r="Y81" i="2729"/>
  <c r="AH80" i="2729"/>
  <c r="AI80" i="2729" s="1"/>
  <c r="AE80" i="2729"/>
  <c r="AB80" i="2729"/>
  <c r="AC80" i="2729"/>
  <c r="AD80" i="2729" s="1"/>
  <c r="Z80" i="2729"/>
  <c r="Y80" i="2729"/>
  <c r="AH79" i="2729"/>
  <c r="AI79" i="2729" s="1"/>
  <c r="AE79" i="2729"/>
  <c r="AB79" i="2729"/>
  <c r="Z79" i="2729"/>
  <c r="Y79" i="2729"/>
  <c r="AH78" i="2729"/>
  <c r="AI78" i="2729" s="1"/>
  <c r="AE78" i="2729"/>
  <c r="AB78" i="2729"/>
  <c r="Z78" i="2729"/>
  <c r="Y78" i="2729"/>
  <c r="AH77" i="2729"/>
  <c r="AI77" i="2729" s="1"/>
  <c r="AE77" i="2729"/>
  <c r="AB77" i="2729"/>
  <c r="Z77" i="2729"/>
  <c r="Y77" i="2729"/>
  <c r="AH76" i="2729"/>
  <c r="AI76" i="2729" s="1"/>
  <c r="AE76" i="2729"/>
  <c r="AB76" i="2729"/>
  <c r="Z76" i="2729"/>
  <c r="Y76" i="2729"/>
  <c r="AH75" i="2729"/>
  <c r="AI75" i="2729" s="1"/>
  <c r="AE75" i="2729"/>
  <c r="AB75" i="2729"/>
  <c r="Z75" i="2729"/>
  <c r="Y75" i="2729"/>
  <c r="AH74" i="2729"/>
  <c r="AI74" i="2729" s="1"/>
  <c r="AE74" i="2729"/>
  <c r="AB74" i="2729"/>
  <c r="Z74" i="2729"/>
  <c r="Y74" i="2729"/>
  <c r="AH73" i="2729"/>
  <c r="AI73" i="2729" s="1"/>
  <c r="AE73" i="2729"/>
  <c r="AB73" i="2729"/>
  <c r="Z73" i="2729"/>
  <c r="Y73" i="2729"/>
  <c r="AH72" i="2729"/>
  <c r="AI72" i="2729" s="1"/>
  <c r="AE72" i="2729"/>
  <c r="AB72" i="2729"/>
  <c r="Z72" i="2729"/>
  <c r="Y72" i="2729"/>
  <c r="AH71" i="2729"/>
  <c r="AI71" i="2729" s="1"/>
  <c r="AE71" i="2729"/>
  <c r="AB71" i="2729"/>
  <c r="Z71" i="2729"/>
  <c r="Y71" i="2729"/>
  <c r="AH70" i="2729"/>
  <c r="AI70" i="2729" s="1"/>
  <c r="AE70" i="2729"/>
  <c r="AB70" i="2729"/>
  <c r="Z70" i="2729"/>
  <c r="Y70" i="2729"/>
  <c r="AH69" i="2729"/>
  <c r="AI69" i="2729" s="1"/>
  <c r="AE69" i="2729"/>
  <c r="AB69" i="2729"/>
  <c r="Z69" i="2729"/>
  <c r="Y69" i="2729"/>
  <c r="AH68" i="2729"/>
  <c r="AI68" i="2729" s="1"/>
  <c r="AE68" i="2729"/>
  <c r="AB68" i="2729"/>
  <c r="Z68" i="2729"/>
  <c r="Y68" i="2729"/>
  <c r="AH67" i="2729"/>
  <c r="AI67" i="2729" s="1"/>
  <c r="AE67" i="2729"/>
  <c r="AB67" i="2729"/>
  <c r="Z67" i="2729"/>
  <c r="Y67" i="2729"/>
  <c r="AH66" i="2729"/>
  <c r="AI66" i="2729" s="1"/>
  <c r="AE66" i="2729"/>
  <c r="AB66" i="2729"/>
  <c r="Z66" i="2729"/>
  <c r="Y66" i="2729"/>
  <c r="AH65" i="2729"/>
  <c r="AI65" i="2729" s="1"/>
  <c r="AE65" i="2729"/>
  <c r="AB65" i="2729"/>
  <c r="Z65" i="2729"/>
  <c r="Y65" i="2729"/>
  <c r="AH64" i="2729"/>
  <c r="AI64" i="2729" s="1"/>
  <c r="AE64" i="2729"/>
  <c r="AB64" i="2729"/>
  <c r="Z64" i="2729"/>
  <c r="Y64" i="2729"/>
  <c r="AH63" i="2729"/>
  <c r="AI63" i="2729" s="1"/>
  <c r="AE63" i="2729"/>
  <c r="AB63" i="2729"/>
  <c r="Z63" i="2729"/>
  <c r="Y63" i="2729"/>
  <c r="AH62" i="2729"/>
  <c r="AI62" i="2729" s="1"/>
  <c r="AE62" i="2729"/>
  <c r="AB62" i="2729"/>
  <c r="Z62" i="2729"/>
  <c r="Y62" i="2729"/>
  <c r="AH61" i="2729"/>
  <c r="AI61" i="2729" s="1"/>
  <c r="AE61" i="2729"/>
  <c r="AB61" i="2729"/>
  <c r="Z61" i="2729"/>
  <c r="Y61" i="2729"/>
  <c r="AH60" i="2729"/>
  <c r="AI60" i="2729" s="1"/>
  <c r="AE60" i="2729"/>
  <c r="AB60" i="2729"/>
  <c r="Z60" i="2729"/>
  <c r="Y60" i="2729"/>
  <c r="AH59" i="2729"/>
  <c r="AI59" i="2729" s="1"/>
  <c r="AE59" i="2729"/>
  <c r="AB59" i="2729"/>
  <c r="Z59" i="2729"/>
  <c r="Y59" i="2729"/>
  <c r="AH58" i="2729"/>
  <c r="AI58" i="2729" s="1"/>
  <c r="AE58" i="2729"/>
  <c r="AC58" i="2729"/>
  <c r="AD58" i="2729" s="1"/>
  <c r="AB58" i="2729"/>
  <c r="Z58" i="2729"/>
  <c r="Y58" i="2729"/>
  <c r="AH57" i="2729"/>
  <c r="AI57" i="2729" s="1"/>
  <c r="AE57" i="2729"/>
  <c r="AB57" i="2729"/>
  <c r="Z57" i="2729"/>
  <c r="Y57" i="2729"/>
  <c r="AH56" i="2729"/>
  <c r="AI56" i="2729" s="1"/>
  <c r="AE56" i="2729"/>
  <c r="AB56" i="2729"/>
  <c r="Z56" i="2729"/>
  <c r="Y56" i="2729"/>
  <c r="AH55" i="2729"/>
  <c r="AI55" i="2729" s="1"/>
  <c r="AE55" i="2729"/>
  <c r="AB55" i="2729"/>
  <c r="Z55" i="2729"/>
  <c r="Y55" i="2729"/>
  <c r="AH54" i="2729"/>
  <c r="AI54" i="2729" s="1"/>
  <c r="AE54" i="2729"/>
  <c r="AB54" i="2729"/>
  <c r="Z54" i="2729"/>
  <c r="Y54" i="2729"/>
  <c r="AH53" i="2729"/>
  <c r="AI53" i="2729" s="1"/>
  <c r="AE53" i="2729"/>
  <c r="AB53" i="2729"/>
  <c r="Z53" i="2729"/>
  <c r="Y53" i="2729"/>
  <c r="AH52" i="2729"/>
  <c r="AI52" i="2729" s="1"/>
  <c r="AE52" i="2729"/>
  <c r="AB52" i="2729"/>
  <c r="Z52" i="2729"/>
  <c r="Y52" i="2729"/>
  <c r="AH51" i="2729"/>
  <c r="AI51" i="2729" s="1"/>
  <c r="AE51" i="2729"/>
  <c r="AB51" i="2729"/>
  <c r="Z51" i="2729"/>
  <c r="Y51" i="2729"/>
  <c r="AH50" i="2729"/>
  <c r="AI50" i="2729" s="1"/>
  <c r="AE50" i="2729"/>
  <c r="AB50" i="2729"/>
  <c r="Z50" i="2729"/>
  <c r="Y50" i="2729"/>
  <c r="AH49" i="2729"/>
  <c r="AI49" i="2729" s="1"/>
  <c r="AE49" i="2729"/>
  <c r="AB49" i="2729"/>
  <c r="Z49" i="2729"/>
  <c r="Y49" i="2729"/>
  <c r="AH48" i="2729"/>
  <c r="AI48" i="2729" s="1"/>
  <c r="AE48" i="2729"/>
  <c r="AB48" i="2729"/>
  <c r="Z48" i="2729"/>
  <c r="Y48" i="2729"/>
  <c r="AH47" i="2729"/>
  <c r="AI47" i="2729" s="1"/>
  <c r="AE47" i="2729"/>
  <c r="AB47" i="2729"/>
  <c r="Z47" i="2729"/>
  <c r="Y47" i="2729"/>
  <c r="AH46" i="2729"/>
  <c r="AI46" i="2729" s="1"/>
  <c r="AE46" i="2729"/>
  <c r="AB46" i="2729"/>
  <c r="Z46" i="2729"/>
  <c r="Y46" i="2729"/>
  <c r="AH45" i="2729"/>
  <c r="AI45" i="2729" s="1"/>
  <c r="AE45" i="2729"/>
  <c r="AB45" i="2729"/>
  <c r="Z45" i="2729"/>
  <c r="Y45" i="2729"/>
  <c r="AH44" i="2729"/>
  <c r="AI44" i="2729" s="1"/>
  <c r="AE44" i="2729"/>
  <c r="AB44" i="2729"/>
  <c r="Z44" i="2729"/>
  <c r="Y44" i="2729"/>
  <c r="AH43" i="2729"/>
  <c r="AI43" i="2729" s="1"/>
  <c r="AE43" i="2729"/>
  <c r="AB43" i="2729"/>
  <c r="Z43" i="2729"/>
  <c r="Y43" i="2729"/>
  <c r="AH42" i="2729"/>
  <c r="AI42" i="2729" s="1"/>
  <c r="AE42" i="2729"/>
  <c r="AB42" i="2729"/>
  <c r="Z42" i="2729"/>
  <c r="Y42" i="2729"/>
  <c r="AH41" i="2729"/>
  <c r="AI41" i="2729" s="1"/>
  <c r="AE41" i="2729"/>
  <c r="AC41" i="2729"/>
  <c r="AD41" i="2729" s="1"/>
  <c r="AB41" i="2729"/>
  <c r="Z41" i="2729"/>
  <c r="Y41" i="2729"/>
  <c r="AH40" i="2729"/>
  <c r="AI40" i="2729" s="1"/>
  <c r="AE40" i="2729"/>
  <c r="AB40" i="2729"/>
  <c r="Z40" i="2729"/>
  <c r="Y40" i="2729"/>
  <c r="AH39" i="2729"/>
  <c r="AI39" i="2729" s="1"/>
  <c r="AE39" i="2729"/>
  <c r="AB39" i="2729"/>
  <c r="Z39" i="2729"/>
  <c r="Y39" i="2729"/>
  <c r="AH38" i="2729"/>
  <c r="AI38" i="2729" s="1"/>
  <c r="AE38" i="2729"/>
  <c r="AB38" i="2729"/>
  <c r="Z38" i="2729"/>
  <c r="Y38" i="2729"/>
  <c r="AH37" i="2729"/>
  <c r="AI37" i="2729" s="1"/>
  <c r="AE37" i="2729"/>
  <c r="AB37" i="2729"/>
  <c r="Z37" i="2729"/>
  <c r="Y37" i="2729"/>
  <c r="AH36" i="2729"/>
  <c r="AI36" i="2729" s="1"/>
  <c r="AE36" i="2729"/>
  <c r="AB36" i="2729"/>
  <c r="Z36" i="2729"/>
  <c r="Y36" i="2729"/>
  <c r="AH35" i="2729"/>
  <c r="AI35" i="2729" s="1"/>
  <c r="AE35" i="2729"/>
  <c r="AB35" i="2729"/>
  <c r="Z35" i="2729"/>
  <c r="Y35" i="2729"/>
  <c r="AH34" i="2729"/>
  <c r="AI34" i="2729" s="1"/>
  <c r="AE34" i="2729"/>
  <c r="AB34" i="2729"/>
  <c r="Z34" i="2729"/>
  <c r="Y34" i="2729"/>
  <c r="AH33" i="2729"/>
  <c r="AI33" i="2729" s="1"/>
  <c r="AE33" i="2729"/>
  <c r="AB33" i="2729"/>
  <c r="Z33" i="2729"/>
  <c r="Y33" i="2729"/>
  <c r="AH32" i="2729"/>
  <c r="AI32" i="2729" s="1"/>
  <c r="AE32" i="2729"/>
  <c r="AB32" i="2729"/>
  <c r="Z32" i="2729"/>
  <c r="Y32" i="2729"/>
  <c r="Y16" i="2729"/>
  <c r="Y30" i="2729"/>
  <c r="Y19" i="2729"/>
  <c r="Y28" i="2729"/>
  <c r="Y21" i="2729"/>
  <c r="Y23" i="2729"/>
  <c r="Y26" i="2729"/>
  <c r="Y24" i="2729"/>
  <c r="Y18" i="2729"/>
  <c r="Y29" i="2729"/>
  <c r="Y27" i="2729"/>
  <c r="Y31" i="2729"/>
  <c r="Y25" i="2729"/>
  <c r="Y20" i="2729"/>
  <c r="Y22" i="2729"/>
  <c r="Y17" i="2729"/>
  <c r="Y15" i="2729"/>
  <c r="D13" i="2729"/>
  <c r="M10" i="2729"/>
  <c r="L10" i="2729"/>
  <c r="M8" i="2729"/>
  <c r="L8" i="2729"/>
  <c r="E50" i="2728"/>
  <c r="F50" i="2728" s="1"/>
  <c r="E49" i="2728"/>
  <c r="F49" i="2728" s="1"/>
  <c r="E48" i="2728"/>
  <c r="F48" i="2728" s="1"/>
  <c r="E47" i="2728"/>
  <c r="F47" i="2728" s="1"/>
  <c r="E46" i="2728"/>
  <c r="F46" i="2728" s="1"/>
  <c r="E45" i="2728"/>
  <c r="F45" i="2728" s="1"/>
  <c r="E44" i="2728"/>
  <c r="F44" i="2728" s="1"/>
  <c r="E43" i="2728"/>
  <c r="F43" i="2728" s="1"/>
  <c r="E42" i="2728"/>
  <c r="F42" i="2728" s="1"/>
  <c r="E41" i="2728"/>
  <c r="F41" i="2728" s="1"/>
  <c r="E40" i="2728"/>
  <c r="F40" i="2728" s="1"/>
  <c r="E39" i="2728"/>
  <c r="F39" i="2728" s="1"/>
  <c r="E38" i="2728"/>
  <c r="F38" i="2728" s="1"/>
  <c r="E37" i="2728"/>
  <c r="F37" i="2728" s="1"/>
  <c r="E36" i="2728"/>
  <c r="F36" i="2728" s="1"/>
  <c r="E35" i="2728"/>
  <c r="F35" i="2728" s="1"/>
  <c r="E34" i="2728"/>
  <c r="F34" i="2728" s="1"/>
  <c r="E33" i="2728"/>
  <c r="F33" i="2728" s="1"/>
  <c r="E32" i="2728"/>
  <c r="F32" i="2728" s="1"/>
  <c r="E31" i="2728"/>
  <c r="F31" i="2728" s="1"/>
  <c r="E30" i="2728"/>
  <c r="F30" i="2728" s="1"/>
  <c r="E29" i="2728"/>
  <c r="F29" i="2728" s="1"/>
  <c r="E28" i="2728"/>
  <c r="F28" i="2728" s="1"/>
  <c r="E27" i="2728"/>
  <c r="F27" i="2728" s="1"/>
  <c r="E26" i="2728"/>
  <c r="F26" i="2728" s="1"/>
  <c r="E25" i="2728"/>
  <c r="F25" i="2728" s="1"/>
  <c r="E24" i="2728"/>
  <c r="F24" i="2728" s="1"/>
  <c r="E23" i="2728"/>
  <c r="F23" i="2728" s="1"/>
  <c r="E22" i="2728"/>
  <c r="F22" i="2728" s="1"/>
  <c r="E21" i="2728"/>
  <c r="F21" i="2728" s="1"/>
  <c r="E20" i="2728"/>
  <c r="F20" i="2728" s="1"/>
  <c r="E19" i="2728"/>
  <c r="F19" i="2728" s="1"/>
  <c r="E18" i="2728"/>
  <c r="F18" i="2728" s="1"/>
  <c r="E17" i="2728"/>
  <c r="F17" i="2728" s="1"/>
  <c r="E16" i="2728"/>
  <c r="F16" i="2728" s="1"/>
  <c r="E15" i="2728"/>
  <c r="F15" i="2728" s="1"/>
  <c r="AA100" i="2728"/>
  <c r="AC100" i="2728" s="1"/>
  <c r="AD100" i="2728" s="1"/>
  <c r="AA99" i="2728"/>
  <c r="AA98" i="2728"/>
  <c r="AC98" i="2728" s="1"/>
  <c r="AD98" i="2728" s="1"/>
  <c r="AA97" i="2728"/>
  <c r="AC97" i="2728" s="1"/>
  <c r="AD97" i="2728" s="1"/>
  <c r="AA96" i="2728"/>
  <c r="AC96" i="2728" s="1"/>
  <c r="AD96" i="2728" s="1"/>
  <c r="AA95" i="2728"/>
  <c r="AC95" i="2728" s="1"/>
  <c r="AD95" i="2728" s="1"/>
  <c r="AA94" i="2728"/>
  <c r="AC94" i="2728" s="1"/>
  <c r="AD94" i="2728" s="1"/>
  <c r="AA93" i="2728"/>
  <c r="AC93" i="2728" s="1"/>
  <c r="AD93" i="2728" s="1"/>
  <c r="AA92" i="2728"/>
  <c r="AC92" i="2728" s="1"/>
  <c r="AD92" i="2728" s="1"/>
  <c r="AG92" i="2728" s="1"/>
  <c r="AA91" i="2728"/>
  <c r="AC91" i="2728" s="1"/>
  <c r="AD91" i="2728" s="1"/>
  <c r="AA90" i="2728"/>
  <c r="AC90" i="2728" s="1"/>
  <c r="AD90" i="2728" s="1"/>
  <c r="AA89" i="2728"/>
  <c r="AC89" i="2728" s="1"/>
  <c r="AD89" i="2728" s="1"/>
  <c r="AA88" i="2728"/>
  <c r="AC88" i="2728" s="1"/>
  <c r="AD88" i="2728" s="1"/>
  <c r="AA87" i="2728"/>
  <c r="AA86" i="2728"/>
  <c r="AC86" i="2728" s="1"/>
  <c r="AD86" i="2728" s="1"/>
  <c r="AA85" i="2728"/>
  <c r="AC85" i="2728" s="1"/>
  <c r="AD85" i="2728" s="1"/>
  <c r="AA84" i="2728"/>
  <c r="AC84" i="2728" s="1"/>
  <c r="AD84" i="2728" s="1"/>
  <c r="AG84" i="2728" s="1"/>
  <c r="AA83" i="2728"/>
  <c r="AC83" i="2728" s="1"/>
  <c r="AD83" i="2728" s="1"/>
  <c r="AA82" i="2728"/>
  <c r="AC82" i="2728" s="1"/>
  <c r="AD82" i="2728" s="1"/>
  <c r="AA81" i="2728"/>
  <c r="AC81" i="2728" s="1"/>
  <c r="AD81" i="2728" s="1"/>
  <c r="AA80" i="2728"/>
  <c r="AC80" i="2728" s="1"/>
  <c r="AD80" i="2728" s="1"/>
  <c r="AA79" i="2728"/>
  <c r="AC79" i="2728" s="1"/>
  <c r="AD79" i="2728" s="1"/>
  <c r="AA78" i="2728"/>
  <c r="AC78" i="2728" s="1"/>
  <c r="AD78" i="2728" s="1"/>
  <c r="AA77" i="2728"/>
  <c r="AC77" i="2728" s="1"/>
  <c r="AD77" i="2728" s="1"/>
  <c r="AA76" i="2728"/>
  <c r="AC76" i="2728" s="1"/>
  <c r="AD76" i="2728" s="1"/>
  <c r="AG76" i="2728" s="1"/>
  <c r="AA75" i="2728"/>
  <c r="AC75" i="2728" s="1"/>
  <c r="AD75" i="2728" s="1"/>
  <c r="AA74" i="2728"/>
  <c r="AC74" i="2728" s="1"/>
  <c r="AD74" i="2728" s="1"/>
  <c r="AA73" i="2728"/>
  <c r="AC73" i="2728" s="1"/>
  <c r="AD73" i="2728" s="1"/>
  <c r="AA72" i="2728"/>
  <c r="AC72" i="2728" s="1"/>
  <c r="AD72" i="2728" s="1"/>
  <c r="AA71" i="2728"/>
  <c r="AA70" i="2728"/>
  <c r="AC70" i="2728" s="1"/>
  <c r="AD70" i="2728" s="1"/>
  <c r="AA69" i="2728"/>
  <c r="AC69" i="2728" s="1"/>
  <c r="AD69" i="2728" s="1"/>
  <c r="AA68" i="2728"/>
  <c r="AA67" i="2728"/>
  <c r="AC67" i="2728" s="1"/>
  <c r="AD67" i="2728" s="1"/>
  <c r="AA66" i="2728"/>
  <c r="AC66" i="2728" s="1"/>
  <c r="AD66" i="2728" s="1"/>
  <c r="AA65" i="2728"/>
  <c r="AC65" i="2728" s="1"/>
  <c r="AD65" i="2728" s="1"/>
  <c r="AA64" i="2728"/>
  <c r="AC64" i="2728" s="1"/>
  <c r="AD64" i="2728" s="1"/>
  <c r="AA63" i="2728"/>
  <c r="AC63" i="2728" s="1"/>
  <c r="AD63" i="2728" s="1"/>
  <c r="AA62" i="2728"/>
  <c r="AC62" i="2728" s="1"/>
  <c r="AD62" i="2728" s="1"/>
  <c r="AA61" i="2728"/>
  <c r="AC61" i="2728" s="1"/>
  <c r="AD61" i="2728" s="1"/>
  <c r="AA60" i="2728"/>
  <c r="AC60" i="2728" s="1"/>
  <c r="AD60" i="2728" s="1"/>
  <c r="AG60" i="2728" s="1"/>
  <c r="AA59" i="2728"/>
  <c r="AC59" i="2728" s="1"/>
  <c r="AD59" i="2728" s="1"/>
  <c r="AA58" i="2728"/>
  <c r="AC58" i="2728" s="1"/>
  <c r="AD58" i="2728" s="1"/>
  <c r="AA57" i="2728"/>
  <c r="AC57" i="2728" s="1"/>
  <c r="AD57" i="2728" s="1"/>
  <c r="AA56" i="2728"/>
  <c r="AC56" i="2728" s="1"/>
  <c r="AD56" i="2728" s="1"/>
  <c r="AA55" i="2728"/>
  <c r="AA54" i="2728"/>
  <c r="AC54" i="2728" s="1"/>
  <c r="AD54" i="2728" s="1"/>
  <c r="AA53" i="2728"/>
  <c r="AC53" i="2728" s="1"/>
  <c r="AD53" i="2728" s="1"/>
  <c r="AA52" i="2728"/>
  <c r="AC52" i="2728" s="1"/>
  <c r="AD52" i="2728" s="1"/>
  <c r="AG52" i="2728" s="1"/>
  <c r="AA51" i="2728"/>
  <c r="AC51" i="2728" s="1"/>
  <c r="AD51" i="2728" s="1"/>
  <c r="AA50" i="2728"/>
  <c r="AC50" i="2728" s="1"/>
  <c r="AD50" i="2728" s="1"/>
  <c r="AA49" i="2728"/>
  <c r="AC49" i="2728" s="1"/>
  <c r="AD49" i="2728" s="1"/>
  <c r="AA48" i="2728"/>
  <c r="AC48" i="2728" s="1"/>
  <c r="AD48" i="2728" s="1"/>
  <c r="AA47" i="2728"/>
  <c r="AC47" i="2728" s="1"/>
  <c r="AD47" i="2728" s="1"/>
  <c r="AA46" i="2728"/>
  <c r="AC46" i="2728" s="1"/>
  <c r="AD46" i="2728" s="1"/>
  <c r="AA45" i="2728"/>
  <c r="AC45" i="2728" s="1"/>
  <c r="AD45" i="2728" s="1"/>
  <c r="AA44" i="2728"/>
  <c r="AA43" i="2728"/>
  <c r="AC43" i="2728" s="1"/>
  <c r="AD43" i="2728" s="1"/>
  <c r="AA42" i="2728"/>
  <c r="AC42" i="2728" s="1"/>
  <c r="AD42" i="2728" s="1"/>
  <c r="AA41" i="2728"/>
  <c r="AC41" i="2728" s="1"/>
  <c r="AD41" i="2728" s="1"/>
  <c r="AA40" i="2728"/>
  <c r="AC40" i="2728" s="1"/>
  <c r="AD40" i="2728" s="1"/>
  <c r="AA39" i="2728"/>
  <c r="AC39" i="2728" s="1"/>
  <c r="AD39" i="2728" s="1"/>
  <c r="AA38" i="2728"/>
  <c r="AC38" i="2728" s="1"/>
  <c r="AD38" i="2728" s="1"/>
  <c r="AA37" i="2728"/>
  <c r="AA36" i="2728"/>
  <c r="AC36" i="2728" s="1"/>
  <c r="AD36" i="2728" s="1"/>
  <c r="AG36" i="2728" s="1"/>
  <c r="AA35" i="2728"/>
  <c r="AC35" i="2728" s="1"/>
  <c r="AD35" i="2728" s="1"/>
  <c r="AA34" i="2728"/>
  <c r="AA33" i="2728"/>
  <c r="AC33" i="2728" s="1"/>
  <c r="AD33" i="2728" s="1"/>
  <c r="AA32" i="2728"/>
  <c r="AA31" i="2728"/>
  <c r="AC31" i="2728" s="1"/>
  <c r="AD31" i="2728" s="1"/>
  <c r="AA30" i="2728"/>
  <c r="AC30" i="2728" s="1"/>
  <c r="AD30" i="2728" s="1"/>
  <c r="AA29" i="2728"/>
  <c r="AC29" i="2728" s="1"/>
  <c r="AD29" i="2728" s="1"/>
  <c r="AA28" i="2728"/>
  <c r="AC28" i="2728" s="1"/>
  <c r="AD28" i="2728" s="1"/>
  <c r="AG28" i="2728" s="1"/>
  <c r="AA27" i="2728"/>
  <c r="AC27" i="2728" s="1"/>
  <c r="AD27" i="2728" s="1"/>
  <c r="AA26" i="2728"/>
  <c r="AH100" i="2728"/>
  <c r="AI100" i="2728" s="1"/>
  <c r="AE100" i="2728"/>
  <c r="AB100" i="2728"/>
  <c r="Z100" i="2728"/>
  <c r="Y100" i="2728"/>
  <c r="AH99" i="2728"/>
  <c r="AI99" i="2728" s="1"/>
  <c r="AE99" i="2728"/>
  <c r="AB99" i="2728"/>
  <c r="AC99" i="2728"/>
  <c r="AD99" i="2728" s="1"/>
  <c r="Z99" i="2728"/>
  <c r="Y99" i="2728"/>
  <c r="AH98" i="2728"/>
  <c r="AI98" i="2728" s="1"/>
  <c r="AE98" i="2728"/>
  <c r="AB98" i="2728"/>
  <c r="Z98" i="2728"/>
  <c r="Y98" i="2728"/>
  <c r="AH97" i="2728"/>
  <c r="AI97" i="2728" s="1"/>
  <c r="AE97" i="2728"/>
  <c r="AB97" i="2728"/>
  <c r="Z97" i="2728"/>
  <c r="Y97" i="2728"/>
  <c r="AH96" i="2728"/>
  <c r="AI96" i="2728" s="1"/>
  <c r="AE96" i="2728"/>
  <c r="AB96" i="2728"/>
  <c r="Z96" i="2728"/>
  <c r="Y96" i="2728"/>
  <c r="AH95" i="2728"/>
  <c r="AI95" i="2728" s="1"/>
  <c r="AE95" i="2728"/>
  <c r="AB95" i="2728"/>
  <c r="Z95" i="2728"/>
  <c r="Y95" i="2728"/>
  <c r="AH94" i="2728"/>
  <c r="AI94" i="2728" s="1"/>
  <c r="AE94" i="2728"/>
  <c r="AB94" i="2728"/>
  <c r="Z94" i="2728"/>
  <c r="Y94" i="2728"/>
  <c r="AH93" i="2728"/>
  <c r="AI93" i="2728" s="1"/>
  <c r="AE93" i="2728"/>
  <c r="AB93" i="2728"/>
  <c r="Z93" i="2728"/>
  <c r="Y93" i="2728"/>
  <c r="AH92" i="2728"/>
  <c r="AI92" i="2728" s="1"/>
  <c r="AE92" i="2728"/>
  <c r="AB92" i="2728"/>
  <c r="Z92" i="2728"/>
  <c r="Y92" i="2728"/>
  <c r="AH91" i="2728"/>
  <c r="AI91" i="2728" s="1"/>
  <c r="AE91" i="2728"/>
  <c r="AB91" i="2728"/>
  <c r="Z91" i="2728"/>
  <c r="Y91" i="2728"/>
  <c r="AH90" i="2728"/>
  <c r="AI90" i="2728" s="1"/>
  <c r="AE90" i="2728"/>
  <c r="AB90" i="2728"/>
  <c r="Z90" i="2728"/>
  <c r="Y90" i="2728"/>
  <c r="AH89" i="2728"/>
  <c r="AI89" i="2728" s="1"/>
  <c r="AE89" i="2728"/>
  <c r="AB89" i="2728"/>
  <c r="Z89" i="2728"/>
  <c r="Y89" i="2728"/>
  <c r="AH88" i="2728"/>
  <c r="AI88" i="2728" s="1"/>
  <c r="AE88" i="2728"/>
  <c r="AB88" i="2728"/>
  <c r="Z88" i="2728"/>
  <c r="Y88" i="2728"/>
  <c r="AH87" i="2728"/>
  <c r="AI87" i="2728" s="1"/>
  <c r="AE87" i="2728"/>
  <c r="AB87" i="2728"/>
  <c r="AC87" i="2728"/>
  <c r="AD87" i="2728" s="1"/>
  <c r="Z87" i="2728"/>
  <c r="Y87" i="2728"/>
  <c r="AH86" i="2728"/>
  <c r="AI86" i="2728" s="1"/>
  <c r="AE86" i="2728"/>
  <c r="AB86" i="2728"/>
  <c r="Z86" i="2728"/>
  <c r="Y86" i="2728"/>
  <c r="AH85" i="2728"/>
  <c r="AI85" i="2728" s="1"/>
  <c r="AE85" i="2728"/>
  <c r="AB85" i="2728"/>
  <c r="Z85" i="2728"/>
  <c r="Y85" i="2728"/>
  <c r="AH84" i="2728"/>
  <c r="AI84" i="2728" s="1"/>
  <c r="AE84" i="2728"/>
  <c r="AB84" i="2728"/>
  <c r="Z84" i="2728"/>
  <c r="Y84" i="2728"/>
  <c r="AH83" i="2728"/>
  <c r="AI83" i="2728" s="1"/>
  <c r="AE83" i="2728"/>
  <c r="AB83" i="2728"/>
  <c r="Z83" i="2728"/>
  <c r="Y83" i="2728"/>
  <c r="AH82" i="2728"/>
  <c r="AI82" i="2728" s="1"/>
  <c r="AE82" i="2728"/>
  <c r="AB82" i="2728"/>
  <c r="Z82" i="2728"/>
  <c r="Y82" i="2728"/>
  <c r="AH81" i="2728"/>
  <c r="AI81" i="2728" s="1"/>
  <c r="AE81" i="2728"/>
  <c r="AB81" i="2728"/>
  <c r="Z81" i="2728"/>
  <c r="Y81" i="2728"/>
  <c r="AH80" i="2728"/>
  <c r="AI80" i="2728" s="1"/>
  <c r="AE80" i="2728"/>
  <c r="AB80" i="2728"/>
  <c r="Z80" i="2728"/>
  <c r="Y80" i="2728"/>
  <c r="AH79" i="2728"/>
  <c r="AI79" i="2728" s="1"/>
  <c r="AE79" i="2728"/>
  <c r="AB79" i="2728"/>
  <c r="Z79" i="2728"/>
  <c r="Y79" i="2728"/>
  <c r="AH78" i="2728"/>
  <c r="AI78" i="2728" s="1"/>
  <c r="AE78" i="2728"/>
  <c r="AB78" i="2728"/>
  <c r="Z78" i="2728"/>
  <c r="Y78" i="2728"/>
  <c r="AH77" i="2728"/>
  <c r="AI77" i="2728" s="1"/>
  <c r="AE77" i="2728"/>
  <c r="AB77" i="2728"/>
  <c r="Z77" i="2728"/>
  <c r="Y77" i="2728"/>
  <c r="AH76" i="2728"/>
  <c r="AI76" i="2728" s="1"/>
  <c r="AE76" i="2728"/>
  <c r="AB76" i="2728"/>
  <c r="Z76" i="2728"/>
  <c r="Y76" i="2728"/>
  <c r="AH75" i="2728"/>
  <c r="AI75" i="2728" s="1"/>
  <c r="AE75" i="2728"/>
  <c r="AB75" i="2728"/>
  <c r="Z75" i="2728"/>
  <c r="Y75" i="2728"/>
  <c r="AH74" i="2728"/>
  <c r="AI74" i="2728" s="1"/>
  <c r="AE74" i="2728"/>
  <c r="AB74" i="2728"/>
  <c r="Z74" i="2728"/>
  <c r="Y74" i="2728"/>
  <c r="AH73" i="2728"/>
  <c r="AI73" i="2728" s="1"/>
  <c r="AE73" i="2728"/>
  <c r="AB73" i="2728"/>
  <c r="Z73" i="2728"/>
  <c r="Y73" i="2728"/>
  <c r="AH72" i="2728"/>
  <c r="AI72" i="2728" s="1"/>
  <c r="AE72" i="2728"/>
  <c r="AB72" i="2728"/>
  <c r="Z72" i="2728"/>
  <c r="Y72" i="2728"/>
  <c r="AH71" i="2728"/>
  <c r="AI71" i="2728" s="1"/>
  <c r="AE71" i="2728"/>
  <c r="AC71" i="2728"/>
  <c r="AD71" i="2728" s="1"/>
  <c r="AB71" i="2728"/>
  <c r="Z71" i="2728"/>
  <c r="Y71" i="2728"/>
  <c r="AH70" i="2728"/>
  <c r="AI70" i="2728" s="1"/>
  <c r="AE70" i="2728"/>
  <c r="AB70" i="2728"/>
  <c r="Z70" i="2728"/>
  <c r="Y70" i="2728"/>
  <c r="AH69" i="2728"/>
  <c r="AI69" i="2728" s="1"/>
  <c r="AE69" i="2728"/>
  <c r="AB69" i="2728"/>
  <c r="Z69" i="2728"/>
  <c r="Y69" i="2728"/>
  <c r="AH68" i="2728"/>
  <c r="AI68" i="2728" s="1"/>
  <c r="AE68" i="2728"/>
  <c r="AC68" i="2728"/>
  <c r="AD68" i="2728" s="1"/>
  <c r="AG68" i="2728" s="1"/>
  <c r="AB68" i="2728"/>
  <c r="Z68" i="2728"/>
  <c r="Y68" i="2728"/>
  <c r="AH67" i="2728"/>
  <c r="AI67" i="2728" s="1"/>
  <c r="AE67" i="2728"/>
  <c r="AB67" i="2728"/>
  <c r="Z67" i="2728"/>
  <c r="Y67" i="2728"/>
  <c r="AH66" i="2728"/>
  <c r="AI66" i="2728" s="1"/>
  <c r="AE66" i="2728"/>
  <c r="AB66" i="2728"/>
  <c r="Z66" i="2728"/>
  <c r="Y66" i="2728"/>
  <c r="AH65" i="2728"/>
  <c r="AI65" i="2728" s="1"/>
  <c r="AE65" i="2728"/>
  <c r="AB65" i="2728"/>
  <c r="Z65" i="2728"/>
  <c r="Y65" i="2728"/>
  <c r="AH64" i="2728"/>
  <c r="AI64" i="2728" s="1"/>
  <c r="AE64" i="2728"/>
  <c r="AB64" i="2728"/>
  <c r="Z64" i="2728"/>
  <c r="Y64" i="2728"/>
  <c r="AH63" i="2728"/>
  <c r="AI63" i="2728" s="1"/>
  <c r="AE63" i="2728"/>
  <c r="AB63" i="2728"/>
  <c r="Z63" i="2728"/>
  <c r="Y63" i="2728"/>
  <c r="AH62" i="2728"/>
  <c r="AI62" i="2728" s="1"/>
  <c r="AE62" i="2728"/>
  <c r="AB62" i="2728"/>
  <c r="Z62" i="2728"/>
  <c r="Y62" i="2728"/>
  <c r="AH61" i="2728"/>
  <c r="AI61" i="2728" s="1"/>
  <c r="AE61" i="2728"/>
  <c r="AB61" i="2728"/>
  <c r="Z61" i="2728"/>
  <c r="Y61" i="2728"/>
  <c r="AH60" i="2728"/>
  <c r="AI60" i="2728" s="1"/>
  <c r="AE60" i="2728"/>
  <c r="AB60" i="2728"/>
  <c r="Z60" i="2728"/>
  <c r="Y60" i="2728"/>
  <c r="AH59" i="2728"/>
  <c r="AI59" i="2728" s="1"/>
  <c r="AE59" i="2728"/>
  <c r="AB59" i="2728"/>
  <c r="Z59" i="2728"/>
  <c r="Y59" i="2728"/>
  <c r="AH58" i="2728"/>
  <c r="AI58" i="2728" s="1"/>
  <c r="AE58" i="2728"/>
  <c r="AB58" i="2728"/>
  <c r="Z58" i="2728"/>
  <c r="Y58" i="2728"/>
  <c r="AH57" i="2728"/>
  <c r="AI57" i="2728" s="1"/>
  <c r="AE57" i="2728"/>
  <c r="AB57" i="2728"/>
  <c r="Z57" i="2728"/>
  <c r="Y57" i="2728"/>
  <c r="AH56" i="2728"/>
  <c r="AI56" i="2728" s="1"/>
  <c r="AE56" i="2728"/>
  <c r="AB56" i="2728"/>
  <c r="Z56" i="2728"/>
  <c r="Y56" i="2728"/>
  <c r="AH55" i="2728"/>
  <c r="AI55" i="2728" s="1"/>
  <c r="AE55" i="2728"/>
  <c r="AC55" i="2728"/>
  <c r="AD55" i="2728" s="1"/>
  <c r="AB55" i="2728"/>
  <c r="Z55" i="2728"/>
  <c r="Y55" i="2728"/>
  <c r="AH54" i="2728"/>
  <c r="AI54" i="2728" s="1"/>
  <c r="AE54" i="2728"/>
  <c r="AB54" i="2728"/>
  <c r="Z54" i="2728"/>
  <c r="Y54" i="2728"/>
  <c r="AH53" i="2728"/>
  <c r="AI53" i="2728" s="1"/>
  <c r="AE53" i="2728"/>
  <c r="AB53" i="2728"/>
  <c r="Z53" i="2728"/>
  <c r="Y53" i="2728"/>
  <c r="AH52" i="2728"/>
  <c r="AI52" i="2728" s="1"/>
  <c r="AE52" i="2728"/>
  <c r="AB52" i="2728"/>
  <c r="Z52" i="2728"/>
  <c r="Y52" i="2728"/>
  <c r="AH51" i="2728"/>
  <c r="AI51" i="2728" s="1"/>
  <c r="AE51" i="2728"/>
  <c r="AB51" i="2728"/>
  <c r="Z51" i="2728"/>
  <c r="Y51" i="2728"/>
  <c r="AH50" i="2728"/>
  <c r="AI50" i="2728" s="1"/>
  <c r="AE50" i="2728"/>
  <c r="AB50" i="2728"/>
  <c r="Z50" i="2728"/>
  <c r="Y50" i="2728"/>
  <c r="AH49" i="2728"/>
  <c r="AI49" i="2728" s="1"/>
  <c r="AE49" i="2728"/>
  <c r="AB49" i="2728"/>
  <c r="Z49" i="2728"/>
  <c r="Y49" i="2728"/>
  <c r="AH48" i="2728"/>
  <c r="AI48" i="2728" s="1"/>
  <c r="AE48" i="2728"/>
  <c r="AB48" i="2728"/>
  <c r="Z48" i="2728"/>
  <c r="Y48" i="2728"/>
  <c r="AH47" i="2728"/>
  <c r="AI47" i="2728" s="1"/>
  <c r="AE47" i="2728"/>
  <c r="AB47" i="2728"/>
  <c r="Z47" i="2728"/>
  <c r="Y47" i="2728"/>
  <c r="AH46" i="2728"/>
  <c r="AI46" i="2728" s="1"/>
  <c r="AE46" i="2728"/>
  <c r="AB46" i="2728"/>
  <c r="Z46" i="2728"/>
  <c r="Y46" i="2728"/>
  <c r="AH45" i="2728"/>
  <c r="AI45" i="2728" s="1"/>
  <c r="AE45" i="2728"/>
  <c r="AB45" i="2728"/>
  <c r="Z45" i="2728"/>
  <c r="Y45" i="2728"/>
  <c r="AH44" i="2728"/>
  <c r="AI44" i="2728" s="1"/>
  <c r="AE44" i="2728"/>
  <c r="AC44" i="2728"/>
  <c r="AD44" i="2728" s="1"/>
  <c r="AG44" i="2728" s="1"/>
  <c r="AB44" i="2728"/>
  <c r="Z44" i="2728"/>
  <c r="Y44" i="2728"/>
  <c r="AH43" i="2728"/>
  <c r="AI43" i="2728" s="1"/>
  <c r="AE43" i="2728"/>
  <c r="AB43" i="2728"/>
  <c r="Z43" i="2728"/>
  <c r="Y43" i="2728"/>
  <c r="AH42" i="2728"/>
  <c r="AI42" i="2728" s="1"/>
  <c r="AE42" i="2728"/>
  <c r="AB42" i="2728"/>
  <c r="Z42" i="2728"/>
  <c r="Y42" i="2728"/>
  <c r="AH41" i="2728"/>
  <c r="AI41" i="2728" s="1"/>
  <c r="AE41" i="2728"/>
  <c r="AB41" i="2728"/>
  <c r="Z41" i="2728"/>
  <c r="Y41" i="2728"/>
  <c r="AH40" i="2728"/>
  <c r="AI40" i="2728" s="1"/>
  <c r="AE40" i="2728"/>
  <c r="AB40" i="2728"/>
  <c r="Z40" i="2728"/>
  <c r="Y40" i="2728"/>
  <c r="AH39" i="2728"/>
  <c r="AI39" i="2728" s="1"/>
  <c r="AE39" i="2728"/>
  <c r="AB39" i="2728"/>
  <c r="Z39" i="2728"/>
  <c r="Y39" i="2728"/>
  <c r="AH38" i="2728"/>
  <c r="AI38" i="2728" s="1"/>
  <c r="AE38" i="2728"/>
  <c r="AB38" i="2728"/>
  <c r="Z38" i="2728"/>
  <c r="Y38" i="2728"/>
  <c r="AH37" i="2728"/>
  <c r="AI37" i="2728" s="1"/>
  <c r="AE37" i="2728"/>
  <c r="AB37" i="2728"/>
  <c r="AC37" i="2728"/>
  <c r="AD37" i="2728" s="1"/>
  <c r="Z37" i="2728"/>
  <c r="Y37" i="2728"/>
  <c r="AH36" i="2728"/>
  <c r="AI36" i="2728" s="1"/>
  <c r="AE36" i="2728"/>
  <c r="AB36" i="2728"/>
  <c r="Z36" i="2728"/>
  <c r="Y36" i="2728"/>
  <c r="AH35" i="2728"/>
  <c r="AI35" i="2728" s="1"/>
  <c r="AE35" i="2728"/>
  <c r="AB35" i="2728"/>
  <c r="Z35" i="2728"/>
  <c r="Y35" i="2728"/>
  <c r="AH34" i="2728"/>
  <c r="AI34" i="2728" s="1"/>
  <c r="AE34" i="2728"/>
  <c r="AC34" i="2728"/>
  <c r="AD34" i="2728" s="1"/>
  <c r="AB34" i="2728"/>
  <c r="Z34" i="2728"/>
  <c r="Y34" i="2728"/>
  <c r="AH33" i="2728"/>
  <c r="AI33" i="2728" s="1"/>
  <c r="AE33" i="2728"/>
  <c r="AB33" i="2728"/>
  <c r="Z33" i="2728"/>
  <c r="Y33" i="2728"/>
  <c r="AH32" i="2728"/>
  <c r="AI32" i="2728" s="1"/>
  <c r="AE32" i="2728"/>
  <c r="AC32" i="2728"/>
  <c r="AD32" i="2728" s="1"/>
  <c r="AB32" i="2728"/>
  <c r="Z32" i="2728"/>
  <c r="Y32" i="2728"/>
  <c r="AH31" i="2728"/>
  <c r="AI31" i="2728" s="1"/>
  <c r="AE31" i="2728"/>
  <c r="AB31" i="2728"/>
  <c r="Z31" i="2728"/>
  <c r="Y31" i="2728"/>
  <c r="AH30" i="2728"/>
  <c r="AI30" i="2728" s="1"/>
  <c r="AE30" i="2728"/>
  <c r="AB30" i="2728"/>
  <c r="Z30" i="2728"/>
  <c r="Y30" i="2728"/>
  <c r="AH29" i="2728"/>
  <c r="AI29" i="2728" s="1"/>
  <c r="AE29" i="2728"/>
  <c r="AB29" i="2728"/>
  <c r="Z29" i="2728"/>
  <c r="Y29" i="2728"/>
  <c r="AH28" i="2728"/>
  <c r="AI28" i="2728" s="1"/>
  <c r="AE28" i="2728"/>
  <c r="AB28" i="2728"/>
  <c r="Z28" i="2728"/>
  <c r="Y28" i="2728"/>
  <c r="AH27" i="2728"/>
  <c r="AI27" i="2728" s="1"/>
  <c r="AE27" i="2728"/>
  <c r="AB27" i="2728"/>
  <c r="Z27" i="2728"/>
  <c r="Y27" i="2728"/>
  <c r="AH26" i="2728"/>
  <c r="AI26" i="2728" s="1"/>
  <c r="AE26" i="2728"/>
  <c r="AC26" i="2728"/>
  <c r="AD26" i="2728" s="1"/>
  <c r="AB26" i="2728"/>
  <c r="Z26" i="2728"/>
  <c r="Y26" i="2728"/>
  <c r="Y19" i="2728"/>
  <c r="Y23" i="2728"/>
  <c r="Y20" i="2728"/>
  <c r="Y24" i="2728"/>
  <c r="Y22" i="2728"/>
  <c r="Y25" i="2728"/>
  <c r="Y21" i="2728"/>
  <c r="Y17" i="2728"/>
  <c r="Y18" i="2728"/>
  <c r="Y16" i="2728"/>
  <c r="Y15" i="2728"/>
  <c r="D13" i="2728"/>
  <c r="M10" i="2728"/>
  <c r="L10" i="2728"/>
  <c r="M8" i="2728"/>
  <c r="L8" i="2728"/>
  <c r="E50" i="2727"/>
  <c r="F50" i="2727" s="1"/>
  <c r="E49" i="2727"/>
  <c r="F49" i="2727" s="1"/>
  <c r="E48" i="2727"/>
  <c r="F48" i="2727" s="1"/>
  <c r="E47" i="2727"/>
  <c r="F47" i="2727" s="1"/>
  <c r="E46" i="2727"/>
  <c r="F46" i="2727" s="1"/>
  <c r="E45" i="2727"/>
  <c r="F45" i="2727" s="1"/>
  <c r="E44" i="2727"/>
  <c r="F44" i="2727" s="1"/>
  <c r="E43" i="2727"/>
  <c r="F43" i="2727" s="1"/>
  <c r="E42" i="2727"/>
  <c r="F42" i="2727" s="1"/>
  <c r="E41" i="2727"/>
  <c r="F41" i="2727" s="1"/>
  <c r="E40" i="2727"/>
  <c r="F40" i="2727" s="1"/>
  <c r="E39" i="2727"/>
  <c r="F39" i="2727" s="1"/>
  <c r="E38" i="2727"/>
  <c r="F38" i="2727" s="1"/>
  <c r="E37" i="2727"/>
  <c r="F37" i="2727" s="1"/>
  <c r="E36" i="2727"/>
  <c r="F36" i="2727" s="1"/>
  <c r="E35" i="2727"/>
  <c r="F35" i="2727" s="1"/>
  <c r="E34" i="2727"/>
  <c r="F34" i="2727" s="1"/>
  <c r="E33" i="2727"/>
  <c r="F33" i="2727" s="1"/>
  <c r="E32" i="2727"/>
  <c r="F32" i="2727" s="1"/>
  <c r="E31" i="2727"/>
  <c r="F31" i="2727" s="1"/>
  <c r="E30" i="2727"/>
  <c r="F30" i="2727" s="1"/>
  <c r="E29" i="2727"/>
  <c r="F29" i="2727" s="1"/>
  <c r="E28" i="2727"/>
  <c r="F28" i="2727" s="1"/>
  <c r="E27" i="2727"/>
  <c r="F27" i="2727" s="1"/>
  <c r="E26" i="2727"/>
  <c r="F26" i="2727" s="1"/>
  <c r="E25" i="2727"/>
  <c r="F25" i="2727" s="1"/>
  <c r="E24" i="2727"/>
  <c r="F24" i="2727" s="1"/>
  <c r="E23" i="2727"/>
  <c r="F23" i="2727" s="1"/>
  <c r="E22" i="2727"/>
  <c r="F22" i="2727" s="1"/>
  <c r="E21" i="2727"/>
  <c r="F21" i="2727" s="1"/>
  <c r="E20" i="2727"/>
  <c r="F20" i="2727" s="1"/>
  <c r="E19" i="2727"/>
  <c r="F19" i="2727" s="1"/>
  <c r="E18" i="2727"/>
  <c r="F18" i="2727" s="1"/>
  <c r="E17" i="2727"/>
  <c r="F17" i="2727" s="1"/>
  <c r="E16" i="2727"/>
  <c r="F16" i="2727" s="1"/>
  <c r="E15" i="2727"/>
  <c r="F15" i="2727" s="1"/>
  <c r="AA100" i="2727"/>
  <c r="AC100" i="2727" s="1"/>
  <c r="AD100" i="2727" s="1"/>
  <c r="AA99" i="2727"/>
  <c r="AC99" i="2727" s="1"/>
  <c r="AD99" i="2727" s="1"/>
  <c r="AA98" i="2727"/>
  <c r="AC98" i="2727" s="1"/>
  <c r="AD98" i="2727" s="1"/>
  <c r="AA97" i="2727"/>
  <c r="AC97" i="2727" s="1"/>
  <c r="AD97" i="2727" s="1"/>
  <c r="AA96" i="2727"/>
  <c r="AC96" i="2727" s="1"/>
  <c r="AD96" i="2727" s="1"/>
  <c r="AA95" i="2727"/>
  <c r="AA94" i="2727"/>
  <c r="AC94" i="2727" s="1"/>
  <c r="AD94" i="2727" s="1"/>
  <c r="AA93" i="2727"/>
  <c r="AC93" i="2727" s="1"/>
  <c r="AD93" i="2727" s="1"/>
  <c r="AA92" i="2727"/>
  <c r="AC92" i="2727" s="1"/>
  <c r="AD92" i="2727" s="1"/>
  <c r="AG92" i="2727" s="1"/>
  <c r="AA91" i="2727"/>
  <c r="AC91" i="2727" s="1"/>
  <c r="AD91" i="2727" s="1"/>
  <c r="AA90" i="2727"/>
  <c r="AC90" i="2727" s="1"/>
  <c r="AD90" i="2727" s="1"/>
  <c r="AA89" i="2727"/>
  <c r="AC89" i="2727" s="1"/>
  <c r="AD89" i="2727" s="1"/>
  <c r="AA88" i="2727"/>
  <c r="AC88" i="2727" s="1"/>
  <c r="AD88" i="2727" s="1"/>
  <c r="AG88" i="2727" s="1"/>
  <c r="AA87" i="2727"/>
  <c r="AC87" i="2727" s="1"/>
  <c r="AD87" i="2727" s="1"/>
  <c r="AA86" i="2727"/>
  <c r="AC86" i="2727" s="1"/>
  <c r="AD86" i="2727" s="1"/>
  <c r="AA85" i="2727"/>
  <c r="AC85" i="2727" s="1"/>
  <c r="AD85" i="2727" s="1"/>
  <c r="AA84" i="2727"/>
  <c r="AC84" i="2727" s="1"/>
  <c r="AD84" i="2727" s="1"/>
  <c r="AG84" i="2727" s="1"/>
  <c r="AA83" i="2727"/>
  <c r="AC83" i="2727" s="1"/>
  <c r="AD83" i="2727" s="1"/>
  <c r="AA82" i="2727"/>
  <c r="AC82" i="2727" s="1"/>
  <c r="AD82" i="2727" s="1"/>
  <c r="AA81" i="2727"/>
  <c r="AC81" i="2727" s="1"/>
  <c r="AD81" i="2727" s="1"/>
  <c r="AA80" i="2727"/>
  <c r="AC80" i="2727" s="1"/>
  <c r="AD80" i="2727" s="1"/>
  <c r="AA79" i="2727"/>
  <c r="AA78" i="2727"/>
  <c r="AC78" i="2727" s="1"/>
  <c r="AD78" i="2727" s="1"/>
  <c r="AA77" i="2727"/>
  <c r="AC77" i="2727" s="1"/>
  <c r="AD77" i="2727" s="1"/>
  <c r="AA76" i="2727"/>
  <c r="AC76" i="2727" s="1"/>
  <c r="AD76" i="2727" s="1"/>
  <c r="AG76" i="2727" s="1"/>
  <c r="AA75" i="2727"/>
  <c r="AC75" i="2727" s="1"/>
  <c r="AD75" i="2727" s="1"/>
  <c r="AA74" i="2727"/>
  <c r="AC74" i="2727" s="1"/>
  <c r="AD74" i="2727" s="1"/>
  <c r="AA73" i="2727"/>
  <c r="AC73" i="2727" s="1"/>
  <c r="AD73" i="2727" s="1"/>
  <c r="AA72" i="2727"/>
  <c r="AA71" i="2727"/>
  <c r="AC71" i="2727" s="1"/>
  <c r="AD71" i="2727" s="1"/>
  <c r="AA70" i="2727"/>
  <c r="AC70" i="2727" s="1"/>
  <c r="AD70" i="2727" s="1"/>
  <c r="AA69" i="2727"/>
  <c r="AC69" i="2727" s="1"/>
  <c r="AD69" i="2727" s="1"/>
  <c r="AA68" i="2727"/>
  <c r="AC68" i="2727" s="1"/>
  <c r="AD68" i="2727" s="1"/>
  <c r="AG68" i="2727" s="1"/>
  <c r="AA67" i="2727"/>
  <c r="AC67" i="2727" s="1"/>
  <c r="AD67" i="2727" s="1"/>
  <c r="AA66" i="2727"/>
  <c r="AC66" i="2727" s="1"/>
  <c r="AD66" i="2727" s="1"/>
  <c r="AA65" i="2727"/>
  <c r="AC65" i="2727" s="1"/>
  <c r="AD65" i="2727" s="1"/>
  <c r="AA64" i="2727"/>
  <c r="AC64" i="2727" s="1"/>
  <c r="AD64" i="2727" s="1"/>
  <c r="AA63" i="2727"/>
  <c r="AC63" i="2727" s="1"/>
  <c r="AD63" i="2727" s="1"/>
  <c r="AA62" i="2727"/>
  <c r="AC62" i="2727" s="1"/>
  <c r="AD62" i="2727" s="1"/>
  <c r="AA61" i="2727"/>
  <c r="AA60" i="2727"/>
  <c r="AC60" i="2727" s="1"/>
  <c r="AD60" i="2727" s="1"/>
  <c r="AG60" i="2727" s="1"/>
  <c r="AA59" i="2727"/>
  <c r="AC59" i="2727" s="1"/>
  <c r="AD59" i="2727" s="1"/>
  <c r="AA58" i="2727"/>
  <c r="AC58" i="2727" s="1"/>
  <c r="AD58" i="2727" s="1"/>
  <c r="AA57" i="2727"/>
  <c r="AC57" i="2727" s="1"/>
  <c r="AD57" i="2727" s="1"/>
  <c r="AA56" i="2727"/>
  <c r="AC56" i="2727" s="1"/>
  <c r="AD56" i="2727" s="1"/>
  <c r="AG56" i="2727" s="1"/>
  <c r="AA55" i="2727"/>
  <c r="AA54" i="2727"/>
  <c r="AC54" i="2727" s="1"/>
  <c r="AD54" i="2727" s="1"/>
  <c r="AA53" i="2727"/>
  <c r="AC53" i="2727" s="1"/>
  <c r="AD53" i="2727" s="1"/>
  <c r="AA52" i="2727"/>
  <c r="AC52" i="2727" s="1"/>
  <c r="AD52" i="2727" s="1"/>
  <c r="AG52" i="2727" s="1"/>
  <c r="AA51" i="2727"/>
  <c r="AC51" i="2727" s="1"/>
  <c r="AD51" i="2727" s="1"/>
  <c r="AA50" i="2727"/>
  <c r="AC50" i="2727" s="1"/>
  <c r="AD50" i="2727" s="1"/>
  <c r="AA49" i="2727"/>
  <c r="AC49" i="2727" s="1"/>
  <c r="AD49" i="2727" s="1"/>
  <c r="AA48" i="2727"/>
  <c r="AC48" i="2727" s="1"/>
  <c r="AD48" i="2727" s="1"/>
  <c r="AA47" i="2727"/>
  <c r="AA46" i="2727"/>
  <c r="AA45" i="2727"/>
  <c r="AC45" i="2727" s="1"/>
  <c r="AD45" i="2727" s="1"/>
  <c r="AA44" i="2727"/>
  <c r="AC44" i="2727" s="1"/>
  <c r="AD44" i="2727" s="1"/>
  <c r="AG44" i="2727" s="1"/>
  <c r="AA43" i="2727"/>
  <c r="AC43" i="2727" s="1"/>
  <c r="AD43" i="2727" s="1"/>
  <c r="AA42" i="2727"/>
  <c r="AC42" i="2727" s="1"/>
  <c r="AD42" i="2727" s="1"/>
  <c r="AA41" i="2727"/>
  <c r="AC41" i="2727" s="1"/>
  <c r="AD41" i="2727" s="1"/>
  <c r="AA40" i="2727"/>
  <c r="AA39" i="2727"/>
  <c r="AC39" i="2727" s="1"/>
  <c r="AD39" i="2727" s="1"/>
  <c r="AA38" i="2727"/>
  <c r="AC38" i="2727" s="1"/>
  <c r="AD38" i="2727" s="1"/>
  <c r="AA37" i="2727"/>
  <c r="AC37" i="2727" s="1"/>
  <c r="AD37" i="2727" s="1"/>
  <c r="AA36" i="2727"/>
  <c r="AC36" i="2727" s="1"/>
  <c r="AD36" i="2727" s="1"/>
  <c r="AG36" i="2727" s="1"/>
  <c r="AA35" i="2727"/>
  <c r="AC35" i="2727" s="1"/>
  <c r="AD35" i="2727" s="1"/>
  <c r="AA34" i="2727"/>
  <c r="AC34" i="2727" s="1"/>
  <c r="AD34" i="2727" s="1"/>
  <c r="AA33" i="2727"/>
  <c r="AC33" i="2727" s="1"/>
  <c r="AD33" i="2727" s="1"/>
  <c r="AH100" i="2727"/>
  <c r="AI100" i="2727" s="1"/>
  <c r="AE100" i="2727"/>
  <c r="AB100" i="2727"/>
  <c r="Z100" i="2727"/>
  <c r="Y100" i="2727"/>
  <c r="AH99" i="2727"/>
  <c r="AI99" i="2727" s="1"/>
  <c r="AE99" i="2727"/>
  <c r="AB99" i="2727"/>
  <c r="Z99" i="2727"/>
  <c r="Y99" i="2727"/>
  <c r="AH98" i="2727"/>
  <c r="AI98" i="2727" s="1"/>
  <c r="AE98" i="2727"/>
  <c r="AB98" i="2727"/>
  <c r="Z98" i="2727"/>
  <c r="Y98" i="2727"/>
  <c r="AH97" i="2727"/>
  <c r="AI97" i="2727" s="1"/>
  <c r="AE97" i="2727"/>
  <c r="AB97" i="2727"/>
  <c r="Z97" i="2727"/>
  <c r="Y97" i="2727"/>
  <c r="AH96" i="2727"/>
  <c r="AI96" i="2727" s="1"/>
  <c r="AE96" i="2727"/>
  <c r="AB96" i="2727"/>
  <c r="Z96" i="2727"/>
  <c r="Y96" i="2727"/>
  <c r="AH95" i="2727"/>
  <c r="AI95" i="2727" s="1"/>
  <c r="AE95" i="2727"/>
  <c r="AB95" i="2727"/>
  <c r="AC95" i="2727"/>
  <c r="AD95" i="2727" s="1"/>
  <c r="Z95" i="2727"/>
  <c r="Y95" i="2727"/>
  <c r="AH94" i="2727"/>
  <c r="AI94" i="2727" s="1"/>
  <c r="AE94" i="2727"/>
  <c r="AB94" i="2727"/>
  <c r="Z94" i="2727"/>
  <c r="Y94" i="2727"/>
  <c r="AH93" i="2727"/>
  <c r="AI93" i="2727" s="1"/>
  <c r="AE93" i="2727"/>
  <c r="AB93" i="2727"/>
  <c r="Z93" i="2727"/>
  <c r="Y93" i="2727"/>
  <c r="AH92" i="2727"/>
  <c r="AI92" i="2727" s="1"/>
  <c r="AE92" i="2727"/>
  <c r="AB92" i="2727"/>
  <c r="Z92" i="2727"/>
  <c r="Y92" i="2727"/>
  <c r="AH91" i="2727"/>
  <c r="AI91" i="2727" s="1"/>
  <c r="AE91" i="2727"/>
  <c r="AB91" i="2727"/>
  <c r="Z91" i="2727"/>
  <c r="Y91" i="2727"/>
  <c r="AH90" i="2727"/>
  <c r="AI90" i="2727" s="1"/>
  <c r="AE90" i="2727"/>
  <c r="AB90" i="2727"/>
  <c r="Z90" i="2727"/>
  <c r="Y90" i="2727"/>
  <c r="AH89" i="2727"/>
  <c r="AI89" i="2727" s="1"/>
  <c r="AE89" i="2727"/>
  <c r="AB89" i="2727"/>
  <c r="Z89" i="2727"/>
  <c r="Y89" i="2727"/>
  <c r="AH88" i="2727"/>
  <c r="AI88" i="2727" s="1"/>
  <c r="AE88" i="2727"/>
  <c r="AB88" i="2727"/>
  <c r="Z88" i="2727"/>
  <c r="Y88" i="2727"/>
  <c r="AH87" i="2727"/>
  <c r="AI87" i="2727" s="1"/>
  <c r="AE87" i="2727"/>
  <c r="AB87" i="2727"/>
  <c r="Z87" i="2727"/>
  <c r="Y87" i="2727"/>
  <c r="AH86" i="2727"/>
  <c r="AI86" i="2727" s="1"/>
  <c r="AE86" i="2727"/>
  <c r="AB86" i="2727"/>
  <c r="Z86" i="2727"/>
  <c r="Y86" i="2727"/>
  <c r="AH85" i="2727"/>
  <c r="AI85" i="2727" s="1"/>
  <c r="AE85" i="2727"/>
  <c r="AB85" i="2727"/>
  <c r="Z85" i="2727"/>
  <c r="Y85" i="2727"/>
  <c r="AH84" i="2727"/>
  <c r="AI84" i="2727" s="1"/>
  <c r="AE84" i="2727"/>
  <c r="AB84" i="2727"/>
  <c r="Z84" i="2727"/>
  <c r="Y84" i="2727"/>
  <c r="AH83" i="2727"/>
  <c r="AI83" i="2727" s="1"/>
  <c r="AE83" i="2727"/>
  <c r="AB83" i="2727"/>
  <c r="Z83" i="2727"/>
  <c r="Y83" i="2727"/>
  <c r="AH82" i="2727"/>
  <c r="AI82" i="2727" s="1"/>
  <c r="AE82" i="2727"/>
  <c r="AB82" i="2727"/>
  <c r="Z82" i="2727"/>
  <c r="Y82" i="2727"/>
  <c r="AH81" i="2727"/>
  <c r="AI81" i="2727" s="1"/>
  <c r="AE81" i="2727"/>
  <c r="AB81" i="2727"/>
  <c r="Z81" i="2727"/>
  <c r="Y81" i="2727"/>
  <c r="AH80" i="2727"/>
  <c r="AI80" i="2727" s="1"/>
  <c r="AE80" i="2727"/>
  <c r="AB80" i="2727"/>
  <c r="Z80" i="2727"/>
  <c r="Y80" i="2727"/>
  <c r="AH79" i="2727"/>
  <c r="AI79" i="2727" s="1"/>
  <c r="AE79" i="2727"/>
  <c r="AB79" i="2727"/>
  <c r="AC79" i="2727"/>
  <c r="AD79" i="2727" s="1"/>
  <c r="Z79" i="2727"/>
  <c r="Y79" i="2727"/>
  <c r="AH78" i="2727"/>
  <c r="AI78" i="2727" s="1"/>
  <c r="AE78" i="2727"/>
  <c r="AB78" i="2727"/>
  <c r="Z78" i="2727"/>
  <c r="Y78" i="2727"/>
  <c r="AH77" i="2727"/>
  <c r="AI77" i="2727" s="1"/>
  <c r="AE77" i="2727"/>
  <c r="AB77" i="2727"/>
  <c r="Z77" i="2727"/>
  <c r="Y77" i="2727"/>
  <c r="AH76" i="2727"/>
  <c r="AI76" i="2727" s="1"/>
  <c r="AE76" i="2727"/>
  <c r="AB76" i="2727"/>
  <c r="Z76" i="2727"/>
  <c r="Y76" i="2727"/>
  <c r="AH75" i="2727"/>
  <c r="AI75" i="2727" s="1"/>
  <c r="AE75" i="2727"/>
  <c r="AB75" i="2727"/>
  <c r="Z75" i="2727"/>
  <c r="Y75" i="2727"/>
  <c r="AH74" i="2727"/>
  <c r="AI74" i="2727" s="1"/>
  <c r="AE74" i="2727"/>
  <c r="AB74" i="2727"/>
  <c r="Z74" i="2727"/>
  <c r="Y74" i="2727"/>
  <c r="AH73" i="2727"/>
  <c r="AI73" i="2727" s="1"/>
  <c r="AE73" i="2727"/>
  <c r="AB73" i="2727"/>
  <c r="Z73" i="2727"/>
  <c r="Y73" i="2727"/>
  <c r="AH72" i="2727"/>
  <c r="AI72" i="2727" s="1"/>
  <c r="AE72" i="2727"/>
  <c r="AC72" i="2727"/>
  <c r="AD72" i="2727" s="1"/>
  <c r="AG72" i="2727" s="1"/>
  <c r="AB72" i="2727"/>
  <c r="Z72" i="2727"/>
  <c r="Y72" i="2727"/>
  <c r="AH71" i="2727"/>
  <c r="AI71" i="2727" s="1"/>
  <c r="AE71" i="2727"/>
  <c r="AB71" i="2727"/>
  <c r="Z71" i="2727"/>
  <c r="Y71" i="2727"/>
  <c r="AH70" i="2727"/>
  <c r="AI70" i="2727" s="1"/>
  <c r="AE70" i="2727"/>
  <c r="AB70" i="2727"/>
  <c r="Z70" i="2727"/>
  <c r="Y70" i="2727"/>
  <c r="AH69" i="2727"/>
  <c r="AI69" i="2727" s="1"/>
  <c r="AE69" i="2727"/>
  <c r="AB69" i="2727"/>
  <c r="Z69" i="2727"/>
  <c r="Y69" i="2727"/>
  <c r="AH68" i="2727"/>
  <c r="AI68" i="2727" s="1"/>
  <c r="AE68" i="2727"/>
  <c r="AB68" i="2727"/>
  <c r="Z68" i="2727"/>
  <c r="Y68" i="2727"/>
  <c r="AH67" i="2727"/>
  <c r="AI67" i="2727" s="1"/>
  <c r="AE67" i="2727"/>
  <c r="AB67" i="2727"/>
  <c r="Z67" i="2727"/>
  <c r="Y67" i="2727"/>
  <c r="AH66" i="2727"/>
  <c r="AI66" i="2727" s="1"/>
  <c r="AE66" i="2727"/>
  <c r="AB66" i="2727"/>
  <c r="Z66" i="2727"/>
  <c r="Y66" i="2727"/>
  <c r="AH65" i="2727"/>
  <c r="AI65" i="2727" s="1"/>
  <c r="AE65" i="2727"/>
  <c r="AB65" i="2727"/>
  <c r="Z65" i="2727"/>
  <c r="Y65" i="2727"/>
  <c r="AH64" i="2727"/>
  <c r="AI64" i="2727" s="1"/>
  <c r="AE64" i="2727"/>
  <c r="AB64" i="2727"/>
  <c r="Z64" i="2727"/>
  <c r="Y64" i="2727"/>
  <c r="AH63" i="2727"/>
  <c r="AI63" i="2727" s="1"/>
  <c r="AE63" i="2727"/>
  <c r="AB63" i="2727"/>
  <c r="Z63" i="2727"/>
  <c r="Y63" i="2727"/>
  <c r="AH62" i="2727"/>
  <c r="AI62" i="2727" s="1"/>
  <c r="AE62" i="2727"/>
  <c r="AB62" i="2727"/>
  <c r="Z62" i="2727"/>
  <c r="Y62" i="2727"/>
  <c r="AH61" i="2727"/>
  <c r="AI61" i="2727" s="1"/>
  <c r="AE61" i="2727"/>
  <c r="AB61" i="2727"/>
  <c r="AC61" i="2727"/>
  <c r="AD61" i="2727" s="1"/>
  <c r="Z61" i="2727"/>
  <c r="Y61" i="2727"/>
  <c r="AH60" i="2727"/>
  <c r="AI60" i="2727" s="1"/>
  <c r="AE60" i="2727"/>
  <c r="AB60" i="2727"/>
  <c r="Z60" i="2727"/>
  <c r="Y60" i="2727"/>
  <c r="AH59" i="2727"/>
  <c r="AI59" i="2727" s="1"/>
  <c r="AE59" i="2727"/>
  <c r="AB59" i="2727"/>
  <c r="Z59" i="2727"/>
  <c r="Y59" i="2727"/>
  <c r="AH58" i="2727"/>
  <c r="AI58" i="2727" s="1"/>
  <c r="AE58" i="2727"/>
  <c r="AB58" i="2727"/>
  <c r="Z58" i="2727"/>
  <c r="Y58" i="2727"/>
  <c r="AH57" i="2727"/>
  <c r="AI57" i="2727" s="1"/>
  <c r="AE57" i="2727"/>
  <c r="AB57" i="2727"/>
  <c r="Z57" i="2727"/>
  <c r="Y57" i="2727"/>
  <c r="AH56" i="2727"/>
  <c r="AI56" i="2727" s="1"/>
  <c r="AE56" i="2727"/>
  <c r="AB56" i="2727"/>
  <c r="Z56" i="2727"/>
  <c r="Y56" i="2727"/>
  <c r="AH55" i="2727"/>
  <c r="AI55" i="2727" s="1"/>
  <c r="AE55" i="2727"/>
  <c r="AC55" i="2727"/>
  <c r="AD55" i="2727" s="1"/>
  <c r="AB55" i="2727"/>
  <c r="Z55" i="2727"/>
  <c r="Y55" i="2727"/>
  <c r="AH54" i="2727"/>
  <c r="AI54" i="2727" s="1"/>
  <c r="AE54" i="2727"/>
  <c r="AB54" i="2727"/>
  <c r="Z54" i="2727"/>
  <c r="Y54" i="2727"/>
  <c r="AH53" i="2727"/>
  <c r="AI53" i="2727" s="1"/>
  <c r="AE53" i="2727"/>
  <c r="AB53" i="2727"/>
  <c r="Z53" i="2727"/>
  <c r="Y53" i="2727"/>
  <c r="AH52" i="2727"/>
  <c r="AI52" i="2727" s="1"/>
  <c r="AE52" i="2727"/>
  <c r="AB52" i="2727"/>
  <c r="Z52" i="2727"/>
  <c r="Y52" i="2727"/>
  <c r="AH51" i="2727"/>
  <c r="AI51" i="2727" s="1"/>
  <c r="AE51" i="2727"/>
  <c r="AB51" i="2727"/>
  <c r="Z51" i="2727"/>
  <c r="Y51" i="2727"/>
  <c r="AH50" i="2727"/>
  <c r="AI50" i="2727" s="1"/>
  <c r="AE50" i="2727"/>
  <c r="AB50" i="2727"/>
  <c r="Z50" i="2727"/>
  <c r="Y50" i="2727"/>
  <c r="AH49" i="2727"/>
  <c r="AI49" i="2727" s="1"/>
  <c r="AE49" i="2727"/>
  <c r="AB49" i="2727"/>
  <c r="Z49" i="2727"/>
  <c r="Y49" i="2727"/>
  <c r="AH48" i="2727"/>
  <c r="AI48" i="2727" s="1"/>
  <c r="AE48" i="2727"/>
  <c r="AB48" i="2727"/>
  <c r="Z48" i="2727"/>
  <c r="Y48" i="2727"/>
  <c r="AH47" i="2727"/>
  <c r="AI47" i="2727" s="1"/>
  <c r="AE47" i="2727"/>
  <c r="AB47" i="2727"/>
  <c r="AC47" i="2727"/>
  <c r="AD47" i="2727" s="1"/>
  <c r="Z47" i="2727"/>
  <c r="Y47" i="2727"/>
  <c r="AH46" i="2727"/>
  <c r="AI46" i="2727" s="1"/>
  <c r="AE46" i="2727"/>
  <c r="AB46" i="2727"/>
  <c r="AC46" i="2727"/>
  <c r="AD46" i="2727" s="1"/>
  <c r="Z46" i="2727"/>
  <c r="Y46" i="2727"/>
  <c r="AH45" i="2727"/>
  <c r="AI45" i="2727" s="1"/>
  <c r="AE45" i="2727"/>
  <c r="AB45" i="2727"/>
  <c r="Z45" i="2727"/>
  <c r="Y45" i="2727"/>
  <c r="AH44" i="2727"/>
  <c r="AI44" i="2727" s="1"/>
  <c r="AE44" i="2727"/>
  <c r="AB44" i="2727"/>
  <c r="Z44" i="2727"/>
  <c r="Y44" i="2727"/>
  <c r="AH43" i="2727"/>
  <c r="AI43" i="2727" s="1"/>
  <c r="AE43" i="2727"/>
  <c r="AB43" i="2727"/>
  <c r="Z43" i="2727"/>
  <c r="Y43" i="2727"/>
  <c r="AH42" i="2727"/>
  <c r="AI42" i="2727" s="1"/>
  <c r="AE42" i="2727"/>
  <c r="AB42" i="2727"/>
  <c r="Z42" i="2727"/>
  <c r="Y42" i="2727"/>
  <c r="AH41" i="2727"/>
  <c r="AI41" i="2727" s="1"/>
  <c r="AE41" i="2727"/>
  <c r="AB41" i="2727"/>
  <c r="Z41" i="2727"/>
  <c r="Y41" i="2727"/>
  <c r="AH40" i="2727"/>
  <c r="AI40" i="2727" s="1"/>
  <c r="AE40" i="2727"/>
  <c r="AC40" i="2727"/>
  <c r="AD40" i="2727" s="1"/>
  <c r="AG40" i="2727" s="1"/>
  <c r="AB40" i="2727"/>
  <c r="Z40" i="2727"/>
  <c r="Y40" i="2727"/>
  <c r="AH39" i="2727"/>
  <c r="AI39" i="2727" s="1"/>
  <c r="AE39" i="2727"/>
  <c r="AB39" i="2727"/>
  <c r="Z39" i="2727"/>
  <c r="Y39" i="2727"/>
  <c r="AH38" i="2727"/>
  <c r="AI38" i="2727" s="1"/>
  <c r="AE38" i="2727"/>
  <c r="AB38" i="2727"/>
  <c r="Z38" i="2727"/>
  <c r="Y38" i="2727"/>
  <c r="AH37" i="2727"/>
  <c r="AI37" i="2727" s="1"/>
  <c r="AE37" i="2727"/>
  <c r="AB37" i="2727"/>
  <c r="Z37" i="2727"/>
  <c r="Y37" i="2727"/>
  <c r="AH36" i="2727"/>
  <c r="AI36" i="2727" s="1"/>
  <c r="AE36" i="2727"/>
  <c r="AB36" i="2727"/>
  <c r="Z36" i="2727"/>
  <c r="Y36" i="2727"/>
  <c r="AH35" i="2727"/>
  <c r="AI35" i="2727" s="1"/>
  <c r="AE35" i="2727"/>
  <c r="AB35" i="2727"/>
  <c r="Z35" i="2727"/>
  <c r="Y35" i="2727"/>
  <c r="AH34" i="2727"/>
  <c r="AI34" i="2727" s="1"/>
  <c r="AE34" i="2727"/>
  <c r="AB34" i="2727"/>
  <c r="Z34" i="2727"/>
  <c r="Y34" i="2727"/>
  <c r="AH33" i="2727"/>
  <c r="AI33" i="2727" s="1"/>
  <c r="AE33" i="2727"/>
  <c r="AB33" i="2727"/>
  <c r="Z33" i="2727"/>
  <c r="Y33" i="2727"/>
  <c r="Y16" i="2727"/>
  <c r="Y31" i="2727"/>
  <c r="Y23" i="2727"/>
  <c r="Y19" i="2727"/>
  <c r="Y29" i="2727"/>
  <c r="Y21" i="2727"/>
  <c r="Y24" i="2727"/>
  <c r="Y27" i="2727"/>
  <c r="Y25" i="2727"/>
  <c r="Y18" i="2727"/>
  <c r="Y30" i="2727"/>
  <c r="Y28" i="2727"/>
  <c r="Y32" i="2727"/>
  <c r="Y26" i="2727"/>
  <c r="Y20" i="2727"/>
  <c r="Y22" i="2727"/>
  <c r="Y17" i="2727"/>
  <c r="Y15" i="2727"/>
  <c r="D13" i="2727"/>
  <c r="M10" i="2727"/>
  <c r="L10" i="2727"/>
  <c r="M8" i="2727"/>
  <c r="L8" i="2727"/>
  <c r="D13" i="2726"/>
  <c r="M10" i="2726"/>
  <c r="L10" i="2726"/>
  <c r="M9" i="2726"/>
  <c r="L9" i="2726"/>
  <c r="M7" i="2726"/>
  <c r="L7" i="2726"/>
  <c r="M6" i="2726"/>
  <c r="L6" i="2726"/>
  <c r="M5" i="2726"/>
  <c r="L5" i="2726"/>
  <c r="M3" i="2726"/>
  <c r="L3" i="2726"/>
  <c r="D13" i="2725"/>
  <c r="M10" i="2725"/>
  <c r="L10" i="2725"/>
  <c r="M8" i="2725"/>
  <c r="L8" i="2725"/>
  <c r="D13" i="2724"/>
  <c r="M10" i="2724"/>
  <c r="L10" i="2724"/>
  <c r="M8" i="2724"/>
  <c r="L8" i="2724"/>
  <c r="D13" i="2723"/>
  <c r="M10" i="2723"/>
  <c r="L10" i="2723"/>
  <c r="M9" i="2723"/>
  <c r="L9" i="2723"/>
  <c r="M7" i="2723"/>
  <c r="L7" i="2723"/>
  <c r="M6" i="2723"/>
  <c r="L6" i="2723"/>
  <c r="M5" i="2723"/>
  <c r="L5" i="2723"/>
  <c r="M3" i="2723"/>
  <c r="L3" i="2723"/>
  <c r="E50" i="2722"/>
  <c r="F50" i="2722" s="1"/>
  <c r="E49" i="2722"/>
  <c r="F49" i="2722" s="1"/>
  <c r="E48" i="2722"/>
  <c r="F48" i="2722" s="1"/>
  <c r="E47" i="2722"/>
  <c r="F47" i="2722" s="1"/>
  <c r="E46" i="2722"/>
  <c r="F46" i="2722" s="1"/>
  <c r="E45" i="2722"/>
  <c r="F45" i="2722" s="1"/>
  <c r="E44" i="2722"/>
  <c r="F44" i="2722" s="1"/>
  <c r="E43" i="2722"/>
  <c r="F43" i="2722" s="1"/>
  <c r="E42" i="2722"/>
  <c r="F42" i="2722" s="1"/>
  <c r="E41" i="2722"/>
  <c r="F41" i="2722" s="1"/>
  <c r="E40" i="2722"/>
  <c r="F40" i="2722" s="1"/>
  <c r="E39" i="2722"/>
  <c r="F39" i="2722" s="1"/>
  <c r="E38" i="2722"/>
  <c r="F38" i="2722" s="1"/>
  <c r="E37" i="2722"/>
  <c r="F37" i="2722" s="1"/>
  <c r="E36" i="2722"/>
  <c r="F36" i="2722" s="1"/>
  <c r="E35" i="2722"/>
  <c r="F35" i="2722" s="1"/>
  <c r="E34" i="2722"/>
  <c r="F34" i="2722" s="1"/>
  <c r="E33" i="2722"/>
  <c r="F33" i="2722" s="1"/>
  <c r="E32" i="2722"/>
  <c r="F32" i="2722" s="1"/>
  <c r="E31" i="2722"/>
  <c r="F31" i="2722" s="1"/>
  <c r="E30" i="2722"/>
  <c r="F30" i="2722" s="1"/>
  <c r="E29" i="2722"/>
  <c r="F29" i="2722" s="1"/>
  <c r="E28" i="2722"/>
  <c r="F28" i="2722" s="1"/>
  <c r="E27" i="2722"/>
  <c r="F27" i="2722" s="1"/>
  <c r="E26" i="2722"/>
  <c r="F26" i="2722" s="1"/>
  <c r="E25" i="2722"/>
  <c r="F25" i="2722" s="1"/>
  <c r="E24" i="2722"/>
  <c r="F24" i="2722" s="1"/>
  <c r="E23" i="2722"/>
  <c r="F23" i="2722" s="1"/>
  <c r="E22" i="2722"/>
  <c r="F22" i="2722" s="1"/>
  <c r="E21" i="2722"/>
  <c r="F21" i="2722" s="1"/>
  <c r="E20" i="2722"/>
  <c r="F20" i="2722" s="1"/>
  <c r="E19" i="2722"/>
  <c r="F19" i="2722" s="1"/>
  <c r="E18" i="2722"/>
  <c r="F18" i="2722" s="1"/>
  <c r="E17" i="2722"/>
  <c r="F17" i="2722" s="1"/>
  <c r="E16" i="2722"/>
  <c r="F16" i="2722" s="1"/>
  <c r="E15" i="2722"/>
  <c r="F15" i="2722" s="1"/>
  <c r="AA100" i="2722"/>
  <c r="AC100" i="2722" s="1"/>
  <c r="AD100" i="2722" s="1"/>
  <c r="AA99" i="2722"/>
  <c r="AC99" i="2722" s="1"/>
  <c r="AD99" i="2722" s="1"/>
  <c r="AA98" i="2722"/>
  <c r="AA97" i="2722"/>
  <c r="AC97" i="2722" s="1"/>
  <c r="AD97" i="2722" s="1"/>
  <c r="AA96" i="2722"/>
  <c r="AC96" i="2722" s="1"/>
  <c r="AD96" i="2722" s="1"/>
  <c r="AA95" i="2722"/>
  <c r="AC95" i="2722" s="1"/>
  <c r="AD95" i="2722" s="1"/>
  <c r="AA94" i="2722"/>
  <c r="AA93" i="2722"/>
  <c r="AA92" i="2722"/>
  <c r="AC92" i="2722" s="1"/>
  <c r="AD92" i="2722" s="1"/>
  <c r="AG92" i="2722" s="1"/>
  <c r="AA91" i="2722"/>
  <c r="AA90" i="2722"/>
  <c r="AC90" i="2722" s="1"/>
  <c r="AD90" i="2722" s="1"/>
  <c r="AA89" i="2722"/>
  <c r="AC89" i="2722" s="1"/>
  <c r="AD89" i="2722" s="1"/>
  <c r="AA88" i="2722"/>
  <c r="AC88" i="2722" s="1"/>
  <c r="AD88" i="2722" s="1"/>
  <c r="AA87" i="2722"/>
  <c r="AC87" i="2722" s="1"/>
  <c r="AD87" i="2722" s="1"/>
  <c r="AA86" i="2722"/>
  <c r="AC86" i="2722" s="1"/>
  <c r="AD86" i="2722" s="1"/>
  <c r="AA85" i="2722"/>
  <c r="AC85" i="2722" s="1"/>
  <c r="AD85" i="2722" s="1"/>
  <c r="AA84" i="2722"/>
  <c r="AC84" i="2722" s="1"/>
  <c r="AD84" i="2722" s="1"/>
  <c r="AA83" i="2722"/>
  <c r="AA82" i="2722"/>
  <c r="AA81" i="2722"/>
  <c r="AA80" i="2722"/>
  <c r="AC80" i="2722" s="1"/>
  <c r="AD80" i="2722" s="1"/>
  <c r="AA79" i="2722"/>
  <c r="AC79" i="2722" s="1"/>
  <c r="AD79" i="2722" s="1"/>
  <c r="AA78" i="2722"/>
  <c r="AC78" i="2722" s="1"/>
  <c r="AD78" i="2722" s="1"/>
  <c r="AA77" i="2722"/>
  <c r="AA76" i="2722"/>
  <c r="AA75" i="2722"/>
  <c r="AC75" i="2722" s="1"/>
  <c r="AD75" i="2722" s="1"/>
  <c r="AA74" i="2722"/>
  <c r="AC74" i="2722" s="1"/>
  <c r="AD74" i="2722" s="1"/>
  <c r="AA73" i="2722"/>
  <c r="AC73" i="2722" s="1"/>
  <c r="AD73" i="2722" s="1"/>
  <c r="AA72" i="2722"/>
  <c r="AC72" i="2722" s="1"/>
  <c r="AD72" i="2722" s="1"/>
  <c r="AA71" i="2722"/>
  <c r="AC71" i="2722" s="1"/>
  <c r="AD71" i="2722" s="1"/>
  <c r="AA70" i="2722"/>
  <c r="AC70" i="2722" s="1"/>
  <c r="AD70" i="2722" s="1"/>
  <c r="AA69" i="2722"/>
  <c r="AC69" i="2722" s="1"/>
  <c r="AD69" i="2722" s="1"/>
  <c r="AA68" i="2722"/>
  <c r="AC68" i="2722" s="1"/>
  <c r="AD68" i="2722" s="1"/>
  <c r="AA67" i="2722"/>
  <c r="AC67" i="2722" s="1"/>
  <c r="AD67" i="2722" s="1"/>
  <c r="AA66" i="2722"/>
  <c r="AA65" i="2722"/>
  <c r="AA64" i="2722"/>
  <c r="AC64" i="2722" s="1"/>
  <c r="AD64" i="2722" s="1"/>
  <c r="AA63" i="2722"/>
  <c r="AC63" i="2722" s="1"/>
  <c r="AD63" i="2722" s="1"/>
  <c r="AA62" i="2722"/>
  <c r="AC62" i="2722" s="1"/>
  <c r="AD62" i="2722" s="1"/>
  <c r="AA61" i="2722"/>
  <c r="AC61" i="2722" s="1"/>
  <c r="AD61" i="2722" s="1"/>
  <c r="AA60" i="2722"/>
  <c r="AC60" i="2722" s="1"/>
  <c r="AD60" i="2722" s="1"/>
  <c r="AG60" i="2722" s="1"/>
  <c r="AA59" i="2722"/>
  <c r="AC59" i="2722" s="1"/>
  <c r="AD59" i="2722" s="1"/>
  <c r="AA58" i="2722"/>
  <c r="AC58" i="2722" s="1"/>
  <c r="AD58" i="2722" s="1"/>
  <c r="AA57" i="2722"/>
  <c r="AC57" i="2722" s="1"/>
  <c r="AD57" i="2722" s="1"/>
  <c r="AA56" i="2722"/>
  <c r="AC56" i="2722" s="1"/>
  <c r="AD56" i="2722" s="1"/>
  <c r="AA55" i="2722"/>
  <c r="AC55" i="2722" s="1"/>
  <c r="AD55" i="2722" s="1"/>
  <c r="AA54" i="2722"/>
  <c r="AC54" i="2722" s="1"/>
  <c r="AD54" i="2722" s="1"/>
  <c r="AA53" i="2722"/>
  <c r="AC53" i="2722" s="1"/>
  <c r="AD53" i="2722" s="1"/>
  <c r="AA52" i="2722"/>
  <c r="AC52" i="2722" s="1"/>
  <c r="AD52" i="2722" s="1"/>
  <c r="AG52" i="2722" s="1"/>
  <c r="AA51" i="2722"/>
  <c r="AC51" i="2722" s="1"/>
  <c r="AD51" i="2722" s="1"/>
  <c r="AA50" i="2722"/>
  <c r="AC50" i="2722" s="1"/>
  <c r="AD50" i="2722" s="1"/>
  <c r="AA49" i="2722"/>
  <c r="AC49" i="2722" s="1"/>
  <c r="AD49" i="2722" s="1"/>
  <c r="AA48" i="2722"/>
  <c r="AC48" i="2722" s="1"/>
  <c r="AD48" i="2722" s="1"/>
  <c r="AA47" i="2722"/>
  <c r="AC47" i="2722" s="1"/>
  <c r="AD47" i="2722" s="1"/>
  <c r="AA46" i="2722"/>
  <c r="AC46" i="2722" s="1"/>
  <c r="AD46" i="2722" s="1"/>
  <c r="AA45" i="2722"/>
  <c r="AA44" i="2722"/>
  <c r="AC44" i="2722" s="1"/>
  <c r="AD44" i="2722" s="1"/>
  <c r="AG44" i="2722" s="1"/>
  <c r="AA43" i="2722"/>
  <c r="AC43" i="2722" s="1"/>
  <c r="AD43" i="2722" s="1"/>
  <c r="AA42" i="2722"/>
  <c r="AC42" i="2722" s="1"/>
  <c r="AD42" i="2722" s="1"/>
  <c r="AA41" i="2722"/>
  <c r="AC41" i="2722" s="1"/>
  <c r="AD41" i="2722" s="1"/>
  <c r="AA40" i="2722"/>
  <c r="AC40" i="2722" s="1"/>
  <c r="AD40" i="2722" s="1"/>
  <c r="AA39" i="2722"/>
  <c r="AA38" i="2722"/>
  <c r="AC38" i="2722" s="1"/>
  <c r="AD38" i="2722" s="1"/>
  <c r="AA37" i="2722"/>
  <c r="AC37" i="2722" s="1"/>
  <c r="AD37" i="2722" s="1"/>
  <c r="AA36" i="2722"/>
  <c r="AC36" i="2722" s="1"/>
  <c r="AD36" i="2722" s="1"/>
  <c r="AG36" i="2722" s="1"/>
  <c r="AA35" i="2722"/>
  <c r="AC35" i="2722" s="1"/>
  <c r="AD35" i="2722" s="1"/>
  <c r="AA34" i="2722"/>
  <c r="AA33" i="2722"/>
  <c r="AH100" i="2722"/>
  <c r="AI100" i="2722" s="1"/>
  <c r="AE100" i="2722"/>
  <c r="AB100" i="2722"/>
  <c r="Z100" i="2722"/>
  <c r="Y100" i="2722"/>
  <c r="AH99" i="2722"/>
  <c r="AI99" i="2722" s="1"/>
  <c r="AE99" i="2722"/>
  <c r="AB99" i="2722"/>
  <c r="Z99" i="2722"/>
  <c r="Y99" i="2722"/>
  <c r="AH98" i="2722"/>
  <c r="AI98" i="2722" s="1"/>
  <c r="AE98" i="2722"/>
  <c r="AB98" i="2722"/>
  <c r="AC98" i="2722"/>
  <c r="AD98" i="2722" s="1"/>
  <c r="Z98" i="2722"/>
  <c r="Y98" i="2722"/>
  <c r="AH97" i="2722"/>
  <c r="AI97" i="2722" s="1"/>
  <c r="AE97" i="2722"/>
  <c r="AB97" i="2722"/>
  <c r="Z97" i="2722"/>
  <c r="Y97" i="2722"/>
  <c r="AH96" i="2722"/>
  <c r="AI96" i="2722" s="1"/>
  <c r="AE96" i="2722"/>
  <c r="AB96" i="2722"/>
  <c r="Z96" i="2722"/>
  <c r="Y96" i="2722"/>
  <c r="AH95" i="2722"/>
  <c r="AI95" i="2722" s="1"/>
  <c r="AE95" i="2722"/>
  <c r="AB95" i="2722"/>
  <c r="Z95" i="2722"/>
  <c r="Y95" i="2722"/>
  <c r="AH94" i="2722"/>
  <c r="AI94" i="2722" s="1"/>
  <c r="AE94" i="2722"/>
  <c r="AB94" i="2722"/>
  <c r="AC94" i="2722"/>
  <c r="AD94" i="2722" s="1"/>
  <c r="Z94" i="2722"/>
  <c r="Y94" i="2722"/>
  <c r="AH93" i="2722"/>
  <c r="AI93" i="2722" s="1"/>
  <c r="AE93" i="2722"/>
  <c r="AB93" i="2722"/>
  <c r="AC93" i="2722"/>
  <c r="AD93" i="2722" s="1"/>
  <c r="Z93" i="2722"/>
  <c r="Y93" i="2722"/>
  <c r="AH92" i="2722"/>
  <c r="AI92" i="2722" s="1"/>
  <c r="AE92" i="2722"/>
  <c r="AB92" i="2722"/>
  <c r="Z92" i="2722"/>
  <c r="Y92" i="2722"/>
  <c r="AH91" i="2722"/>
  <c r="AI91" i="2722" s="1"/>
  <c r="AE91" i="2722"/>
  <c r="AC91" i="2722"/>
  <c r="AD91" i="2722" s="1"/>
  <c r="AB91" i="2722"/>
  <c r="Z91" i="2722"/>
  <c r="Y91" i="2722"/>
  <c r="AH90" i="2722"/>
  <c r="AI90" i="2722" s="1"/>
  <c r="AE90" i="2722"/>
  <c r="AB90" i="2722"/>
  <c r="Z90" i="2722"/>
  <c r="Y90" i="2722"/>
  <c r="AH89" i="2722"/>
  <c r="AI89" i="2722" s="1"/>
  <c r="AE89" i="2722"/>
  <c r="AB89" i="2722"/>
  <c r="Z89" i="2722"/>
  <c r="Y89" i="2722"/>
  <c r="AH88" i="2722"/>
  <c r="AI88" i="2722" s="1"/>
  <c r="AE88" i="2722"/>
  <c r="AB88" i="2722"/>
  <c r="Z88" i="2722"/>
  <c r="Y88" i="2722"/>
  <c r="AH87" i="2722"/>
  <c r="AI87" i="2722" s="1"/>
  <c r="AE87" i="2722"/>
  <c r="AB87" i="2722"/>
  <c r="Z87" i="2722"/>
  <c r="Y87" i="2722"/>
  <c r="AH86" i="2722"/>
  <c r="AI86" i="2722" s="1"/>
  <c r="AE86" i="2722"/>
  <c r="AB86" i="2722"/>
  <c r="Z86" i="2722"/>
  <c r="Y86" i="2722"/>
  <c r="AH85" i="2722"/>
  <c r="AI85" i="2722" s="1"/>
  <c r="AE85" i="2722"/>
  <c r="AB85" i="2722"/>
  <c r="Z85" i="2722"/>
  <c r="Y85" i="2722"/>
  <c r="AH84" i="2722"/>
  <c r="AI84" i="2722" s="1"/>
  <c r="AE84" i="2722"/>
  <c r="AB84" i="2722"/>
  <c r="Z84" i="2722"/>
  <c r="Y84" i="2722"/>
  <c r="AH83" i="2722"/>
  <c r="AI83" i="2722" s="1"/>
  <c r="AE83" i="2722"/>
  <c r="AC83" i="2722"/>
  <c r="AD83" i="2722" s="1"/>
  <c r="AB83" i="2722"/>
  <c r="Z83" i="2722"/>
  <c r="Y83" i="2722"/>
  <c r="AH82" i="2722"/>
  <c r="AI82" i="2722" s="1"/>
  <c r="AE82" i="2722"/>
  <c r="AB82" i="2722"/>
  <c r="AC82" i="2722"/>
  <c r="AD82" i="2722" s="1"/>
  <c r="Z82" i="2722"/>
  <c r="Y82" i="2722"/>
  <c r="AH81" i="2722"/>
  <c r="AI81" i="2722" s="1"/>
  <c r="AE81" i="2722"/>
  <c r="AC81" i="2722"/>
  <c r="AD81" i="2722" s="1"/>
  <c r="AB81" i="2722"/>
  <c r="Z81" i="2722"/>
  <c r="Y81" i="2722"/>
  <c r="AH80" i="2722"/>
  <c r="AI80" i="2722" s="1"/>
  <c r="AE80" i="2722"/>
  <c r="AB80" i="2722"/>
  <c r="Z80" i="2722"/>
  <c r="Y80" i="2722"/>
  <c r="AH79" i="2722"/>
  <c r="AI79" i="2722" s="1"/>
  <c r="AE79" i="2722"/>
  <c r="AB79" i="2722"/>
  <c r="Z79" i="2722"/>
  <c r="Y79" i="2722"/>
  <c r="AH78" i="2722"/>
  <c r="AI78" i="2722" s="1"/>
  <c r="AE78" i="2722"/>
  <c r="AB78" i="2722"/>
  <c r="Z78" i="2722"/>
  <c r="Y78" i="2722"/>
  <c r="AH77" i="2722"/>
  <c r="AI77" i="2722" s="1"/>
  <c r="AE77" i="2722"/>
  <c r="AB77" i="2722"/>
  <c r="AC77" i="2722"/>
  <c r="AD77" i="2722" s="1"/>
  <c r="Z77" i="2722"/>
  <c r="Y77" i="2722"/>
  <c r="AH76" i="2722"/>
  <c r="AI76" i="2722" s="1"/>
  <c r="AE76" i="2722"/>
  <c r="AC76" i="2722"/>
  <c r="AD76" i="2722" s="1"/>
  <c r="AG76" i="2722" s="1"/>
  <c r="AB76" i="2722"/>
  <c r="Z76" i="2722"/>
  <c r="Y76" i="2722"/>
  <c r="AH75" i="2722"/>
  <c r="AI75" i="2722" s="1"/>
  <c r="AE75" i="2722"/>
  <c r="AB75" i="2722"/>
  <c r="Z75" i="2722"/>
  <c r="Y75" i="2722"/>
  <c r="AH74" i="2722"/>
  <c r="AI74" i="2722" s="1"/>
  <c r="AE74" i="2722"/>
  <c r="AB74" i="2722"/>
  <c r="Z74" i="2722"/>
  <c r="Y74" i="2722"/>
  <c r="AH73" i="2722"/>
  <c r="AI73" i="2722" s="1"/>
  <c r="AE73" i="2722"/>
  <c r="AB73" i="2722"/>
  <c r="Z73" i="2722"/>
  <c r="Y73" i="2722"/>
  <c r="AH72" i="2722"/>
  <c r="AI72" i="2722" s="1"/>
  <c r="AE72" i="2722"/>
  <c r="AB72" i="2722"/>
  <c r="Z72" i="2722"/>
  <c r="Y72" i="2722"/>
  <c r="AH71" i="2722"/>
  <c r="AI71" i="2722" s="1"/>
  <c r="AE71" i="2722"/>
  <c r="AB71" i="2722"/>
  <c r="Z71" i="2722"/>
  <c r="Y71" i="2722"/>
  <c r="AH70" i="2722"/>
  <c r="AI70" i="2722" s="1"/>
  <c r="AE70" i="2722"/>
  <c r="AB70" i="2722"/>
  <c r="Z70" i="2722"/>
  <c r="Y70" i="2722"/>
  <c r="AH69" i="2722"/>
  <c r="AI69" i="2722" s="1"/>
  <c r="AE69" i="2722"/>
  <c r="AB69" i="2722"/>
  <c r="Z69" i="2722"/>
  <c r="Y69" i="2722"/>
  <c r="AH68" i="2722"/>
  <c r="AI68" i="2722" s="1"/>
  <c r="AE68" i="2722"/>
  <c r="AB68" i="2722"/>
  <c r="Z68" i="2722"/>
  <c r="Y68" i="2722"/>
  <c r="AH67" i="2722"/>
  <c r="AI67" i="2722" s="1"/>
  <c r="AE67" i="2722"/>
  <c r="AB67" i="2722"/>
  <c r="Z67" i="2722"/>
  <c r="Y67" i="2722"/>
  <c r="AH66" i="2722"/>
  <c r="AI66" i="2722" s="1"/>
  <c r="AE66" i="2722"/>
  <c r="AB66" i="2722"/>
  <c r="AC66" i="2722"/>
  <c r="AD66" i="2722" s="1"/>
  <c r="Z66" i="2722"/>
  <c r="Y66" i="2722"/>
  <c r="AH65" i="2722"/>
  <c r="AI65" i="2722" s="1"/>
  <c r="AE65" i="2722"/>
  <c r="AC65" i="2722"/>
  <c r="AD65" i="2722" s="1"/>
  <c r="AB65" i="2722"/>
  <c r="Z65" i="2722"/>
  <c r="Y65" i="2722"/>
  <c r="AH64" i="2722"/>
  <c r="AI64" i="2722" s="1"/>
  <c r="AE64" i="2722"/>
  <c r="AB64" i="2722"/>
  <c r="Z64" i="2722"/>
  <c r="Y64" i="2722"/>
  <c r="AH63" i="2722"/>
  <c r="AI63" i="2722" s="1"/>
  <c r="AE63" i="2722"/>
  <c r="AB63" i="2722"/>
  <c r="Z63" i="2722"/>
  <c r="Y63" i="2722"/>
  <c r="AH62" i="2722"/>
  <c r="AI62" i="2722" s="1"/>
  <c r="AE62" i="2722"/>
  <c r="AB62" i="2722"/>
  <c r="Z62" i="2722"/>
  <c r="Y62" i="2722"/>
  <c r="AH61" i="2722"/>
  <c r="AI61" i="2722" s="1"/>
  <c r="AE61" i="2722"/>
  <c r="AB61" i="2722"/>
  <c r="Z61" i="2722"/>
  <c r="Y61" i="2722"/>
  <c r="AH60" i="2722"/>
  <c r="AI60" i="2722" s="1"/>
  <c r="AE60" i="2722"/>
  <c r="AB60" i="2722"/>
  <c r="Z60" i="2722"/>
  <c r="Y60" i="2722"/>
  <c r="AH59" i="2722"/>
  <c r="AI59" i="2722" s="1"/>
  <c r="AE59" i="2722"/>
  <c r="AB59" i="2722"/>
  <c r="Z59" i="2722"/>
  <c r="Y59" i="2722"/>
  <c r="AH58" i="2722"/>
  <c r="AI58" i="2722" s="1"/>
  <c r="AE58" i="2722"/>
  <c r="AB58" i="2722"/>
  <c r="Z58" i="2722"/>
  <c r="Y58" i="2722"/>
  <c r="AH57" i="2722"/>
  <c r="AI57" i="2722" s="1"/>
  <c r="AE57" i="2722"/>
  <c r="AB57" i="2722"/>
  <c r="Z57" i="2722"/>
  <c r="Y57" i="2722"/>
  <c r="AH56" i="2722"/>
  <c r="AI56" i="2722" s="1"/>
  <c r="AE56" i="2722"/>
  <c r="AB56" i="2722"/>
  <c r="Z56" i="2722"/>
  <c r="Y56" i="2722"/>
  <c r="AH55" i="2722"/>
  <c r="AI55" i="2722" s="1"/>
  <c r="AE55" i="2722"/>
  <c r="AB55" i="2722"/>
  <c r="Z55" i="2722"/>
  <c r="Y55" i="2722"/>
  <c r="AH54" i="2722"/>
  <c r="AI54" i="2722" s="1"/>
  <c r="AE54" i="2722"/>
  <c r="AB54" i="2722"/>
  <c r="Z54" i="2722"/>
  <c r="Y54" i="2722"/>
  <c r="AH53" i="2722"/>
  <c r="AI53" i="2722" s="1"/>
  <c r="AE53" i="2722"/>
  <c r="AB53" i="2722"/>
  <c r="Z53" i="2722"/>
  <c r="Y53" i="2722"/>
  <c r="AH52" i="2722"/>
  <c r="AI52" i="2722" s="1"/>
  <c r="AE52" i="2722"/>
  <c r="AB52" i="2722"/>
  <c r="Z52" i="2722"/>
  <c r="Y52" i="2722"/>
  <c r="AH51" i="2722"/>
  <c r="AI51" i="2722" s="1"/>
  <c r="AE51" i="2722"/>
  <c r="AB51" i="2722"/>
  <c r="Z51" i="2722"/>
  <c r="Y51" i="2722"/>
  <c r="AH50" i="2722"/>
  <c r="AI50" i="2722" s="1"/>
  <c r="AE50" i="2722"/>
  <c r="AB50" i="2722"/>
  <c r="Z50" i="2722"/>
  <c r="Y50" i="2722"/>
  <c r="AH49" i="2722"/>
  <c r="AI49" i="2722" s="1"/>
  <c r="AE49" i="2722"/>
  <c r="AB49" i="2722"/>
  <c r="Z49" i="2722"/>
  <c r="Y49" i="2722"/>
  <c r="AH48" i="2722"/>
  <c r="AI48" i="2722" s="1"/>
  <c r="AE48" i="2722"/>
  <c r="AB48" i="2722"/>
  <c r="Z48" i="2722"/>
  <c r="Y48" i="2722"/>
  <c r="AH47" i="2722"/>
  <c r="AI47" i="2722" s="1"/>
  <c r="AE47" i="2722"/>
  <c r="AB47" i="2722"/>
  <c r="Z47" i="2722"/>
  <c r="Y47" i="2722"/>
  <c r="AH46" i="2722"/>
  <c r="AI46" i="2722" s="1"/>
  <c r="AE46" i="2722"/>
  <c r="AB46" i="2722"/>
  <c r="Z46" i="2722"/>
  <c r="Y46" i="2722"/>
  <c r="AH45" i="2722"/>
  <c r="AI45" i="2722" s="1"/>
  <c r="AE45" i="2722"/>
  <c r="AB45" i="2722"/>
  <c r="AC45" i="2722"/>
  <c r="AD45" i="2722" s="1"/>
  <c r="Z45" i="2722"/>
  <c r="Y45" i="2722"/>
  <c r="AH44" i="2722"/>
  <c r="AI44" i="2722" s="1"/>
  <c r="AE44" i="2722"/>
  <c r="AB44" i="2722"/>
  <c r="Z44" i="2722"/>
  <c r="Y44" i="2722"/>
  <c r="AH43" i="2722"/>
  <c r="AI43" i="2722" s="1"/>
  <c r="AE43" i="2722"/>
  <c r="AB43" i="2722"/>
  <c r="Z43" i="2722"/>
  <c r="Y43" i="2722"/>
  <c r="AH42" i="2722"/>
  <c r="AI42" i="2722" s="1"/>
  <c r="AE42" i="2722"/>
  <c r="AB42" i="2722"/>
  <c r="Z42" i="2722"/>
  <c r="Y42" i="2722"/>
  <c r="AH41" i="2722"/>
  <c r="AI41" i="2722" s="1"/>
  <c r="AE41" i="2722"/>
  <c r="AB41" i="2722"/>
  <c r="Z41" i="2722"/>
  <c r="Y41" i="2722"/>
  <c r="AH40" i="2722"/>
  <c r="AI40" i="2722" s="1"/>
  <c r="AE40" i="2722"/>
  <c r="AB40" i="2722"/>
  <c r="Z40" i="2722"/>
  <c r="Y40" i="2722"/>
  <c r="AH39" i="2722"/>
  <c r="AI39" i="2722" s="1"/>
  <c r="AE39" i="2722"/>
  <c r="AB39" i="2722"/>
  <c r="AC39" i="2722"/>
  <c r="AD39" i="2722" s="1"/>
  <c r="Z39" i="2722"/>
  <c r="Y39" i="2722"/>
  <c r="AH38" i="2722"/>
  <c r="AI38" i="2722" s="1"/>
  <c r="AE38" i="2722"/>
  <c r="AB38" i="2722"/>
  <c r="Z38" i="2722"/>
  <c r="Y38" i="2722"/>
  <c r="AH37" i="2722"/>
  <c r="AI37" i="2722" s="1"/>
  <c r="AE37" i="2722"/>
  <c r="AB37" i="2722"/>
  <c r="Z37" i="2722"/>
  <c r="Y37" i="2722"/>
  <c r="AH36" i="2722"/>
  <c r="AI36" i="2722" s="1"/>
  <c r="AE36" i="2722"/>
  <c r="AB36" i="2722"/>
  <c r="Z36" i="2722"/>
  <c r="Y36" i="2722"/>
  <c r="AH35" i="2722"/>
  <c r="AI35" i="2722" s="1"/>
  <c r="AE35" i="2722"/>
  <c r="AB35" i="2722"/>
  <c r="Z35" i="2722"/>
  <c r="Y35" i="2722"/>
  <c r="AH34" i="2722"/>
  <c r="AI34" i="2722" s="1"/>
  <c r="AE34" i="2722"/>
  <c r="AB34" i="2722"/>
  <c r="AC34" i="2722"/>
  <c r="AD34" i="2722" s="1"/>
  <c r="Z34" i="2722"/>
  <c r="Y34" i="2722"/>
  <c r="AH33" i="2722"/>
  <c r="AI33" i="2722" s="1"/>
  <c r="AE33" i="2722"/>
  <c r="AC33" i="2722"/>
  <c r="AD33" i="2722" s="1"/>
  <c r="AB33" i="2722"/>
  <c r="Z33" i="2722"/>
  <c r="Y33" i="2722"/>
  <c r="Y16" i="2722"/>
  <c r="Y31" i="2722"/>
  <c r="Y23" i="2722"/>
  <c r="Y19" i="2722"/>
  <c r="Y29" i="2722"/>
  <c r="Y21" i="2722"/>
  <c r="Y24" i="2722"/>
  <c r="Y27" i="2722"/>
  <c r="Y25" i="2722"/>
  <c r="Y18" i="2722"/>
  <c r="Y30" i="2722"/>
  <c r="Y28" i="2722"/>
  <c r="Y32" i="2722"/>
  <c r="Y26" i="2722"/>
  <c r="Y20" i="2722"/>
  <c r="Y22" i="2722"/>
  <c r="Y17" i="2722"/>
  <c r="Y15" i="2722"/>
  <c r="D13" i="2722"/>
  <c r="M10" i="2722"/>
  <c r="L10" i="2722"/>
  <c r="M8" i="2722"/>
  <c r="L8" i="2722"/>
  <c r="E50" i="2721"/>
  <c r="F50" i="2721" s="1"/>
  <c r="E49" i="2721"/>
  <c r="F49" i="2721" s="1"/>
  <c r="E48" i="2721"/>
  <c r="F48" i="2721" s="1"/>
  <c r="E47" i="2721"/>
  <c r="F47" i="2721" s="1"/>
  <c r="E46" i="2721"/>
  <c r="F46" i="2721" s="1"/>
  <c r="E45" i="2721"/>
  <c r="F45" i="2721" s="1"/>
  <c r="E44" i="2721"/>
  <c r="F44" i="2721" s="1"/>
  <c r="E43" i="2721"/>
  <c r="F43" i="2721" s="1"/>
  <c r="E42" i="2721"/>
  <c r="F42" i="2721" s="1"/>
  <c r="E41" i="2721"/>
  <c r="F41" i="2721" s="1"/>
  <c r="E40" i="2721"/>
  <c r="F40" i="2721" s="1"/>
  <c r="E39" i="2721"/>
  <c r="F39" i="2721" s="1"/>
  <c r="E38" i="2721"/>
  <c r="F38" i="2721" s="1"/>
  <c r="E37" i="2721"/>
  <c r="F37" i="2721" s="1"/>
  <c r="E36" i="2721"/>
  <c r="F36" i="2721" s="1"/>
  <c r="E35" i="2721"/>
  <c r="F35" i="2721" s="1"/>
  <c r="E34" i="2721"/>
  <c r="F34" i="2721" s="1"/>
  <c r="E33" i="2721"/>
  <c r="F33" i="2721" s="1"/>
  <c r="E32" i="2721"/>
  <c r="F32" i="2721" s="1"/>
  <c r="E31" i="2721"/>
  <c r="F31" i="2721" s="1"/>
  <c r="E30" i="2721"/>
  <c r="F30" i="2721" s="1"/>
  <c r="E29" i="2721"/>
  <c r="F29" i="2721" s="1"/>
  <c r="E28" i="2721"/>
  <c r="F28" i="2721" s="1"/>
  <c r="E27" i="2721"/>
  <c r="F27" i="2721" s="1"/>
  <c r="E26" i="2721"/>
  <c r="F26" i="2721" s="1"/>
  <c r="E25" i="2721"/>
  <c r="F25" i="2721" s="1"/>
  <c r="E24" i="2721"/>
  <c r="F24" i="2721" s="1"/>
  <c r="E23" i="2721"/>
  <c r="F23" i="2721" s="1"/>
  <c r="E22" i="2721"/>
  <c r="F22" i="2721" s="1"/>
  <c r="E21" i="2721"/>
  <c r="F21" i="2721" s="1"/>
  <c r="E20" i="2721"/>
  <c r="F20" i="2721" s="1"/>
  <c r="E19" i="2721"/>
  <c r="F19" i="2721" s="1"/>
  <c r="E18" i="2721"/>
  <c r="F18" i="2721" s="1"/>
  <c r="E17" i="2721"/>
  <c r="F17" i="2721" s="1"/>
  <c r="E16" i="2721"/>
  <c r="F16" i="2721" s="1"/>
  <c r="E15" i="2721"/>
  <c r="F15" i="2721" s="1"/>
  <c r="AA100" i="2721"/>
  <c r="AA99" i="2721"/>
  <c r="AC99" i="2721" s="1"/>
  <c r="AD99" i="2721" s="1"/>
  <c r="AA98" i="2721"/>
  <c r="AC98" i="2721" s="1"/>
  <c r="AD98" i="2721" s="1"/>
  <c r="AA97" i="2721"/>
  <c r="AC97" i="2721" s="1"/>
  <c r="AD97" i="2721" s="1"/>
  <c r="AA96" i="2721"/>
  <c r="AC96" i="2721" s="1"/>
  <c r="AD96" i="2721" s="1"/>
  <c r="AA95" i="2721"/>
  <c r="AA94" i="2721"/>
  <c r="AC94" i="2721" s="1"/>
  <c r="AD94" i="2721" s="1"/>
  <c r="AA93" i="2721"/>
  <c r="AC93" i="2721" s="1"/>
  <c r="AD93" i="2721" s="1"/>
  <c r="AA92" i="2721"/>
  <c r="AC92" i="2721" s="1"/>
  <c r="AD92" i="2721" s="1"/>
  <c r="AA91" i="2721"/>
  <c r="AC91" i="2721" s="1"/>
  <c r="AD91" i="2721" s="1"/>
  <c r="AA90" i="2721"/>
  <c r="AC90" i="2721" s="1"/>
  <c r="AD90" i="2721" s="1"/>
  <c r="AA89" i="2721"/>
  <c r="AC89" i="2721" s="1"/>
  <c r="AD89" i="2721" s="1"/>
  <c r="AA88" i="2721"/>
  <c r="AC88" i="2721" s="1"/>
  <c r="AD88" i="2721" s="1"/>
  <c r="AA87" i="2721"/>
  <c r="AC87" i="2721" s="1"/>
  <c r="AD87" i="2721" s="1"/>
  <c r="AA86" i="2721"/>
  <c r="AC86" i="2721" s="1"/>
  <c r="AD86" i="2721" s="1"/>
  <c r="AA85" i="2721"/>
  <c r="AC85" i="2721" s="1"/>
  <c r="AD85" i="2721" s="1"/>
  <c r="AG85" i="2721" s="1"/>
  <c r="AA84" i="2721"/>
  <c r="AC84" i="2721" s="1"/>
  <c r="AD84" i="2721" s="1"/>
  <c r="AA83" i="2721"/>
  <c r="AC83" i="2721" s="1"/>
  <c r="AD83" i="2721" s="1"/>
  <c r="AA82" i="2721"/>
  <c r="AA81" i="2721"/>
  <c r="AC81" i="2721" s="1"/>
  <c r="AD81" i="2721" s="1"/>
  <c r="AA80" i="2721"/>
  <c r="AC80" i="2721" s="1"/>
  <c r="AD80" i="2721" s="1"/>
  <c r="AA79" i="2721"/>
  <c r="AC79" i="2721" s="1"/>
  <c r="AD79" i="2721" s="1"/>
  <c r="AA78" i="2721"/>
  <c r="AA77" i="2721"/>
  <c r="AA76" i="2721"/>
  <c r="AC76" i="2721" s="1"/>
  <c r="AD76" i="2721" s="1"/>
  <c r="AA75" i="2721"/>
  <c r="AC75" i="2721" s="1"/>
  <c r="AD75" i="2721" s="1"/>
  <c r="AA74" i="2721"/>
  <c r="AC74" i="2721" s="1"/>
  <c r="AD74" i="2721" s="1"/>
  <c r="AA73" i="2721"/>
  <c r="AA72" i="2721"/>
  <c r="AC72" i="2721" s="1"/>
  <c r="AD72" i="2721" s="1"/>
  <c r="AA71" i="2721"/>
  <c r="AC71" i="2721" s="1"/>
  <c r="AD71" i="2721" s="1"/>
  <c r="AA70" i="2721"/>
  <c r="AA69" i="2721"/>
  <c r="AC69" i="2721" s="1"/>
  <c r="AD69" i="2721" s="1"/>
  <c r="AG69" i="2721" s="1"/>
  <c r="AA68" i="2721"/>
  <c r="AC68" i="2721" s="1"/>
  <c r="AD68" i="2721" s="1"/>
  <c r="AA67" i="2721"/>
  <c r="AA66" i="2721"/>
  <c r="AA65" i="2721"/>
  <c r="AC65" i="2721" s="1"/>
  <c r="AD65" i="2721" s="1"/>
  <c r="AA64" i="2721"/>
  <c r="AC64" i="2721" s="1"/>
  <c r="AD64" i="2721" s="1"/>
  <c r="AA63" i="2721"/>
  <c r="AC63" i="2721" s="1"/>
  <c r="AD63" i="2721" s="1"/>
  <c r="AA62" i="2721"/>
  <c r="AA61" i="2721"/>
  <c r="AA60" i="2721"/>
  <c r="AC60" i="2721" s="1"/>
  <c r="AD60" i="2721" s="1"/>
  <c r="AA59" i="2721"/>
  <c r="AC59" i="2721" s="1"/>
  <c r="AD59" i="2721" s="1"/>
  <c r="AA58" i="2721"/>
  <c r="AA57" i="2721"/>
  <c r="AC57" i="2721" s="1"/>
  <c r="AD57" i="2721" s="1"/>
  <c r="AA56" i="2721"/>
  <c r="AC56" i="2721" s="1"/>
  <c r="AD56" i="2721" s="1"/>
  <c r="AA55" i="2721"/>
  <c r="AC55" i="2721" s="1"/>
  <c r="AD55" i="2721" s="1"/>
  <c r="AA54" i="2721"/>
  <c r="AC54" i="2721" s="1"/>
  <c r="AD54" i="2721" s="1"/>
  <c r="AA53" i="2721"/>
  <c r="AC53" i="2721" s="1"/>
  <c r="AD53" i="2721" s="1"/>
  <c r="AG53" i="2721" s="1"/>
  <c r="AA52" i="2721"/>
  <c r="AC52" i="2721" s="1"/>
  <c r="AD52" i="2721" s="1"/>
  <c r="AA51" i="2721"/>
  <c r="AC51" i="2721" s="1"/>
  <c r="AD51" i="2721" s="1"/>
  <c r="AA50" i="2721"/>
  <c r="AC50" i="2721" s="1"/>
  <c r="AD50" i="2721" s="1"/>
  <c r="AA49" i="2721"/>
  <c r="AC49" i="2721" s="1"/>
  <c r="AD49" i="2721" s="1"/>
  <c r="AA48" i="2721"/>
  <c r="AC48" i="2721" s="1"/>
  <c r="AD48" i="2721" s="1"/>
  <c r="AA47" i="2721"/>
  <c r="AC47" i="2721" s="1"/>
  <c r="AD47" i="2721" s="1"/>
  <c r="AA46" i="2721"/>
  <c r="AC46" i="2721" s="1"/>
  <c r="AD46" i="2721" s="1"/>
  <c r="AA45" i="2721"/>
  <c r="AA44" i="2721"/>
  <c r="AC44" i="2721" s="1"/>
  <c r="AD44" i="2721" s="1"/>
  <c r="AA43" i="2721"/>
  <c r="AC43" i="2721" s="1"/>
  <c r="AD43" i="2721" s="1"/>
  <c r="AA42" i="2721"/>
  <c r="AA41" i="2721"/>
  <c r="AC41" i="2721" s="1"/>
  <c r="AD41" i="2721" s="1"/>
  <c r="AA40" i="2721"/>
  <c r="AC40" i="2721" s="1"/>
  <c r="AD40" i="2721" s="1"/>
  <c r="AH100" i="2721"/>
  <c r="AI100" i="2721" s="1"/>
  <c r="AE100" i="2721"/>
  <c r="AB100" i="2721"/>
  <c r="AC100" i="2721"/>
  <c r="AD100" i="2721" s="1"/>
  <c r="Z100" i="2721"/>
  <c r="Y100" i="2721"/>
  <c r="AH99" i="2721"/>
  <c r="AI99" i="2721" s="1"/>
  <c r="AE99" i="2721"/>
  <c r="AB99" i="2721"/>
  <c r="Z99" i="2721"/>
  <c r="Y99" i="2721"/>
  <c r="AH98" i="2721"/>
  <c r="AI98" i="2721" s="1"/>
  <c r="AE98" i="2721"/>
  <c r="AB98" i="2721"/>
  <c r="Z98" i="2721"/>
  <c r="Y98" i="2721"/>
  <c r="AH97" i="2721"/>
  <c r="AI97" i="2721" s="1"/>
  <c r="AE97" i="2721"/>
  <c r="AB97" i="2721"/>
  <c r="Z97" i="2721"/>
  <c r="Y97" i="2721"/>
  <c r="AH96" i="2721"/>
  <c r="AI96" i="2721" s="1"/>
  <c r="AE96" i="2721"/>
  <c r="AB96" i="2721"/>
  <c r="Z96" i="2721"/>
  <c r="Y96" i="2721"/>
  <c r="AH95" i="2721"/>
  <c r="AI95" i="2721" s="1"/>
  <c r="AE95" i="2721"/>
  <c r="AB95" i="2721"/>
  <c r="AC95" i="2721"/>
  <c r="AD95" i="2721" s="1"/>
  <c r="Z95" i="2721"/>
  <c r="Y95" i="2721"/>
  <c r="AH94" i="2721"/>
  <c r="AI94" i="2721" s="1"/>
  <c r="AE94" i="2721"/>
  <c r="AB94" i="2721"/>
  <c r="Z94" i="2721"/>
  <c r="Y94" i="2721"/>
  <c r="AH93" i="2721"/>
  <c r="AI93" i="2721" s="1"/>
  <c r="AE93" i="2721"/>
  <c r="AB93" i="2721"/>
  <c r="Z93" i="2721"/>
  <c r="Y93" i="2721"/>
  <c r="AH92" i="2721"/>
  <c r="AI92" i="2721" s="1"/>
  <c r="AE92" i="2721"/>
  <c r="AB92" i="2721"/>
  <c r="Z92" i="2721"/>
  <c r="Y92" i="2721"/>
  <c r="AH91" i="2721"/>
  <c r="AI91" i="2721" s="1"/>
  <c r="AE91" i="2721"/>
  <c r="AB91" i="2721"/>
  <c r="Z91" i="2721"/>
  <c r="Y91" i="2721"/>
  <c r="AH90" i="2721"/>
  <c r="AI90" i="2721" s="1"/>
  <c r="AE90" i="2721"/>
  <c r="AB90" i="2721"/>
  <c r="Z90" i="2721"/>
  <c r="Y90" i="2721"/>
  <c r="AH89" i="2721"/>
  <c r="AI89" i="2721" s="1"/>
  <c r="AE89" i="2721"/>
  <c r="AB89" i="2721"/>
  <c r="Z89" i="2721"/>
  <c r="Y89" i="2721"/>
  <c r="AH88" i="2721"/>
  <c r="AI88" i="2721" s="1"/>
  <c r="AE88" i="2721"/>
  <c r="AB88" i="2721"/>
  <c r="Z88" i="2721"/>
  <c r="Y88" i="2721"/>
  <c r="AH87" i="2721"/>
  <c r="AI87" i="2721" s="1"/>
  <c r="AE87" i="2721"/>
  <c r="AB87" i="2721"/>
  <c r="Z87" i="2721"/>
  <c r="Y87" i="2721"/>
  <c r="AH86" i="2721"/>
  <c r="AI86" i="2721" s="1"/>
  <c r="AE86" i="2721"/>
  <c r="AB86" i="2721"/>
  <c r="Z86" i="2721"/>
  <c r="Y86" i="2721"/>
  <c r="AH85" i="2721"/>
  <c r="AI85" i="2721" s="1"/>
  <c r="AE85" i="2721"/>
  <c r="AB85" i="2721"/>
  <c r="Z85" i="2721"/>
  <c r="Y85" i="2721"/>
  <c r="AH84" i="2721"/>
  <c r="AI84" i="2721" s="1"/>
  <c r="AE84" i="2721"/>
  <c r="AB84" i="2721"/>
  <c r="Z84" i="2721"/>
  <c r="Y84" i="2721"/>
  <c r="AH83" i="2721"/>
  <c r="AI83" i="2721" s="1"/>
  <c r="AE83" i="2721"/>
  <c r="AB83" i="2721"/>
  <c r="Z83" i="2721"/>
  <c r="Y83" i="2721"/>
  <c r="AH82" i="2721"/>
  <c r="AI82" i="2721" s="1"/>
  <c r="AE82" i="2721"/>
  <c r="AB82" i="2721"/>
  <c r="AC82" i="2721"/>
  <c r="AD82" i="2721" s="1"/>
  <c r="Z82" i="2721"/>
  <c r="Y82" i="2721"/>
  <c r="AH81" i="2721"/>
  <c r="AI81" i="2721" s="1"/>
  <c r="AE81" i="2721"/>
  <c r="AB81" i="2721"/>
  <c r="Z81" i="2721"/>
  <c r="Y81" i="2721"/>
  <c r="AH80" i="2721"/>
  <c r="AI80" i="2721" s="1"/>
  <c r="AE80" i="2721"/>
  <c r="AB80" i="2721"/>
  <c r="Z80" i="2721"/>
  <c r="Y80" i="2721"/>
  <c r="AH79" i="2721"/>
  <c r="AI79" i="2721" s="1"/>
  <c r="AE79" i="2721"/>
  <c r="AB79" i="2721"/>
  <c r="Z79" i="2721"/>
  <c r="Y79" i="2721"/>
  <c r="AH78" i="2721"/>
  <c r="AI78" i="2721" s="1"/>
  <c r="AE78" i="2721"/>
  <c r="AB78" i="2721"/>
  <c r="AC78" i="2721"/>
  <c r="AD78" i="2721" s="1"/>
  <c r="Z78" i="2721"/>
  <c r="Y78" i="2721"/>
  <c r="AH77" i="2721"/>
  <c r="AI77" i="2721" s="1"/>
  <c r="AE77" i="2721"/>
  <c r="AC77" i="2721"/>
  <c r="AD77" i="2721" s="1"/>
  <c r="AB77" i="2721"/>
  <c r="Z77" i="2721"/>
  <c r="Y77" i="2721"/>
  <c r="AH76" i="2721"/>
  <c r="AI76" i="2721" s="1"/>
  <c r="AE76" i="2721"/>
  <c r="AB76" i="2721"/>
  <c r="Z76" i="2721"/>
  <c r="Y76" i="2721"/>
  <c r="AH75" i="2721"/>
  <c r="AI75" i="2721" s="1"/>
  <c r="AE75" i="2721"/>
  <c r="AB75" i="2721"/>
  <c r="Z75" i="2721"/>
  <c r="Y75" i="2721"/>
  <c r="AH74" i="2721"/>
  <c r="AI74" i="2721" s="1"/>
  <c r="AE74" i="2721"/>
  <c r="AB74" i="2721"/>
  <c r="Z74" i="2721"/>
  <c r="Y74" i="2721"/>
  <c r="AH73" i="2721"/>
  <c r="AI73" i="2721" s="1"/>
  <c r="AE73" i="2721"/>
  <c r="AC73" i="2721"/>
  <c r="AD73" i="2721" s="1"/>
  <c r="AB73" i="2721"/>
  <c r="Z73" i="2721"/>
  <c r="Y73" i="2721"/>
  <c r="AH72" i="2721"/>
  <c r="AI72" i="2721" s="1"/>
  <c r="AE72" i="2721"/>
  <c r="AB72" i="2721"/>
  <c r="Z72" i="2721"/>
  <c r="Y72" i="2721"/>
  <c r="AH71" i="2721"/>
  <c r="AI71" i="2721" s="1"/>
  <c r="AE71" i="2721"/>
  <c r="AB71" i="2721"/>
  <c r="Z71" i="2721"/>
  <c r="Y71" i="2721"/>
  <c r="AH70" i="2721"/>
  <c r="AI70" i="2721" s="1"/>
  <c r="AE70" i="2721"/>
  <c r="AB70" i="2721"/>
  <c r="AC70" i="2721"/>
  <c r="AD70" i="2721" s="1"/>
  <c r="Z70" i="2721"/>
  <c r="Y70" i="2721"/>
  <c r="AH69" i="2721"/>
  <c r="AI69" i="2721" s="1"/>
  <c r="AE69" i="2721"/>
  <c r="AB69" i="2721"/>
  <c r="Z69" i="2721"/>
  <c r="Y69" i="2721"/>
  <c r="AH68" i="2721"/>
  <c r="AI68" i="2721" s="1"/>
  <c r="AE68" i="2721"/>
  <c r="AB68" i="2721"/>
  <c r="Z68" i="2721"/>
  <c r="Y68" i="2721"/>
  <c r="AH67" i="2721"/>
  <c r="AI67" i="2721" s="1"/>
  <c r="AE67" i="2721"/>
  <c r="AC67" i="2721"/>
  <c r="AD67" i="2721" s="1"/>
  <c r="AB67" i="2721"/>
  <c r="Z67" i="2721"/>
  <c r="Y67" i="2721"/>
  <c r="AH66" i="2721"/>
  <c r="AI66" i="2721" s="1"/>
  <c r="AE66" i="2721"/>
  <c r="AB66" i="2721"/>
  <c r="AC66" i="2721"/>
  <c r="AD66" i="2721" s="1"/>
  <c r="Z66" i="2721"/>
  <c r="Y66" i="2721"/>
  <c r="AH65" i="2721"/>
  <c r="AI65" i="2721" s="1"/>
  <c r="AE65" i="2721"/>
  <c r="AB65" i="2721"/>
  <c r="Z65" i="2721"/>
  <c r="Y65" i="2721"/>
  <c r="AH64" i="2721"/>
  <c r="AI64" i="2721" s="1"/>
  <c r="AE64" i="2721"/>
  <c r="AB64" i="2721"/>
  <c r="Z64" i="2721"/>
  <c r="Y64" i="2721"/>
  <c r="AH63" i="2721"/>
  <c r="AI63" i="2721" s="1"/>
  <c r="AE63" i="2721"/>
  <c r="AB63" i="2721"/>
  <c r="Z63" i="2721"/>
  <c r="Y63" i="2721"/>
  <c r="AH62" i="2721"/>
  <c r="AI62" i="2721" s="1"/>
  <c r="AE62" i="2721"/>
  <c r="AB62" i="2721"/>
  <c r="AC62" i="2721"/>
  <c r="AD62" i="2721" s="1"/>
  <c r="Z62" i="2721"/>
  <c r="Y62" i="2721"/>
  <c r="AH61" i="2721"/>
  <c r="AI61" i="2721" s="1"/>
  <c r="AE61" i="2721"/>
  <c r="AC61" i="2721"/>
  <c r="AD61" i="2721" s="1"/>
  <c r="AB61" i="2721"/>
  <c r="Z61" i="2721"/>
  <c r="Y61" i="2721"/>
  <c r="AH60" i="2721"/>
  <c r="AI60" i="2721" s="1"/>
  <c r="AE60" i="2721"/>
  <c r="AB60" i="2721"/>
  <c r="Z60" i="2721"/>
  <c r="Y60" i="2721"/>
  <c r="AH59" i="2721"/>
  <c r="AI59" i="2721" s="1"/>
  <c r="AE59" i="2721"/>
  <c r="AB59" i="2721"/>
  <c r="Z59" i="2721"/>
  <c r="Y59" i="2721"/>
  <c r="AH58" i="2721"/>
  <c r="AI58" i="2721" s="1"/>
  <c r="AE58" i="2721"/>
  <c r="AC58" i="2721"/>
  <c r="AD58" i="2721" s="1"/>
  <c r="AB58" i="2721"/>
  <c r="Z58" i="2721"/>
  <c r="Y58" i="2721"/>
  <c r="AH57" i="2721"/>
  <c r="AI57" i="2721" s="1"/>
  <c r="AE57" i="2721"/>
  <c r="AB57" i="2721"/>
  <c r="Z57" i="2721"/>
  <c r="Y57" i="2721"/>
  <c r="AH56" i="2721"/>
  <c r="AI56" i="2721" s="1"/>
  <c r="AE56" i="2721"/>
  <c r="AB56" i="2721"/>
  <c r="Z56" i="2721"/>
  <c r="Y56" i="2721"/>
  <c r="AH55" i="2721"/>
  <c r="AI55" i="2721" s="1"/>
  <c r="AE55" i="2721"/>
  <c r="AB55" i="2721"/>
  <c r="Z55" i="2721"/>
  <c r="Y55" i="2721"/>
  <c r="AH54" i="2721"/>
  <c r="AI54" i="2721" s="1"/>
  <c r="AE54" i="2721"/>
  <c r="AB54" i="2721"/>
  <c r="Z54" i="2721"/>
  <c r="Y54" i="2721"/>
  <c r="AH53" i="2721"/>
  <c r="AI53" i="2721" s="1"/>
  <c r="AE53" i="2721"/>
  <c r="AB53" i="2721"/>
  <c r="Z53" i="2721"/>
  <c r="Y53" i="2721"/>
  <c r="AH52" i="2721"/>
  <c r="AI52" i="2721" s="1"/>
  <c r="AE52" i="2721"/>
  <c r="AB52" i="2721"/>
  <c r="Z52" i="2721"/>
  <c r="Y52" i="2721"/>
  <c r="AH51" i="2721"/>
  <c r="AI51" i="2721" s="1"/>
  <c r="AE51" i="2721"/>
  <c r="AB51" i="2721"/>
  <c r="Z51" i="2721"/>
  <c r="Y51" i="2721"/>
  <c r="AH50" i="2721"/>
  <c r="AI50" i="2721" s="1"/>
  <c r="AE50" i="2721"/>
  <c r="AB50" i="2721"/>
  <c r="Z50" i="2721"/>
  <c r="Y50" i="2721"/>
  <c r="AH49" i="2721"/>
  <c r="AI49" i="2721" s="1"/>
  <c r="AE49" i="2721"/>
  <c r="AB49" i="2721"/>
  <c r="Z49" i="2721"/>
  <c r="Y49" i="2721"/>
  <c r="AH48" i="2721"/>
  <c r="AI48" i="2721" s="1"/>
  <c r="AE48" i="2721"/>
  <c r="AB48" i="2721"/>
  <c r="Z48" i="2721"/>
  <c r="Y48" i="2721"/>
  <c r="AH47" i="2721"/>
  <c r="AI47" i="2721" s="1"/>
  <c r="AE47" i="2721"/>
  <c r="AB47" i="2721"/>
  <c r="Z47" i="2721"/>
  <c r="Y47" i="2721"/>
  <c r="AH46" i="2721"/>
  <c r="AI46" i="2721" s="1"/>
  <c r="AE46" i="2721"/>
  <c r="AB46" i="2721"/>
  <c r="Z46" i="2721"/>
  <c r="Y46" i="2721"/>
  <c r="AH45" i="2721"/>
  <c r="AI45" i="2721" s="1"/>
  <c r="AE45" i="2721"/>
  <c r="AC45" i="2721"/>
  <c r="AD45" i="2721" s="1"/>
  <c r="AB45" i="2721"/>
  <c r="Z45" i="2721"/>
  <c r="Y45" i="2721"/>
  <c r="AH44" i="2721"/>
  <c r="AI44" i="2721" s="1"/>
  <c r="AE44" i="2721"/>
  <c r="AB44" i="2721"/>
  <c r="Z44" i="2721"/>
  <c r="Y44" i="2721"/>
  <c r="AH43" i="2721"/>
  <c r="AI43" i="2721" s="1"/>
  <c r="AE43" i="2721"/>
  <c r="AB43" i="2721"/>
  <c r="Z43" i="2721"/>
  <c r="Y43" i="2721"/>
  <c r="AH42" i="2721"/>
  <c r="AI42" i="2721" s="1"/>
  <c r="AE42" i="2721"/>
  <c r="AC42" i="2721"/>
  <c r="AD42" i="2721" s="1"/>
  <c r="AB42" i="2721"/>
  <c r="Z42" i="2721"/>
  <c r="Y42" i="2721"/>
  <c r="AH41" i="2721"/>
  <c r="AI41" i="2721" s="1"/>
  <c r="AE41" i="2721"/>
  <c r="AB41" i="2721"/>
  <c r="Z41" i="2721"/>
  <c r="Y41" i="2721"/>
  <c r="AH40" i="2721"/>
  <c r="AI40" i="2721" s="1"/>
  <c r="AE40" i="2721"/>
  <c r="AB40" i="2721"/>
  <c r="Z40" i="2721"/>
  <c r="Y40" i="2721"/>
  <c r="Y30" i="2721"/>
  <c r="Y38" i="2721"/>
  <c r="Y34" i="2721"/>
  <c r="Y31" i="2721"/>
  <c r="Y28" i="2721"/>
  <c r="Y22" i="2721"/>
  <c r="Y29" i="2721"/>
  <c r="Y18" i="2721"/>
  <c r="Y33" i="2721"/>
  <c r="Y32" i="2721"/>
  <c r="Y36" i="2721"/>
  <c r="Y35" i="2721"/>
  <c r="Y20" i="2721"/>
  <c r="Y23" i="2721"/>
  <c r="Y26" i="2721"/>
  <c r="Y24" i="2721"/>
  <c r="Y17" i="2721"/>
  <c r="Y37" i="2721"/>
  <c r="Y27" i="2721"/>
  <c r="Y39" i="2721"/>
  <c r="Y25" i="2721"/>
  <c r="Y19" i="2721"/>
  <c r="Y21" i="2721"/>
  <c r="Y16" i="2721"/>
  <c r="Y15" i="2721"/>
  <c r="D13" i="2721"/>
  <c r="M10" i="2721"/>
  <c r="L10" i="2721"/>
  <c r="E50" i="2720"/>
  <c r="F50" i="2720" s="1"/>
  <c r="E49" i="2720"/>
  <c r="F49" i="2720" s="1"/>
  <c r="E48" i="2720"/>
  <c r="F48" i="2720" s="1"/>
  <c r="E47" i="2720"/>
  <c r="F47" i="2720" s="1"/>
  <c r="E46" i="2720"/>
  <c r="F46" i="2720" s="1"/>
  <c r="E45" i="2720"/>
  <c r="F45" i="2720" s="1"/>
  <c r="E44" i="2720"/>
  <c r="F44" i="2720" s="1"/>
  <c r="E43" i="2720"/>
  <c r="F43" i="2720" s="1"/>
  <c r="E42" i="2720"/>
  <c r="F42" i="2720" s="1"/>
  <c r="E41" i="2720"/>
  <c r="F41" i="2720" s="1"/>
  <c r="E40" i="2720"/>
  <c r="F40" i="2720" s="1"/>
  <c r="E39" i="2720"/>
  <c r="F39" i="2720" s="1"/>
  <c r="E38" i="2720"/>
  <c r="F38" i="2720" s="1"/>
  <c r="E37" i="2720"/>
  <c r="F37" i="2720" s="1"/>
  <c r="E36" i="2720"/>
  <c r="F36" i="2720" s="1"/>
  <c r="E35" i="2720"/>
  <c r="F35" i="2720" s="1"/>
  <c r="E34" i="2720"/>
  <c r="F34" i="2720" s="1"/>
  <c r="E33" i="2720"/>
  <c r="F33" i="2720" s="1"/>
  <c r="E32" i="2720"/>
  <c r="F32" i="2720" s="1"/>
  <c r="E31" i="2720"/>
  <c r="F31" i="2720" s="1"/>
  <c r="E30" i="2720"/>
  <c r="F30" i="2720" s="1"/>
  <c r="E29" i="2720"/>
  <c r="F29" i="2720" s="1"/>
  <c r="E28" i="2720"/>
  <c r="F28" i="2720" s="1"/>
  <c r="E27" i="2720"/>
  <c r="F27" i="2720" s="1"/>
  <c r="E26" i="2720"/>
  <c r="F26" i="2720" s="1"/>
  <c r="E25" i="2720"/>
  <c r="F25" i="2720" s="1"/>
  <c r="E24" i="2720"/>
  <c r="F24" i="2720" s="1"/>
  <c r="E23" i="2720"/>
  <c r="F23" i="2720" s="1"/>
  <c r="E22" i="2720"/>
  <c r="F22" i="2720" s="1"/>
  <c r="E21" i="2720"/>
  <c r="F21" i="2720" s="1"/>
  <c r="E20" i="2720"/>
  <c r="F20" i="2720" s="1"/>
  <c r="E19" i="2720"/>
  <c r="F19" i="2720" s="1"/>
  <c r="E18" i="2720"/>
  <c r="F18" i="2720" s="1"/>
  <c r="E17" i="2720"/>
  <c r="F17" i="2720" s="1"/>
  <c r="E16" i="2720"/>
  <c r="F16" i="2720" s="1"/>
  <c r="E15" i="2720"/>
  <c r="F15" i="2720" s="1"/>
  <c r="AA100" i="2720"/>
  <c r="AC100" i="2720" s="1"/>
  <c r="AD100" i="2720" s="1"/>
  <c r="AA99" i="2720"/>
  <c r="AC99" i="2720" s="1"/>
  <c r="AD99" i="2720" s="1"/>
  <c r="AA98" i="2720"/>
  <c r="AC98" i="2720" s="1"/>
  <c r="AD98" i="2720" s="1"/>
  <c r="AA97" i="2720"/>
  <c r="AC97" i="2720" s="1"/>
  <c r="AD97" i="2720" s="1"/>
  <c r="AA96" i="2720"/>
  <c r="AC96" i="2720" s="1"/>
  <c r="AD96" i="2720" s="1"/>
  <c r="AA95" i="2720"/>
  <c r="AC95" i="2720" s="1"/>
  <c r="AD95" i="2720" s="1"/>
  <c r="AA94" i="2720"/>
  <c r="AC94" i="2720" s="1"/>
  <c r="AD94" i="2720" s="1"/>
  <c r="AA93" i="2720"/>
  <c r="AC93" i="2720" s="1"/>
  <c r="AD93" i="2720" s="1"/>
  <c r="AA92" i="2720"/>
  <c r="AC92" i="2720" s="1"/>
  <c r="AD92" i="2720" s="1"/>
  <c r="AA91" i="2720"/>
  <c r="AA90" i="2720"/>
  <c r="AC90" i="2720" s="1"/>
  <c r="AD90" i="2720" s="1"/>
  <c r="AA89" i="2720"/>
  <c r="AC89" i="2720" s="1"/>
  <c r="AD89" i="2720" s="1"/>
  <c r="AA88" i="2720"/>
  <c r="AC88" i="2720" s="1"/>
  <c r="AD88" i="2720" s="1"/>
  <c r="AA87" i="2720"/>
  <c r="AC87" i="2720" s="1"/>
  <c r="AD87" i="2720" s="1"/>
  <c r="AA86" i="2720"/>
  <c r="AC86" i="2720" s="1"/>
  <c r="AD86" i="2720" s="1"/>
  <c r="AA85" i="2720"/>
  <c r="AC85" i="2720" s="1"/>
  <c r="AD85" i="2720" s="1"/>
  <c r="AA84" i="2720"/>
  <c r="AC84" i="2720" s="1"/>
  <c r="AD84" i="2720" s="1"/>
  <c r="AA83" i="2720"/>
  <c r="AC83" i="2720" s="1"/>
  <c r="AD83" i="2720" s="1"/>
  <c r="AA82" i="2720"/>
  <c r="AC82" i="2720" s="1"/>
  <c r="AD82" i="2720" s="1"/>
  <c r="AA81" i="2720"/>
  <c r="AC81" i="2720" s="1"/>
  <c r="AD81" i="2720" s="1"/>
  <c r="AA80" i="2720"/>
  <c r="AC80" i="2720" s="1"/>
  <c r="AD80" i="2720" s="1"/>
  <c r="AA79" i="2720"/>
  <c r="AC79" i="2720" s="1"/>
  <c r="AD79" i="2720" s="1"/>
  <c r="AA78" i="2720"/>
  <c r="AC78" i="2720" s="1"/>
  <c r="AD78" i="2720" s="1"/>
  <c r="AA77" i="2720"/>
  <c r="AC77" i="2720" s="1"/>
  <c r="AD77" i="2720" s="1"/>
  <c r="AA76" i="2720"/>
  <c r="AA75" i="2720"/>
  <c r="AC75" i="2720" s="1"/>
  <c r="AD75" i="2720" s="1"/>
  <c r="AA74" i="2720"/>
  <c r="AC74" i="2720" s="1"/>
  <c r="AD74" i="2720" s="1"/>
  <c r="AA73" i="2720"/>
  <c r="AC73" i="2720" s="1"/>
  <c r="AD73" i="2720" s="1"/>
  <c r="AA72" i="2720"/>
  <c r="AC72" i="2720" s="1"/>
  <c r="AD72" i="2720" s="1"/>
  <c r="AA71" i="2720"/>
  <c r="AC71" i="2720" s="1"/>
  <c r="AD71" i="2720" s="1"/>
  <c r="AA70" i="2720"/>
  <c r="AC70" i="2720" s="1"/>
  <c r="AD70" i="2720" s="1"/>
  <c r="AA69" i="2720"/>
  <c r="AC69" i="2720" s="1"/>
  <c r="AD69" i="2720" s="1"/>
  <c r="AA68" i="2720"/>
  <c r="AC68" i="2720" s="1"/>
  <c r="AD68" i="2720" s="1"/>
  <c r="AA67" i="2720"/>
  <c r="AC67" i="2720" s="1"/>
  <c r="AD67" i="2720" s="1"/>
  <c r="AA66" i="2720"/>
  <c r="AC66" i="2720" s="1"/>
  <c r="AD66" i="2720" s="1"/>
  <c r="AA65" i="2720"/>
  <c r="AC65" i="2720" s="1"/>
  <c r="AD65" i="2720" s="1"/>
  <c r="AA64" i="2720"/>
  <c r="AC64" i="2720" s="1"/>
  <c r="AD64" i="2720" s="1"/>
  <c r="AA63" i="2720"/>
  <c r="AC63" i="2720" s="1"/>
  <c r="AD63" i="2720" s="1"/>
  <c r="AA62" i="2720"/>
  <c r="AC62" i="2720" s="1"/>
  <c r="AD62" i="2720" s="1"/>
  <c r="AA61" i="2720"/>
  <c r="AC61" i="2720" s="1"/>
  <c r="AD61" i="2720" s="1"/>
  <c r="AA60" i="2720"/>
  <c r="AA59" i="2720"/>
  <c r="AC59" i="2720" s="1"/>
  <c r="AD59" i="2720" s="1"/>
  <c r="AA58" i="2720"/>
  <c r="AC58" i="2720" s="1"/>
  <c r="AD58" i="2720" s="1"/>
  <c r="AA57" i="2720"/>
  <c r="AC57" i="2720" s="1"/>
  <c r="AD57" i="2720" s="1"/>
  <c r="AA56" i="2720"/>
  <c r="AC56" i="2720" s="1"/>
  <c r="AD56" i="2720" s="1"/>
  <c r="AA55" i="2720"/>
  <c r="AC55" i="2720" s="1"/>
  <c r="AD55" i="2720" s="1"/>
  <c r="AA54" i="2720"/>
  <c r="AC54" i="2720" s="1"/>
  <c r="AD54" i="2720" s="1"/>
  <c r="AA53" i="2720"/>
  <c r="AC53" i="2720" s="1"/>
  <c r="AD53" i="2720" s="1"/>
  <c r="AA52" i="2720"/>
  <c r="AC52" i="2720" s="1"/>
  <c r="AD52" i="2720" s="1"/>
  <c r="AA51" i="2720"/>
  <c r="AC51" i="2720" s="1"/>
  <c r="AD51" i="2720" s="1"/>
  <c r="AA50" i="2720"/>
  <c r="AA49" i="2720"/>
  <c r="AC49" i="2720" s="1"/>
  <c r="AD49" i="2720" s="1"/>
  <c r="AA48" i="2720"/>
  <c r="AA47" i="2720"/>
  <c r="AC47" i="2720" s="1"/>
  <c r="AD47" i="2720" s="1"/>
  <c r="AA46" i="2720"/>
  <c r="AC46" i="2720" s="1"/>
  <c r="AD46" i="2720" s="1"/>
  <c r="AA45" i="2720"/>
  <c r="AC45" i="2720" s="1"/>
  <c r="AD45" i="2720" s="1"/>
  <c r="AA44" i="2720"/>
  <c r="AC44" i="2720" s="1"/>
  <c r="AD44" i="2720" s="1"/>
  <c r="AA43" i="2720"/>
  <c r="AC43" i="2720" s="1"/>
  <c r="AD43" i="2720" s="1"/>
  <c r="AA42" i="2720"/>
  <c r="AC42" i="2720" s="1"/>
  <c r="AD42" i="2720" s="1"/>
  <c r="AA41" i="2720"/>
  <c r="AC41" i="2720" s="1"/>
  <c r="AD41" i="2720" s="1"/>
  <c r="AA40" i="2720"/>
  <c r="AC40" i="2720" s="1"/>
  <c r="AD40" i="2720" s="1"/>
  <c r="AH100" i="2720"/>
  <c r="AI100" i="2720" s="1"/>
  <c r="AE100" i="2720"/>
  <c r="AB100" i="2720"/>
  <c r="Z100" i="2720"/>
  <c r="Y100" i="2720"/>
  <c r="AH99" i="2720"/>
  <c r="AI99" i="2720" s="1"/>
  <c r="AE99" i="2720"/>
  <c r="AB99" i="2720"/>
  <c r="Z99" i="2720"/>
  <c r="Y99" i="2720"/>
  <c r="AH98" i="2720"/>
  <c r="AI98" i="2720" s="1"/>
  <c r="AE98" i="2720"/>
  <c r="AB98" i="2720"/>
  <c r="Z98" i="2720"/>
  <c r="Y98" i="2720"/>
  <c r="AH97" i="2720"/>
  <c r="AI97" i="2720" s="1"/>
  <c r="AE97" i="2720"/>
  <c r="AB97" i="2720"/>
  <c r="Z97" i="2720"/>
  <c r="Y97" i="2720"/>
  <c r="AH96" i="2720"/>
  <c r="AI96" i="2720" s="1"/>
  <c r="AE96" i="2720"/>
  <c r="AB96" i="2720"/>
  <c r="Z96" i="2720"/>
  <c r="Y96" i="2720"/>
  <c r="AH95" i="2720"/>
  <c r="AI95" i="2720" s="1"/>
  <c r="AE95" i="2720"/>
  <c r="AB95" i="2720"/>
  <c r="Z95" i="2720"/>
  <c r="Y95" i="2720"/>
  <c r="AH94" i="2720"/>
  <c r="AI94" i="2720" s="1"/>
  <c r="AE94" i="2720"/>
  <c r="AB94" i="2720"/>
  <c r="Z94" i="2720"/>
  <c r="Y94" i="2720"/>
  <c r="AH93" i="2720"/>
  <c r="AI93" i="2720" s="1"/>
  <c r="AE93" i="2720"/>
  <c r="AB93" i="2720"/>
  <c r="Z93" i="2720"/>
  <c r="Y93" i="2720"/>
  <c r="AH92" i="2720"/>
  <c r="AI92" i="2720" s="1"/>
  <c r="AE92" i="2720"/>
  <c r="AB92" i="2720"/>
  <c r="Z92" i="2720"/>
  <c r="Y92" i="2720"/>
  <c r="AH91" i="2720"/>
  <c r="AI91" i="2720" s="1"/>
  <c r="AE91" i="2720"/>
  <c r="AB91" i="2720"/>
  <c r="AC91" i="2720"/>
  <c r="AD91" i="2720" s="1"/>
  <c r="Z91" i="2720"/>
  <c r="Y91" i="2720"/>
  <c r="AH90" i="2720"/>
  <c r="AI90" i="2720" s="1"/>
  <c r="AE90" i="2720"/>
  <c r="AB90" i="2720"/>
  <c r="Z90" i="2720"/>
  <c r="Y90" i="2720"/>
  <c r="AH89" i="2720"/>
  <c r="AI89" i="2720" s="1"/>
  <c r="AE89" i="2720"/>
  <c r="AB89" i="2720"/>
  <c r="Z89" i="2720"/>
  <c r="Y89" i="2720"/>
  <c r="AH88" i="2720"/>
  <c r="AI88" i="2720" s="1"/>
  <c r="AE88" i="2720"/>
  <c r="AB88" i="2720"/>
  <c r="Z88" i="2720"/>
  <c r="Y88" i="2720"/>
  <c r="AH87" i="2720"/>
  <c r="AI87" i="2720" s="1"/>
  <c r="AE87" i="2720"/>
  <c r="AB87" i="2720"/>
  <c r="Z87" i="2720"/>
  <c r="Y87" i="2720"/>
  <c r="AH86" i="2720"/>
  <c r="AI86" i="2720" s="1"/>
  <c r="AE86" i="2720"/>
  <c r="AB86" i="2720"/>
  <c r="Z86" i="2720"/>
  <c r="Y86" i="2720"/>
  <c r="AH85" i="2720"/>
  <c r="AI85" i="2720" s="1"/>
  <c r="AE85" i="2720"/>
  <c r="AB85" i="2720"/>
  <c r="Z85" i="2720"/>
  <c r="Y85" i="2720"/>
  <c r="AH84" i="2720"/>
  <c r="AI84" i="2720" s="1"/>
  <c r="AE84" i="2720"/>
  <c r="AB84" i="2720"/>
  <c r="Z84" i="2720"/>
  <c r="Y84" i="2720"/>
  <c r="AH83" i="2720"/>
  <c r="AI83" i="2720" s="1"/>
  <c r="AE83" i="2720"/>
  <c r="AB83" i="2720"/>
  <c r="Z83" i="2720"/>
  <c r="Y83" i="2720"/>
  <c r="AH82" i="2720"/>
  <c r="AI82" i="2720" s="1"/>
  <c r="AE82" i="2720"/>
  <c r="AB82" i="2720"/>
  <c r="Z82" i="2720"/>
  <c r="Y82" i="2720"/>
  <c r="AH81" i="2720"/>
  <c r="AI81" i="2720" s="1"/>
  <c r="AE81" i="2720"/>
  <c r="AB81" i="2720"/>
  <c r="Z81" i="2720"/>
  <c r="Y81" i="2720"/>
  <c r="AH80" i="2720"/>
  <c r="AI80" i="2720" s="1"/>
  <c r="AE80" i="2720"/>
  <c r="AB80" i="2720"/>
  <c r="Z80" i="2720"/>
  <c r="Y80" i="2720"/>
  <c r="AH79" i="2720"/>
  <c r="AI79" i="2720" s="1"/>
  <c r="AE79" i="2720"/>
  <c r="AB79" i="2720"/>
  <c r="Z79" i="2720"/>
  <c r="Y79" i="2720"/>
  <c r="AH78" i="2720"/>
  <c r="AI78" i="2720" s="1"/>
  <c r="AE78" i="2720"/>
  <c r="AB78" i="2720"/>
  <c r="Z78" i="2720"/>
  <c r="Y78" i="2720"/>
  <c r="AH77" i="2720"/>
  <c r="AI77" i="2720" s="1"/>
  <c r="AE77" i="2720"/>
  <c r="AB77" i="2720"/>
  <c r="Z77" i="2720"/>
  <c r="Y77" i="2720"/>
  <c r="AH76" i="2720"/>
  <c r="AI76" i="2720" s="1"/>
  <c r="AE76" i="2720"/>
  <c r="AC76" i="2720"/>
  <c r="AD76" i="2720" s="1"/>
  <c r="AB76" i="2720"/>
  <c r="Z76" i="2720"/>
  <c r="Y76" i="2720"/>
  <c r="AH75" i="2720"/>
  <c r="AI75" i="2720" s="1"/>
  <c r="AE75" i="2720"/>
  <c r="AB75" i="2720"/>
  <c r="Z75" i="2720"/>
  <c r="Y75" i="2720"/>
  <c r="AH74" i="2720"/>
  <c r="AI74" i="2720" s="1"/>
  <c r="AE74" i="2720"/>
  <c r="AB74" i="2720"/>
  <c r="Z74" i="2720"/>
  <c r="Y74" i="2720"/>
  <c r="AH73" i="2720"/>
  <c r="AI73" i="2720" s="1"/>
  <c r="AE73" i="2720"/>
  <c r="AB73" i="2720"/>
  <c r="Z73" i="2720"/>
  <c r="Y73" i="2720"/>
  <c r="AH72" i="2720"/>
  <c r="AI72" i="2720" s="1"/>
  <c r="AE72" i="2720"/>
  <c r="AB72" i="2720"/>
  <c r="Z72" i="2720"/>
  <c r="Y72" i="2720"/>
  <c r="AH71" i="2720"/>
  <c r="AI71" i="2720" s="1"/>
  <c r="AE71" i="2720"/>
  <c r="AB71" i="2720"/>
  <c r="Z71" i="2720"/>
  <c r="Y71" i="2720"/>
  <c r="AH70" i="2720"/>
  <c r="AI70" i="2720" s="1"/>
  <c r="AE70" i="2720"/>
  <c r="AB70" i="2720"/>
  <c r="Z70" i="2720"/>
  <c r="Y70" i="2720"/>
  <c r="AH69" i="2720"/>
  <c r="AI69" i="2720" s="1"/>
  <c r="AE69" i="2720"/>
  <c r="AB69" i="2720"/>
  <c r="Z69" i="2720"/>
  <c r="Y69" i="2720"/>
  <c r="AH68" i="2720"/>
  <c r="AI68" i="2720" s="1"/>
  <c r="AE68" i="2720"/>
  <c r="AB68" i="2720"/>
  <c r="Z68" i="2720"/>
  <c r="Y68" i="2720"/>
  <c r="AH67" i="2720"/>
  <c r="AI67" i="2720" s="1"/>
  <c r="AE67" i="2720"/>
  <c r="AB67" i="2720"/>
  <c r="Z67" i="2720"/>
  <c r="Y67" i="2720"/>
  <c r="AH66" i="2720"/>
  <c r="AI66" i="2720" s="1"/>
  <c r="AE66" i="2720"/>
  <c r="AB66" i="2720"/>
  <c r="Z66" i="2720"/>
  <c r="Y66" i="2720"/>
  <c r="AH65" i="2720"/>
  <c r="AI65" i="2720" s="1"/>
  <c r="AE65" i="2720"/>
  <c r="AB65" i="2720"/>
  <c r="Z65" i="2720"/>
  <c r="Y65" i="2720"/>
  <c r="AH64" i="2720"/>
  <c r="AI64" i="2720" s="1"/>
  <c r="AE64" i="2720"/>
  <c r="AB64" i="2720"/>
  <c r="Z64" i="2720"/>
  <c r="Y64" i="2720"/>
  <c r="AH63" i="2720"/>
  <c r="AI63" i="2720" s="1"/>
  <c r="AE63" i="2720"/>
  <c r="AB63" i="2720"/>
  <c r="Z63" i="2720"/>
  <c r="Y63" i="2720"/>
  <c r="AH62" i="2720"/>
  <c r="AI62" i="2720" s="1"/>
  <c r="AE62" i="2720"/>
  <c r="AB62" i="2720"/>
  <c r="Z62" i="2720"/>
  <c r="Y62" i="2720"/>
  <c r="AH61" i="2720"/>
  <c r="AI61" i="2720" s="1"/>
  <c r="AE61" i="2720"/>
  <c r="AB61" i="2720"/>
  <c r="Z61" i="2720"/>
  <c r="Y61" i="2720"/>
  <c r="AH60" i="2720"/>
  <c r="AI60" i="2720" s="1"/>
  <c r="AE60" i="2720"/>
  <c r="AC60" i="2720"/>
  <c r="AD60" i="2720" s="1"/>
  <c r="AB60" i="2720"/>
  <c r="Z60" i="2720"/>
  <c r="Y60" i="2720"/>
  <c r="AH59" i="2720"/>
  <c r="AI59" i="2720" s="1"/>
  <c r="AE59" i="2720"/>
  <c r="AB59" i="2720"/>
  <c r="Z59" i="2720"/>
  <c r="Y59" i="2720"/>
  <c r="AH58" i="2720"/>
  <c r="AI58" i="2720" s="1"/>
  <c r="AE58" i="2720"/>
  <c r="AB58" i="2720"/>
  <c r="Z58" i="2720"/>
  <c r="Y58" i="2720"/>
  <c r="AH57" i="2720"/>
  <c r="AI57" i="2720" s="1"/>
  <c r="AE57" i="2720"/>
  <c r="AB57" i="2720"/>
  <c r="Z57" i="2720"/>
  <c r="Y57" i="2720"/>
  <c r="AH56" i="2720"/>
  <c r="AI56" i="2720" s="1"/>
  <c r="AE56" i="2720"/>
  <c r="AB56" i="2720"/>
  <c r="Z56" i="2720"/>
  <c r="Y56" i="2720"/>
  <c r="AH55" i="2720"/>
  <c r="AI55" i="2720" s="1"/>
  <c r="AE55" i="2720"/>
  <c r="AB55" i="2720"/>
  <c r="Z55" i="2720"/>
  <c r="Y55" i="2720"/>
  <c r="AH54" i="2720"/>
  <c r="AI54" i="2720" s="1"/>
  <c r="AE54" i="2720"/>
  <c r="AB54" i="2720"/>
  <c r="Z54" i="2720"/>
  <c r="Y54" i="2720"/>
  <c r="AH53" i="2720"/>
  <c r="AI53" i="2720" s="1"/>
  <c r="AE53" i="2720"/>
  <c r="AB53" i="2720"/>
  <c r="Z53" i="2720"/>
  <c r="Y53" i="2720"/>
  <c r="AH52" i="2720"/>
  <c r="AI52" i="2720" s="1"/>
  <c r="AE52" i="2720"/>
  <c r="AB52" i="2720"/>
  <c r="Z52" i="2720"/>
  <c r="Y52" i="2720"/>
  <c r="AH51" i="2720"/>
  <c r="AI51" i="2720" s="1"/>
  <c r="AE51" i="2720"/>
  <c r="AB51" i="2720"/>
  <c r="Z51" i="2720"/>
  <c r="Y51" i="2720"/>
  <c r="AH50" i="2720"/>
  <c r="AI50" i="2720" s="1"/>
  <c r="AE50" i="2720"/>
  <c r="AB50" i="2720"/>
  <c r="AC50" i="2720"/>
  <c r="AD50" i="2720" s="1"/>
  <c r="Z50" i="2720"/>
  <c r="Y50" i="2720"/>
  <c r="AH49" i="2720"/>
  <c r="AI49" i="2720" s="1"/>
  <c r="AE49" i="2720"/>
  <c r="AB49" i="2720"/>
  <c r="Z49" i="2720"/>
  <c r="Y49" i="2720"/>
  <c r="AH48" i="2720"/>
  <c r="AI48" i="2720" s="1"/>
  <c r="AE48" i="2720"/>
  <c r="AC48" i="2720"/>
  <c r="AD48" i="2720" s="1"/>
  <c r="AB48" i="2720"/>
  <c r="Z48" i="2720"/>
  <c r="Y48" i="2720"/>
  <c r="AH47" i="2720"/>
  <c r="AI47" i="2720" s="1"/>
  <c r="AE47" i="2720"/>
  <c r="AB47" i="2720"/>
  <c r="Z47" i="2720"/>
  <c r="Y47" i="2720"/>
  <c r="AH46" i="2720"/>
  <c r="AI46" i="2720" s="1"/>
  <c r="AE46" i="2720"/>
  <c r="AB46" i="2720"/>
  <c r="Z46" i="2720"/>
  <c r="Y46" i="2720"/>
  <c r="AH45" i="2720"/>
  <c r="AI45" i="2720" s="1"/>
  <c r="AE45" i="2720"/>
  <c r="AB45" i="2720"/>
  <c r="Z45" i="2720"/>
  <c r="Y45" i="2720"/>
  <c r="AH44" i="2720"/>
  <c r="AI44" i="2720" s="1"/>
  <c r="AE44" i="2720"/>
  <c r="AB44" i="2720"/>
  <c r="Z44" i="2720"/>
  <c r="Y44" i="2720"/>
  <c r="AH43" i="2720"/>
  <c r="AI43" i="2720" s="1"/>
  <c r="AE43" i="2720"/>
  <c r="AB43" i="2720"/>
  <c r="Z43" i="2720"/>
  <c r="Y43" i="2720"/>
  <c r="AH42" i="2720"/>
  <c r="AI42" i="2720" s="1"/>
  <c r="AE42" i="2720"/>
  <c r="AB42" i="2720"/>
  <c r="Z42" i="2720"/>
  <c r="Y42" i="2720"/>
  <c r="AH41" i="2720"/>
  <c r="AI41" i="2720" s="1"/>
  <c r="AE41" i="2720"/>
  <c r="AB41" i="2720"/>
  <c r="Z41" i="2720"/>
  <c r="Y41" i="2720"/>
  <c r="AH40" i="2720"/>
  <c r="AI40" i="2720" s="1"/>
  <c r="AE40" i="2720"/>
  <c r="AB40" i="2720"/>
  <c r="Z40" i="2720"/>
  <c r="Y40" i="2720"/>
  <c r="Y30" i="2720"/>
  <c r="Y38" i="2720"/>
  <c r="Y34" i="2720"/>
  <c r="Y31" i="2720"/>
  <c r="Y28" i="2720"/>
  <c r="Y22" i="2720"/>
  <c r="Y29" i="2720"/>
  <c r="Y18" i="2720"/>
  <c r="Y33" i="2720"/>
  <c r="Y32" i="2720"/>
  <c r="Y36" i="2720"/>
  <c r="Y35" i="2720"/>
  <c r="Y20" i="2720"/>
  <c r="Y23" i="2720"/>
  <c r="Y26" i="2720"/>
  <c r="Y24" i="2720"/>
  <c r="Y17" i="2720"/>
  <c r="Y37" i="2720"/>
  <c r="Y27" i="2720"/>
  <c r="Y39" i="2720"/>
  <c r="Y25" i="2720"/>
  <c r="Y19" i="2720"/>
  <c r="Y21" i="2720"/>
  <c r="Y16" i="2720"/>
  <c r="Y15" i="2720"/>
  <c r="D13" i="2720"/>
  <c r="M10" i="2720"/>
  <c r="L10" i="2720"/>
  <c r="E50" i="2719"/>
  <c r="F50" i="2719" s="1"/>
  <c r="E49" i="2719"/>
  <c r="F49" i="2719" s="1"/>
  <c r="E48" i="2719"/>
  <c r="F48" i="2719" s="1"/>
  <c r="E47" i="2719"/>
  <c r="F47" i="2719" s="1"/>
  <c r="E46" i="2719"/>
  <c r="F46" i="2719" s="1"/>
  <c r="E45" i="2719"/>
  <c r="F45" i="2719" s="1"/>
  <c r="E44" i="2719"/>
  <c r="F44" i="2719" s="1"/>
  <c r="E43" i="2719"/>
  <c r="F43" i="2719" s="1"/>
  <c r="E42" i="2719"/>
  <c r="F42" i="2719" s="1"/>
  <c r="E41" i="2719"/>
  <c r="F41" i="2719" s="1"/>
  <c r="E40" i="2719"/>
  <c r="F40" i="2719" s="1"/>
  <c r="E39" i="2719"/>
  <c r="F39" i="2719" s="1"/>
  <c r="E38" i="2719"/>
  <c r="F38" i="2719" s="1"/>
  <c r="E37" i="2719"/>
  <c r="F37" i="2719" s="1"/>
  <c r="E36" i="2719"/>
  <c r="F36" i="2719" s="1"/>
  <c r="E35" i="2719"/>
  <c r="F35" i="2719" s="1"/>
  <c r="E34" i="2719"/>
  <c r="F34" i="2719" s="1"/>
  <c r="E33" i="2719"/>
  <c r="F33" i="2719" s="1"/>
  <c r="E32" i="2719"/>
  <c r="F32" i="2719" s="1"/>
  <c r="E31" i="2719"/>
  <c r="F31" i="2719" s="1"/>
  <c r="E30" i="2719"/>
  <c r="F30" i="2719" s="1"/>
  <c r="E29" i="2719"/>
  <c r="F29" i="2719" s="1"/>
  <c r="E28" i="2719"/>
  <c r="F28" i="2719" s="1"/>
  <c r="E27" i="2719"/>
  <c r="F27" i="2719" s="1"/>
  <c r="E26" i="2719"/>
  <c r="F26" i="2719" s="1"/>
  <c r="E25" i="2719"/>
  <c r="F25" i="2719" s="1"/>
  <c r="E24" i="2719"/>
  <c r="F24" i="2719" s="1"/>
  <c r="E23" i="2719"/>
  <c r="F23" i="2719" s="1"/>
  <c r="E22" i="2719"/>
  <c r="F22" i="2719" s="1"/>
  <c r="E21" i="2719"/>
  <c r="F21" i="2719" s="1"/>
  <c r="E20" i="2719"/>
  <c r="F20" i="2719" s="1"/>
  <c r="E19" i="2719"/>
  <c r="F19" i="2719" s="1"/>
  <c r="E18" i="2719"/>
  <c r="F18" i="2719" s="1"/>
  <c r="E17" i="2719"/>
  <c r="F17" i="2719" s="1"/>
  <c r="E16" i="2719"/>
  <c r="F16" i="2719" s="1"/>
  <c r="E15" i="2719"/>
  <c r="F15" i="2719" s="1"/>
  <c r="AA100" i="2719"/>
  <c r="AC100" i="2719" s="1"/>
  <c r="AD100" i="2719" s="1"/>
  <c r="AA99" i="2719"/>
  <c r="AC99" i="2719" s="1"/>
  <c r="AD99" i="2719" s="1"/>
  <c r="AA98" i="2719"/>
  <c r="AA97" i="2719"/>
  <c r="AC97" i="2719" s="1"/>
  <c r="AD97" i="2719" s="1"/>
  <c r="AA96" i="2719"/>
  <c r="AC96" i="2719" s="1"/>
  <c r="AD96" i="2719" s="1"/>
  <c r="AA95" i="2719"/>
  <c r="AC95" i="2719" s="1"/>
  <c r="AD95" i="2719" s="1"/>
  <c r="AA94" i="2719"/>
  <c r="AC94" i="2719" s="1"/>
  <c r="AD94" i="2719" s="1"/>
  <c r="AA93" i="2719"/>
  <c r="AC93" i="2719" s="1"/>
  <c r="AD93" i="2719" s="1"/>
  <c r="AA92" i="2719"/>
  <c r="AC92" i="2719" s="1"/>
  <c r="AD92" i="2719" s="1"/>
  <c r="AG92" i="2719" s="1"/>
  <c r="AA91" i="2719"/>
  <c r="AC91" i="2719" s="1"/>
  <c r="AD91" i="2719" s="1"/>
  <c r="AA90" i="2719"/>
  <c r="AC90" i="2719" s="1"/>
  <c r="AD90" i="2719" s="1"/>
  <c r="AA89" i="2719"/>
  <c r="AC89" i="2719" s="1"/>
  <c r="AD89" i="2719" s="1"/>
  <c r="AA88" i="2719"/>
  <c r="AC88" i="2719" s="1"/>
  <c r="AD88" i="2719" s="1"/>
  <c r="AA87" i="2719"/>
  <c r="AC87" i="2719" s="1"/>
  <c r="AD87" i="2719" s="1"/>
  <c r="AA86" i="2719"/>
  <c r="AC86" i="2719" s="1"/>
  <c r="AD86" i="2719" s="1"/>
  <c r="AA85" i="2719"/>
  <c r="AC85" i="2719" s="1"/>
  <c r="AD85" i="2719" s="1"/>
  <c r="AA84" i="2719"/>
  <c r="AC84" i="2719" s="1"/>
  <c r="AD84" i="2719" s="1"/>
  <c r="AA83" i="2719"/>
  <c r="AC83" i="2719" s="1"/>
  <c r="AD83" i="2719" s="1"/>
  <c r="AA82" i="2719"/>
  <c r="AA81" i="2719"/>
  <c r="AC81" i="2719" s="1"/>
  <c r="AD81" i="2719" s="1"/>
  <c r="AA80" i="2719"/>
  <c r="AC80" i="2719" s="1"/>
  <c r="AD80" i="2719" s="1"/>
  <c r="AA79" i="2719"/>
  <c r="AC79" i="2719" s="1"/>
  <c r="AD79" i="2719" s="1"/>
  <c r="AA78" i="2719"/>
  <c r="AC78" i="2719" s="1"/>
  <c r="AD78" i="2719" s="1"/>
  <c r="AA77" i="2719"/>
  <c r="AC77" i="2719" s="1"/>
  <c r="AD77" i="2719" s="1"/>
  <c r="AA76" i="2719"/>
  <c r="AC76" i="2719" s="1"/>
  <c r="AD76" i="2719" s="1"/>
  <c r="AA75" i="2719"/>
  <c r="AC75" i="2719" s="1"/>
  <c r="AD75" i="2719" s="1"/>
  <c r="AA74" i="2719"/>
  <c r="AC74" i="2719" s="1"/>
  <c r="AD74" i="2719" s="1"/>
  <c r="AA73" i="2719"/>
  <c r="AC73" i="2719" s="1"/>
  <c r="AD73" i="2719" s="1"/>
  <c r="AA72" i="2719"/>
  <c r="AA71" i="2719"/>
  <c r="AC71" i="2719" s="1"/>
  <c r="AD71" i="2719" s="1"/>
  <c r="AA70" i="2719"/>
  <c r="AC70" i="2719" s="1"/>
  <c r="AD70" i="2719" s="1"/>
  <c r="AA69" i="2719"/>
  <c r="AC69" i="2719" s="1"/>
  <c r="AD69" i="2719" s="1"/>
  <c r="AA68" i="2719"/>
  <c r="AC68" i="2719" s="1"/>
  <c r="AD68" i="2719" s="1"/>
  <c r="AG68" i="2719" s="1"/>
  <c r="AA67" i="2719"/>
  <c r="AC67" i="2719" s="1"/>
  <c r="AD67" i="2719" s="1"/>
  <c r="AA66" i="2719"/>
  <c r="AA65" i="2719"/>
  <c r="AC65" i="2719" s="1"/>
  <c r="AD65" i="2719" s="1"/>
  <c r="AA64" i="2719"/>
  <c r="AC64" i="2719" s="1"/>
  <c r="AD64" i="2719" s="1"/>
  <c r="AA63" i="2719"/>
  <c r="AC63" i="2719" s="1"/>
  <c r="AD63" i="2719" s="1"/>
  <c r="AA62" i="2719"/>
  <c r="AC62" i="2719" s="1"/>
  <c r="AD62" i="2719" s="1"/>
  <c r="AA61" i="2719"/>
  <c r="AC61" i="2719" s="1"/>
  <c r="AD61" i="2719" s="1"/>
  <c r="AA60" i="2719"/>
  <c r="AC60" i="2719" s="1"/>
  <c r="AD60" i="2719" s="1"/>
  <c r="AA59" i="2719"/>
  <c r="AC59" i="2719" s="1"/>
  <c r="AD59" i="2719" s="1"/>
  <c r="AA58" i="2719"/>
  <c r="AC58" i="2719" s="1"/>
  <c r="AD58" i="2719" s="1"/>
  <c r="AA57" i="2719"/>
  <c r="AC57" i="2719" s="1"/>
  <c r="AD57" i="2719" s="1"/>
  <c r="AA56" i="2719"/>
  <c r="AA55" i="2719"/>
  <c r="AC55" i="2719" s="1"/>
  <c r="AD55" i="2719" s="1"/>
  <c r="AA54" i="2719"/>
  <c r="AC54" i="2719" s="1"/>
  <c r="AD54" i="2719" s="1"/>
  <c r="AA53" i="2719"/>
  <c r="AA52" i="2719"/>
  <c r="AC52" i="2719" s="1"/>
  <c r="AD52" i="2719" s="1"/>
  <c r="AA51" i="2719"/>
  <c r="AC51" i="2719" s="1"/>
  <c r="AD51" i="2719" s="1"/>
  <c r="AA50" i="2719"/>
  <c r="AA49" i="2719"/>
  <c r="AC49" i="2719" s="1"/>
  <c r="AD49" i="2719" s="1"/>
  <c r="AA48" i="2719"/>
  <c r="AC48" i="2719" s="1"/>
  <c r="AD48" i="2719" s="1"/>
  <c r="AA47" i="2719"/>
  <c r="AA46" i="2719"/>
  <c r="AC46" i="2719" s="1"/>
  <c r="AD46" i="2719" s="1"/>
  <c r="AA45" i="2719"/>
  <c r="AC45" i="2719" s="1"/>
  <c r="AD45" i="2719" s="1"/>
  <c r="AA44" i="2719"/>
  <c r="AC44" i="2719" s="1"/>
  <c r="AD44" i="2719" s="1"/>
  <c r="AA43" i="2719"/>
  <c r="AC43" i="2719" s="1"/>
  <c r="AD43" i="2719" s="1"/>
  <c r="AA42" i="2719"/>
  <c r="AC42" i="2719" s="1"/>
  <c r="AD42" i="2719" s="1"/>
  <c r="AA41" i="2719"/>
  <c r="AC41" i="2719" s="1"/>
  <c r="AD41" i="2719" s="1"/>
  <c r="AA40" i="2719"/>
  <c r="AC40" i="2719" s="1"/>
  <c r="AD40" i="2719" s="1"/>
  <c r="AA39" i="2719"/>
  <c r="AA38" i="2719"/>
  <c r="AA37" i="2719"/>
  <c r="AA36" i="2719"/>
  <c r="AC36" i="2719" s="1"/>
  <c r="AD36" i="2719" s="1"/>
  <c r="AA35" i="2719"/>
  <c r="AC35" i="2719" s="1"/>
  <c r="AD35" i="2719" s="1"/>
  <c r="AA34" i="2719"/>
  <c r="AA33" i="2719"/>
  <c r="AC33" i="2719" s="1"/>
  <c r="AD33" i="2719" s="1"/>
  <c r="AH100" i="2719"/>
  <c r="AI100" i="2719" s="1"/>
  <c r="AE100" i="2719"/>
  <c r="AB100" i="2719"/>
  <c r="Z100" i="2719"/>
  <c r="Y100" i="2719"/>
  <c r="AH99" i="2719"/>
  <c r="AI99" i="2719" s="1"/>
  <c r="AE99" i="2719"/>
  <c r="AB99" i="2719"/>
  <c r="Z99" i="2719"/>
  <c r="Y99" i="2719"/>
  <c r="AH98" i="2719"/>
  <c r="AI98" i="2719" s="1"/>
  <c r="AE98" i="2719"/>
  <c r="AC98" i="2719"/>
  <c r="AD98" i="2719" s="1"/>
  <c r="AB98" i="2719"/>
  <c r="Z98" i="2719"/>
  <c r="Y98" i="2719"/>
  <c r="AH97" i="2719"/>
  <c r="AI97" i="2719" s="1"/>
  <c r="AE97" i="2719"/>
  <c r="AB97" i="2719"/>
  <c r="Z97" i="2719"/>
  <c r="Y97" i="2719"/>
  <c r="AH96" i="2719"/>
  <c r="AI96" i="2719" s="1"/>
  <c r="AE96" i="2719"/>
  <c r="AB96" i="2719"/>
  <c r="Z96" i="2719"/>
  <c r="Y96" i="2719"/>
  <c r="AH95" i="2719"/>
  <c r="AI95" i="2719" s="1"/>
  <c r="AE95" i="2719"/>
  <c r="AB95" i="2719"/>
  <c r="Z95" i="2719"/>
  <c r="Y95" i="2719"/>
  <c r="AH94" i="2719"/>
  <c r="AI94" i="2719" s="1"/>
  <c r="AE94" i="2719"/>
  <c r="AB94" i="2719"/>
  <c r="Z94" i="2719"/>
  <c r="Y94" i="2719"/>
  <c r="AH93" i="2719"/>
  <c r="AI93" i="2719" s="1"/>
  <c r="AE93" i="2719"/>
  <c r="AB93" i="2719"/>
  <c r="Z93" i="2719"/>
  <c r="Y93" i="2719"/>
  <c r="AH92" i="2719"/>
  <c r="AI92" i="2719" s="1"/>
  <c r="AE92" i="2719"/>
  <c r="AB92" i="2719"/>
  <c r="Z92" i="2719"/>
  <c r="Y92" i="2719"/>
  <c r="AH91" i="2719"/>
  <c r="AI91" i="2719" s="1"/>
  <c r="AE91" i="2719"/>
  <c r="AB91" i="2719"/>
  <c r="Z91" i="2719"/>
  <c r="Y91" i="2719"/>
  <c r="AH90" i="2719"/>
  <c r="AI90" i="2719" s="1"/>
  <c r="AE90" i="2719"/>
  <c r="AB90" i="2719"/>
  <c r="Z90" i="2719"/>
  <c r="Y90" i="2719"/>
  <c r="AH89" i="2719"/>
  <c r="AI89" i="2719" s="1"/>
  <c r="AE89" i="2719"/>
  <c r="AB89" i="2719"/>
  <c r="Z89" i="2719"/>
  <c r="Y89" i="2719"/>
  <c r="AH88" i="2719"/>
  <c r="AI88" i="2719" s="1"/>
  <c r="AE88" i="2719"/>
  <c r="AB88" i="2719"/>
  <c r="Z88" i="2719"/>
  <c r="Y88" i="2719"/>
  <c r="AH87" i="2719"/>
  <c r="AI87" i="2719" s="1"/>
  <c r="AE87" i="2719"/>
  <c r="AB87" i="2719"/>
  <c r="Z87" i="2719"/>
  <c r="Y87" i="2719"/>
  <c r="AH86" i="2719"/>
  <c r="AI86" i="2719" s="1"/>
  <c r="AE86" i="2719"/>
  <c r="AB86" i="2719"/>
  <c r="Z86" i="2719"/>
  <c r="Y86" i="2719"/>
  <c r="AH85" i="2719"/>
  <c r="AI85" i="2719" s="1"/>
  <c r="AE85" i="2719"/>
  <c r="AB85" i="2719"/>
  <c r="Z85" i="2719"/>
  <c r="Y85" i="2719"/>
  <c r="AH84" i="2719"/>
  <c r="AI84" i="2719" s="1"/>
  <c r="AE84" i="2719"/>
  <c r="AB84" i="2719"/>
  <c r="Z84" i="2719"/>
  <c r="Y84" i="2719"/>
  <c r="AH83" i="2719"/>
  <c r="AI83" i="2719" s="1"/>
  <c r="AE83" i="2719"/>
  <c r="AB83" i="2719"/>
  <c r="Z83" i="2719"/>
  <c r="Y83" i="2719"/>
  <c r="AH82" i="2719"/>
  <c r="AI82" i="2719" s="1"/>
  <c r="AE82" i="2719"/>
  <c r="AC82" i="2719"/>
  <c r="AD82" i="2719" s="1"/>
  <c r="AB82" i="2719"/>
  <c r="Z82" i="2719"/>
  <c r="Y82" i="2719"/>
  <c r="AH81" i="2719"/>
  <c r="AI81" i="2719" s="1"/>
  <c r="AE81" i="2719"/>
  <c r="AB81" i="2719"/>
  <c r="Z81" i="2719"/>
  <c r="Y81" i="2719"/>
  <c r="AH80" i="2719"/>
  <c r="AI80" i="2719" s="1"/>
  <c r="AE80" i="2719"/>
  <c r="AB80" i="2719"/>
  <c r="Z80" i="2719"/>
  <c r="Y80" i="2719"/>
  <c r="AH79" i="2719"/>
  <c r="AI79" i="2719" s="1"/>
  <c r="AE79" i="2719"/>
  <c r="AB79" i="2719"/>
  <c r="Z79" i="2719"/>
  <c r="Y79" i="2719"/>
  <c r="AH78" i="2719"/>
  <c r="AI78" i="2719" s="1"/>
  <c r="AE78" i="2719"/>
  <c r="AB78" i="2719"/>
  <c r="Z78" i="2719"/>
  <c r="Y78" i="2719"/>
  <c r="AH77" i="2719"/>
  <c r="AI77" i="2719" s="1"/>
  <c r="AE77" i="2719"/>
  <c r="AB77" i="2719"/>
  <c r="Z77" i="2719"/>
  <c r="Y77" i="2719"/>
  <c r="AH76" i="2719"/>
  <c r="AI76" i="2719" s="1"/>
  <c r="AE76" i="2719"/>
  <c r="AB76" i="2719"/>
  <c r="Z76" i="2719"/>
  <c r="Y76" i="2719"/>
  <c r="AH75" i="2719"/>
  <c r="AI75" i="2719" s="1"/>
  <c r="AE75" i="2719"/>
  <c r="AB75" i="2719"/>
  <c r="Z75" i="2719"/>
  <c r="Y75" i="2719"/>
  <c r="AH74" i="2719"/>
  <c r="AI74" i="2719" s="1"/>
  <c r="AE74" i="2719"/>
  <c r="AB74" i="2719"/>
  <c r="Z74" i="2719"/>
  <c r="Y74" i="2719"/>
  <c r="AH73" i="2719"/>
  <c r="AI73" i="2719" s="1"/>
  <c r="AE73" i="2719"/>
  <c r="AB73" i="2719"/>
  <c r="Z73" i="2719"/>
  <c r="Y73" i="2719"/>
  <c r="AH72" i="2719"/>
  <c r="AI72" i="2719" s="1"/>
  <c r="AE72" i="2719"/>
  <c r="AB72" i="2719"/>
  <c r="AC72" i="2719"/>
  <c r="AD72" i="2719" s="1"/>
  <c r="Z72" i="2719"/>
  <c r="Y72" i="2719"/>
  <c r="AH71" i="2719"/>
  <c r="AI71" i="2719" s="1"/>
  <c r="AE71" i="2719"/>
  <c r="AB71" i="2719"/>
  <c r="Z71" i="2719"/>
  <c r="Y71" i="2719"/>
  <c r="AH70" i="2719"/>
  <c r="AI70" i="2719" s="1"/>
  <c r="AE70" i="2719"/>
  <c r="AB70" i="2719"/>
  <c r="Z70" i="2719"/>
  <c r="Y70" i="2719"/>
  <c r="AH69" i="2719"/>
  <c r="AI69" i="2719" s="1"/>
  <c r="AE69" i="2719"/>
  <c r="AB69" i="2719"/>
  <c r="Z69" i="2719"/>
  <c r="Y69" i="2719"/>
  <c r="AH68" i="2719"/>
  <c r="AI68" i="2719" s="1"/>
  <c r="AE68" i="2719"/>
  <c r="AB68" i="2719"/>
  <c r="Z68" i="2719"/>
  <c r="Y68" i="2719"/>
  <c r="AH67" i="2719"/>
  <c r="AI67" i="2719" s="1"/>
  <c r="AE67" i="2719"/>
  <c r="AB67" i="2719"/>
  <c r="Z67" i="2719"/>
  <c r="Y67" i="2719"/>
  <c r="AH66" i="2719"/>
  <c r="AI66" i="2719" s="1"/>
  <c r="AE66" i="2719"/>
  <c r="AC66" i="2719"/>
  <c r="AD66" i="2719" s="1"/>
  <c r="AB66" i="2719"/>
  <c r="Z66" i="2719"/>
  <c r="Y66" i="2719"/>
  <c r="AH65" i="2719"/>
  <c r="AI65" i="2719" s="1"/>
  <c r="AE65" i="2719"/>
  <c r="AB65" i="2719"/>
  <c r="Z65" i="2719"/>
  <c r="Y65" i="2719"/>
  <c r="AH64" i="2719"/>
  <c r="AI64" i="2719" s="1"/>
  <c r="AE64" i="2719"/>
  <c r="AB64" i="2719"/>
  <c r="Z64" i="2719"/>
  <c r="Y64" i="2719"/>
  <c r="AH63" i="2719"/>
  <c r="AI63" i="2719" s="1"/>
  <c r="AE63" i="2719"/>
  <c r="AB63" i="2719"/>
  <c r="Z63" i="2719"/>
  <c r="Y63" i="2719"/>
  <c r="AH62" i="2719"/>
  <c r="AI62" i="2719" s="1"/>
  <c r="AE62" i="2719"/>
  <c r="AB62" i="2719"/>
  <c r="Z62" i="2719"/>
  <c r="Y62" i="2719"/>
  <c r="AH61" i="2719"/>
  <c r="AI61" i="2719" s="1"/>
  <c r="AE61" i="2719"/>
  <c r="AB61" i="2719"/>
  <c r="Z61" i="2719"/>
  <c r="Y61" i="2719"/>
  <c r="AH60" i="2719"/>
  <c r="AI60" i="2719" s="1"/>
  <c r="AE60" i="2719"/>
  <c r="AB60" i="2719"/>
  <c r="Z60" i="2719"/>
  <c r="Y60" i="2719"/>
  <c r="AH59" i="2719"/>
  <c r="AI59" i="2719" s="1"/>
  <c r="AE59" i="2719"/>
  <c r="AB59" i="2719"/>
  <c r="Z59" i="2719"/>
  <c r="Y59" i="2719"/>
  <c r="AH58" i="2719"/>
  <c r="AI58" i="2719" s="1"/>
  <c r="AE58" i="2719"/>
  <c r="AB58" i="2719"/>
  <c r="Z58" i="2719"/>
  <c r="Y58" i="2719"/>
  <c r="AH57" i="2719"/>
  <c r="AI57" i="2719" s="1"/>
  <c r="AE57" i="2719"/>
  <c r="AB57" i="2719"/>
  <c r="Z57" i="2719"/>
  <c r="Y57" i="2719"/>
  <c r="AH56" i="2719"/>
  <c r="AI56" i="2719" s="1"/>
  <c r="AE56" i="2719"/>
  <c r="AB56" i="2719"/>
  <c r="AC56" i="2719"/>
  <c r="AD56" i="2719" s="1"/>
  <c r="Z56" i="2719"/>
  <c r="Y56" i="2719"/>
  <c r="AH55" i="2719"/>
  <c r="AI55" i="2719" s="1"/>
  <c r="AE55" i="2719"/>
  <c r="AB55" i="2719"/>
  <c r="Z55" i="2719"/>
  <c r="Y55" i="2719"/>
  <c r="AH54" i="2719"/>
  <c r="AI54" i="2719" s="1"/>
  <c r="AE54" i="2719"/>
  <c r="AB54" i="2719"/>
  <c r="Z54" i="2719"/>
  <c r="Y54" i="2719"/>
  <c r="AH53" i="2719"/>
  <c r="AI53" i="2719" s="1"/>
  <c r="AE53" i="2719"/>
  <c r="AC53" i="2719"/>
  <c r="AD53" i="2719" s="1"/>
  <c r="AB53" i="2719"/>
  <c r="Z53" i="2719"/>
  <c r="Y53" i="2719"/>
  <c r="AH52" i="2719"/>
  <c r="AI52" i="2719" s="1"/>
  <c r="AE52" i="2719"/>
  <c r="AB52" i="2719"/>
  <c r="Z52" i="2719"/>
  <c r="Y52" i="2719"/>
  <c r="AH51" i="2719"/>
  <c r="AI51" i="2719" s="1"/>
  <c r="AE51" i="2719"/>
  <c r="AB51" i="2719"/>
  <c r="Z51" i="2719"/>
  <c r="Y51" i="2719"/>
  <c r="AH50" i="2719"/>
  <c r="AI50" i="2719" s="1"/>
  <c r="AE50" i="2719"/>
  <c r="AC50" i="2719"/>
  <c r="AD50" i="2719" s="1"/>
  <c r="AB50" i="2719"/>
  <c r="Z50" i="2719"/>
  <c r="Y50" i="2719"/>
  <c r="AH49" i="2719"/>
  <c r="AI49" i="2719" s="1"/>
  <c r="AE49" i="2719"/>
  <c r="AB49" i="2719"/>
  <c r="Z49" i="2719"/>
  <c r="Y49" i="2719"/>
  <c r="AH48" i="2719"/>
  <c r="AI48" i="2719" s="1"/>
  <c r="AE48" i="2719"/>
  <c r="AB48" i="2719"/>
  <c r="Z48" i="2719"/>
  <c r="Y48" i="2719"/>
  <c r="AH47" i="2719"/>
  <c r="AI47" i="2719" s="1"/>
  <c r="AE47" i="2719"/>
  <c r="AB47" i="2719"/>
  <c r="AC47" i="2719"/>
  <c r="AD47" i="2719" s="1"/>
  <c r="Z47" i="2719"/>
  <c r="Y47" i="2719"/>
  <c r="AH46" i="2719"/>
  <c r="AI46" i="2719" s="1"/>
  <c r="AE46" i="2719"/>
  <c r="AB46" i="2719"/>
  <c r="Z46" i="2719"/>
  <c r="Y46" i="2719"/>
  <c r="AH45" i="2719"/>
  <c r="AI45" i="2719" s="1"/>
  <c r="AE45" i="2719"/>
  <c r="AB45" i="2719"/>
  <c r="Z45" i="2719"/>
  <c r="Y45" i="2719"/>
  <c r="AH44" i="2719"/>
  <c r="AI44" i="2719" s="1"/>
  <c r="AE44" i="2719"/>
  <c r="AB44" i="2719"/>
  <c r="Z44" i="2719"/>
  <c r="Y44" i="2719"/>
  <c r="AH43" i="2719"/>
  <c r="AI43" i="2719" s="1"/>
  <c r="AE43" i="2719"/>
  <c r="AB43" i="2719"/>
  <c r="Z43" i="2719"/>
  <c r="Y43" i="2719"/>
  <c r="AH42" i="2719"/>
  <c r="AI42" i="2719" s="1"/>
  <c r="AE42" i="2719"/>
  <c r="AB42" i="2719"/>
  <c r="Z42" i="2719"/>
  <c r="Y42" i="2719"/>
  <c r="AH41" i="2719"/>
  <c r="AI41" i="2719" s="1"/>
  <c r="AE41" i="2719"/>
  <c r="AB41" i="2719"/>
  <c r="Z41" i="2719"/>
  <c r="Y41" i="2719"/>
  <c r="AH40" i="2719"/>
  <c r="AI40" i="2719" s="1"/>
  <c r="AE40" i="2719"/>
  <c r="AB40" i="2719"/>
  <c r="Z40" i="2719"/>
  <c r="Y40" i="2719"/>
  <c r="AH39" i="2719"/>
  <c r="AI39" i="2719" s="1"/>
  <c r="AE39" i="2719"/>
  <c r="AB39" i="2719"/>
  <c r="AC39" i="2719"/>
  <c r="AD39" i="2719" s="1"/>
  <c r="Z39" i="2719"/>
  <c r="Y39" i="2719"/>
  <c r="AH38" i="2719"/>
  <c r="AI38" i="2719" s="1"/>
  <c r="AE38" i="2719"/>
  <c r="AB38" i="2719"/>
  <c r="AC38" i="2719"/>
  <c r="AD38" i="2719" s="1"/>
  <c r="Z38" i="2719"/>
  <c r="Y38" i="2719"/>
  <c r="AH37" i="2719"/>
  <c r="AI37" i="2719" s="1"/>
  <c r="AE37" i="2719"/>
  <c r="AC37" i="2719"/>
  <c r="AD37" i="2719" s="1"/>
  <c r="AB37" i="2719"/>
  <c r="Z37" i="2719"/>
  <c r="Y37" i="2719"/>
  <c r="AH36" i="2719"/>
  <c r="AI36" i="2719" s="1"/>
  <c r="AE36" i="2719"/>
  <c r="AB36" i="2719"/>
  <c r="Z36" i="2719"/>
  <c r="Y36" i="2719"/>
  <c r="AH35" i="2719"/>
  <c r="AI35" i="2719" s="1"/>
  <c r="AE35" i="2719"/>
  <c r="AB35" i="2719"/>
  <c r="Z35" i="2719"/>
  <c r="Y35" i="2719"/>
  <c r="AH34" i="2719"/>
  <c r="AI34" i="2719" s="1"/>
  <c r="AE34" i="2719"/>
  <c r="AC34" i="2719"/>
  <c r="AD34" i="2719" s="1"/>
  <c r="AB34" i="2719"/>
  <c r="Z34" i="2719"/>
  <c r="Y34" i="2719"/>
  <c r="AH33" i="2719"/>
  <c r="AI33" i="2719" s="1"/>
  <c r="AE33" i="2719"/>
  <c r="AB33" i="2719"/>
  <c r="Z33" i="2719"/>
  <c r="Y33" i="2719"/>
  <c r="Y16" i="2719"/>
  <c r="Y31" i="2719"/>
  <c r="Y23" i="2719"/>
  <c r="Y19" i="2719"/>
  <c r="Y29" i="2719"/>
  <c r="Y21" i="2719"/>
  <c r="Y24" i="2719"/>
  <c r="Y27" i="2719"/>
  <c r="Y25" i="2719"/>
  <c r="Y18" i="2719"/>
  <c r="Y30" i="2719"/>
  <c r="Y28" i="2719"/>
  <c r="Y32" i="2719"/>
  <c r="Y26" i="2719"/>
  <c r="Y20" i="2719"/>
  <c r="Y22" i="2719"/>
  <c r="Y17" i="2719"/>
  <c r="Y15" i="2719"/>
  <c r="D13" i="2719"/>
  <c r="M10" i="2719"/>
  <c r="L10" i="2719"/>
  <c r="M8" i="2719"/>
  <c r="L8" i="2719"/>
  <c r="E50" i="2718"/>
  <c r="F50" i="2718" s="1"/>
  <c r="E49" i="2718"/>
  <c r="F49" i="2718" s="1"/>
  <c r="E48" i="2718"/>
  <c r="F48" i="2718" s="1"/>
  <c r="E47" i="2718"/>
  <c r="F47" i="2718" s="1"/>
  <c r="E46" i="2718"/>
  <c r="F46" i="2718" s="1"/>
  <c r="E45" i="2718"/>
  <c r="F45" i="2718" s="1"/>
  <c r="E44" i="2718"/>
  <c r="F44" i="2718" s="1"/>
  <c r="E43" i="2718"/>
  <c r="F43" i="2718" s="1"/>
  <c r="E42" i="2718"/>
  <c r="F42" i="2718" s="1"/>
  <c r="E41" i="2718"/>
  <c r="F41" i="2718" s="1"/>
  <c r="E40" i="2718"/>
  <c r="F40" i="2718" s="1"/>
  <c r="E39" i="2718"/>
  <c r="F39" i="2718" s="1"/>
  <c r="E38" i="2718"/>
  <c r="F38" i="2718" s="1"/>
  <c r="E37" i="2718"/>
  <c r="F37" i="2718" s="1"/>
  <c r="E36" i="2718"/>
  <c r="F36" i="2718" s="1"/>
  <c r="E35" i="2718"/>
  <c r="F35" i="2718" s="1"/>
  <c r="E34" i="2718"/>
  <c r="F34" i="2718" s="1"/>
  <c r="E33" i="2718"/>
  <c r="F33" i="2718" s="1"/>
  <c r="E32" i="2718"/>
  <c r="F32" i="2718" s="1"/>
  <c r="E31" i="2718"/>
  <c r="F31" i="2718" s="1"/>
  <c r="E30" i="2718"/>
  <c r="F30" i="2718" s="1"/>
  <c r="E29" i="2718"/>
  <c r="F29" i="2718" s="1"/>
  <c r="E28" i="2718"/>
  <c r="F28" i="2718" s="1"/>
  <c r="E27" i="2718"/>
  <c r="F27" i="2718" s="1"/>
  <c r="E26" i="2718"/>
  <c r="F26" i="2718" s="1"/>
  <c r="E25" i="2718"/>
  <c r="F25" i="2718" s="1"/>
  <c r="E24" i="2718"/>
  <c r="F24" i="2718" s="1"/>
  <c r="E23" i="2718"/>
  <c r="F23" i="2718" s="1"/>
  <c r="E22" i="2718"/>
  <c r="F22" i="2718" s="1"/>
  <c r="E21" i="2718"/>
  <c r="F21" i="2718" s="1"/>
  <c r="E20" i="2718"/>
  <c r="F20" i="2718" s="1"/>
  <c r="E19" i="2718"/>
  <c r="F19" i="2718" s="1"/>
  <c r="E18" i="2718"/>
  <c r="F18" i="2718" s="1"/>
  <c r="E17" i="2718"/>
  <c r="F17" i="2718" s="1"/>
  <c r="E16" i="2718"/>
  <c r="F16" i="2718" s="1"/>
  <c r="E15" i="2718"/>
  <c r="F15" i="2718" s="1"/>
  <c r="AA100" i="2718"/>
  <c r="AC100" i="2718" s="1"/>
  <c r="AD100" i="2718" s="1"/>
  <c r="AA99" i="2718"/>
  <c r="AC99" i="2718" s="1"/>
  <c r="AD99" i="2718" s="1"/>
  <c r="AA98" i="2718"/>
  <c r="AC98" i="2718" s="1"/>
  <c r="AD98" i="2718" s="1"/>
  <c r="AA97" i="2718"/>
  <c r="AC97" i="2718" s="1"/>
  <c r="AD97" i="2718" s="1"/>
  <c r="AA96" i="2718"/>
  <c r="AC96" i="2718" s="1"/>
  <c r="AD96" i="2718" s="1"/>
  <c r="AA95" i="2718"/>
  <c r="AA94" i="2718"/>
  <c r="AC94" i="2718" s="1"/>
  <c r="AD94" i="2718" s="1"/>
  <c r="AA93" i="2718"/>
  <c r="AA92" i="2718"/>
  <c r="AC92" i="2718" s="1"/>
  <c r="AD92" i="2718" s="1"/>
  <c r="AA91" i="2718"/>
  <c r="AC91" i="2718" s="1"/>
  <c r="AD91" i="2718" s="1"/>
  <c r="AA90" i="2718"/>
  <c r="AC90" i="2718" s="1"/>
  <c r="AD90" i="2718" s="1"/>
  <c r="AA89" i="2718"/>
  <c r="AC89" i="2718" s="1"/>
  <c r="AD89" i="2718" s="1"/>
  <c r="AA88" i="2718"/>
  <c r="AC88" i="2718" s="1"/>
  <c r="AD88" i="2718" s="1"/>
  <c r="AA87" i="2718"/>
  <c r="AC87" i="2718" s="1"/>
  <c r="AD87" i="2718" s="1"/>
  <c r="AA86" i="2718"/>
  <c r="AC86" i="2718" s="1"/>
  <c r="AD86" i="2718" s="1"/>
  <c r="AA85" i="2718"/>
  <c r="AA84" i="2718"/>
  <c r="AC84" i="2718" s="1"/>
  <c r="AD84" i="2718" s="1"/>
  <c r="AA83" i="2718"/>
  <c r="AC83" i="2718" s="1"/>
  <c r="AD83" i="2718" s="1"/>
  <c r="AA82" i="2718"/>
  <c r="AC82" i="2718" s="1"/>
  <c r="AD82" i="2718" s="1"/>
  <c r="AG82" i="2718" s="1"/>
  <c r="AA81" i="2718"/>
  <c r="AC81" i="2718" s="1"/>
  <c r="AD81" i="2718" s="1"/>
  <c r="AA80" i="2718"/>
  <c r="AC80" i="2718" s="1"/>
  <c r="AD80" i="2718" s="1"/>
  <c r="AA79" i="2718"/>
  <c r="AC79" i="2718" s="1"/>
  <c r="AD79" i="2718" s="1"/>
  <c r="AA78" i="2718"/>
  <c r="AC78" i="2718" s="1"/>
  <c r="AD78" i="2718" s="1"/>
  <c r="AA77" i="2718"/>
  <c r="AA76" i="2718"/>
  <c r="AC76" i="2718" s="1"/>
  <c r="AD76" i="2718" s="1"/>
  <c r="AA75" i="2718"/>
  <c r="AC75" i="2718" s="1"/>
  <c r="AD75" i="2718" s="1"/>
  <c r="AA74" i="2718"/>
  <c r="AC74" i="2718" s="1"/>
  <c r="AD74" i="2718" s="1"/>
  <c r="AA73" i="2718"/>
  <c r="AC73" i="2718" s="1"/>
  <c r="AD73" i="2718" s="1"/>
  <c r="AA72" i="2718"/>
  <c r="AC72" i="2718" s="1"/>
  <c r="AD72" i="2718" s="1"/>
  <c r="AA71" i="2718"/>
  <c r="AC71" i="2718" s="1"/>
  <c r="AD71" i="2718" s="1"/>
  <c r="AA70" i="2718"/>
  <c r="AC70" i="2718" s="1"/>
  <c r="AD70" i="2718" s="1"/>
  <c r="AA69" i="2718"/>
  <c r="AA68" i="2718"/>
  <c r="AC68" i="2718" s="1"/>
  <c r="AD68" i="2718" s="1"/>
  <c r="AA67" i="2718"/>
  <c r="AC67" i="2718" s="1"/>
  <c r="AD67" i="2718" s="1"/>
  <c r="AA66" i="2718"/>
  <c r="AC66" i="2718" s="1"/>
  <c r="AD66" i="2718" s="1"/>
  <c r="AG66" i="2718" s="1"/>
  <c r="AA65" i="2718"/>
  <c r="AC65" i="2718" s="1"/>
  <c r="AD65" i="2718" s="1"/>
  <c r="AA64" i="2718"/>
  <c r="AC64" i="2718" s="1"/>
  <c r="AD64" i="2718" s="1"/>
  <c r="AA63" i="2718"/>
  <c r="AC63" i="2718" s="1"/>
  <c r="AD63" i="2718" s="1"/>
  <c r="AA62" i="2718"/>
  <c r="AC62" i="2718" s="1"/>
  <c r="AD62" i="2718" s="1"/>
  <c r="AA61" i="2718"/>
  <c r="AA60" i="2718"/>
  <c r="AC60" i="2718" s="1"/>
  <c r="AD60" i="2718" s="1"/>
  <c r="AA59" i="2718"/>
  <c r="AC59" i="2718" s="1"/>
  <c r="AD59" i="2718" s="1"/>
  <c r="AA58" i="2718"/>
  <c r="AC58" i="2718" s="1"/>
  <c r="AD58" i="2718" s="1"/>
  <c r="AA57" i="2718"/>
  <c r="AC57" i="2718" s="1"/>
  <c r="AD57" i="2718" s="1"/>
  <c r="AA56" i="2718"/>
  <c r="AC56" i="2718" s="1"/>
  <c r="AD56" i="2718" s="1"/>
  <c r="AA55" i="2718"/>
  <c r="AC55" i="2718" s="1"/>
  <c r="AD55" i="2718" s="1"/>
  <c r="AA54" i="2718"/>
  <c r="AC54" i="2718" s="1"/>
  <c r="AD54" i="2718" s="1"/>
  <c r="AA53" i="2718"/>
  <c r="AA52" i="2718"/>
  <c r="AA51" i="2718"/>
  <c r="AC51" i="2718" s="1"/>
  <c r="AD51" i="2718" s="1"/>
  <c r="AA50" i="2718"/>
  <c r="AC50" i="2718" s="1"/>
  <c r="AD50" i="2718" s="1"/>
  <c r="AG50" i="2718" s="1"/>
  <c r="AA49" i="2718"/>
  <c r="AC49" i="2718" s="1"/>
  <c r="AD49" i="2718" s="1"/>
  <c r="AA48" i="2718"/>
  <c r="AC48" i="2718" s="1"/>
  <c r="AD48" i="2718" s="1"/>
  <c r="AA47" i="2718"/>
  <c r="AC47" i="2718" s="1"/>
  <c r="AD47" i="2718" s="1"/>
  <c r="AA46" i="2718"/>
  <c r="AC46" i="2718" s="1"/>
  <c r="AD46" i="2718" s="1"/>
  <c r="AA45" i="2718"/>
  <c r="AA44" i="2718"/>
  <c r="AC44" i="2718" s="1"/>
  <c r="AD44" i="2718" s="1"/>
  <c r="AA43" i="2718"/>
  <c r="AC43" i="2718" s="1"/>
  <c r="AD43" i="2718" s="1"/>
  <c r="AA42" i="2718"/>
  <c r="AC42" i="2718" s="1"/>
  <c r="AD42" i="2718" s="1"/>
  <c r="AA41" i="2718"/>
  <c r="AC41" i="2718" s="1"/>
  <c r="AD41" i="2718" s="1"/>
  <c r="AA40" i="2718"/>
  <c r="AC40" i="2718" s="1"/>
  <c r="AD40" i="2718" s="1"/>
  <c r="AA39" i="2718"/>
  <c r="AC39" i="2718" s="1"/>
  <c r="AD39" i="2718" s="1"/>
  <c r="AH100" i="2718"/>
  <c r="AI100" i="2718" s="1"/>
  <c r="AE100" i="2718"/>
  <c r="AB100" i="2718"/>
  <c r="Z100" i="2718"/>
  <c r="Y100" i="2718"/>
  <c r="AH99" i="2718"/>
  <c r="AI99" i="2718" s="1"/>
  <c r="AE99" i="2718"/>
  <c r="AB99" i="2718"/>
  <c r="Z99" i="2718"/>
  <c r="Y99" i="2718"/>
  <c r="AH98" i="2718"/>
  <c r="AI98" i="2718" s="1"/>
  <c r="AE98" i="2718"/>
  <c r="AB98" i="2718"/>
  <c r="Z98" i="2718"/>
  <c r="Y98" i="2718"/>
  <c r="AH97" i="2718"/>
  <c r="AI97" i="2718" s="1"/>
  <c r="AE97" i="2718"/>
  <c r="AB97" i="2718"/>
  <c r="Z97" i="2718"/>
  <c r="Y97" i="2718"/>
  <c r="AH96" i="2718"/>
  <c r="AI96" i="2718" s="1"/>
  <c r="AE96" i="2718"/>
  <c r="AB96" i="2718"/>
  <c r="Z96" i="2718"/>
  <c r="Y96" i="2718"/>
  <c r="AH95" i="2718"/>
  <c r="AI95" i="2718" s="1"/>
  <c r="AE95" i="2718"/>
  <c r="AC95" i="2718"/>
  <c r="AD95" i="2718" s="1"/>
  <c r="AB95" i="2718"/>
  <c r="Z95" i="2718"/>
  <c r="Y95" i="2718"/>
  <c r="AH94" i="2718"/>
  <c r="AI94" i="2718" s="1"/>
  <c r="AE94" i="2718"/>
  <c r="AB94" i="2718"/>
  <c r="Z94" i="2718"/>
  <c r="Y94" i="2718"/>
  <c r="AH93" i="2718"/>
  <c r="AI93" i="2718" s="1"/>
  <c r="AE93" i="2718"/>
  <c r="AC93" i="2718"/>
  <c r="AD93" i="2718" s="1"/>
  <c r="AF93" i="2718" s="1"/>
  <c r="AB93" i="2718"/>
  <c r="Z93" i="2718"/>
  <c r="Y93" i="2718"/>
  <c r="AH92" i="2718"/>
  <c r="AI92" i="2718" s="1"/>
  <c r="AE92" i="2718"/>
  <c r="AB92" i="2718"/>
  <c r="Z92" i="2718"/>
  <c r="Y92" i="2718"/>
  <c r="AH91" i="2718"/>
  <c r="AI91" i="2718" s="1"/>
  <c r="AE91" i="2718"/>
  <c r="AB91" i="2718"/>
  <c r="Z91" i="2718"/>
  <c r="Y91" i="2718"/>
  <c r="AH90" i="2718"/>
  <c r="AI90" i="2718" s="1"/>
  <c r="AE90" i="2718"/>
  <c r="AB90" i="2718"/>
  <c r="Z90" i="2718"/>
  <c r="Y90" i="2718"/>
  <c r="AH89" i="2718"/>
  <c r="AI89" i="2718" s="1"/>
  <c r="AE89" i="2718"/>
  <c r="AB89" i="2718"/>
  <c r="Z89" i="2718"/>
  <c r="Y89" i="2718"/>
  <c r="AH88" i="2718"/>
  <c r="AI88" i="2718" s="1"/>
  <c r="AE88" i="2718"/>
  <c r="AB88" i="2718"/>
  <c r="Z88" i="2718"/>
  <c r="Y88" i="2718"/>
  <c r="AH87" i="2718"/>
  <c r="AI87" i="2718" s="1"/>
  <c r="AE87" i="2718"/>
  <c r="AB87" i="2718"/>
  <c r="Z87" i="2718"/>
  <c r="Y87" i="2718"/>
  <c r="AH86" i="2718"/>
  <c r="AI86" i="2718" s="1"/>
  <c r="AE86" i="2718"/>
  <c r="AB86" i="2718"/>
  <c r="Z86" i="2718"/>
  <c r="Y86" i="2718"/>
  <c r="AH85" i="2718"/>
  <c r="AI85" i="2718" s="1"/>
  <c r="AE85" i="2718"/>
  <c r="AC85" i="2718"/>
  <c r="AD85" i="2718" s="1"/>
  <c r="AB85" i="2718"/>
  <c r="Z85" i="2718"/>
  <c r="Y85" i="2718"/>
  <c r="AH84" i="2718"/>
  <c r="AI84" i="2718" s="1"/>
  <c r="AE84" i="2718"/>
  <c r="AB84" i="2718"/>
  <c r="Z84" i="2718"/>
  <c r="Y84" i="2718"/>
  <c r="AH83" i="2718"/>
  <c r="AI83" i="2718" s="1"/>
  <c r="AE83" i="2718"/>
  <c r="AB83" i="2718"/>
  <c r="Z83" i="2718"/>
  <c r="Y83" i="2718"/>
  <c r="AH82" i="2718"/>
  <c r="AI82" i="2718" s="1"/>
  <c r="AE82" i="2718"/>
  <c r="AB82" i="2718"/>
  <c r="Z82" i="2718"/>
  <c r="Y82" i="2718"/>
  <c r="AH81" i="2718"/>
  <c r="AI81" i="2718" s="1"/>
  <c r="AE81" i="2718"/>
  <c r="AB81" i="2718"/>
  <c r="Z81" i="2718"/>
  <c r="Y81" i="2718"/>
  <c r="AH80" i="2718"/>
  <c r="AI80" i="2718" s="1"/>
  <c r="AE80" i="2718"/>
  <c r="AB80" i="2718"/>
  <c r="Z80" i="2718"/>
  <c r="Y80" i="2718"/>
  <c r="AH79" i="2718"/>
  <c r="AI79" i="2718" s="1"/>
  <c r="AE79" i="2718"/>
  <c r="AB79" i="2718"/>
  <c r="Z79" i="2718"/>
  <c r="Y79" i="2718"/>
  <c r="AH78" i="2718"/>
  <c r="AI78" i="2718" s="1"/>
  <c r="AE78" i="2718"/>
  <c r="AB78" i="2718"/>
  <c r="Z78" i="2718"/>
  <c r="Y78" i="2718"/>
  <c r="AH77" i="2718"/>
  <c r="AI77" i="2718" s="1"/>
  <c r="AE77" i="2718"/>
  <c r="AC77" i="2718"/>
  <c r="AD77" i="2718" s="1"/>
  <c r="AF77" i="2718" s="1"/>
  <c r="AB77" i="2718"/>
  <c r="Z77" i="2718"/>
  <c r="Y77" i="2718"/>
  <c r="AH76" i="2718"/>
  <c r="AI76" i="2718" s="1"/>
  <c r="AE76" i="2718"/>
  <c r="AB76" i="2718"/>
  <c r="Z76" i="2718"/>
  <c r="Y76" i="2718"/>
  <c r="AH75" i="2718"/>
  <c r="AI75" i="2718" s="1"/>
  <c r="AE75" i="2718"/>
  <c r="AB75" i="2718"/>
  <c r="Z75" i="2718"/>
  <c r="Y75" i="2718"/>
  <c r="AH74" i="2718"/>
  <c r="AI74" i="2718" s="1"/>
  <c r="AE74" i="2718"/>
  <c r="AB74" i="2718"/>
  <c r="Z74" i="2718"/>
  <c r="Y74" i="2718"/>
  <c r="AH73" i="2718"/>
  <c r="AI73" i="2718" s="1"/>
  <c r="AE73" i="2718"/>
  <c r="AB73" i="2718"/>
  <c r="Z73" i="2718"/>
  <c r="Y73" i="2718"/>
  <c r="AH72" i="2718"/>
  <c r="AI72" i="2718" s="1"/>
  <c r="AE72" i="2718"/>
  <c r="AB72" i="2718"/>
  <c r="Z72" i="2718"/>
  <c r="Y72" i="2718"/>
  <c r="AH71" i="2718"/>
  <c r="AI71" i="2718" s="1"/>
  <c r="AE71" i="2718"/>
  <c r="AB71" i="2718"/>
  <c r="Z71" i="2718"/>
  <c r="Y71" i="2718"/>
  <c r="AH70" i="2718"/>
  <c r="AI70" i="2718" s="1"/>
  <c r="AE70" i="2718"/>
  <c r="AB70" i="2718"/>
  <c r="Z70" i="2718"/>
  <c r="Y70" i="2718"/>
  <c r="AH69" i="2718"/>
  <c r="AI69" i="2718" s="1"/>
  <c r="AE69" i="2718"/>
  <c r="AC69" i="2718"/>
  <c r="AD69" i="2718" s="1"/>
  <c r="AB69" i="2718"/>
  <c r="Z69" i="2718"/>
  <c r="Y69" i="2718"/>
  <c r="AH68" i="2718"/>
  <c r="AI68" i="2718" s="1"/>
  <c r="AE68" i="2718"/>
  <c r="AB68" i="2718"/>
  <c r="Z68" i="2718"/>
  <c r="Y68" i="2718"/>
  <c r="AH67" i="2718"/>
  <c r="AI67" i="2718" s="1"/>
  <c r="AE67" i="2718"/>
  <c r="AB67" i="2718"/>
  <c r="Z67" i="2718"/>
  <c r="Y67" i="2718"/>
  <c r="AH66" i="2718"/>
  <c r="AI66" i="2718" s="1"/>
  <c r="AE66" i="2718"/>
  <c r="AB66" i="2718"/>
  <c r="Z66" i="2718"/>
  <c r="Y66" i="2718"/>
  <c r="AH65" i="2718"/>
  <c r="AI65" i="2718" s="1"/>
  <c r="AE65" i="2718"/>
  <c r="AB65" i="2718"/>
  <c r="Z65" i="2718"/>
  <c r="Y65" i="2718"/>
  <c r="AH64" i="2718"/>
  <c r="AI64" i="2718" s="1"/>
  <c r="AE64" i="2718"/>
  <c r="AB64" i="2718"/>
  <c r="Z64" i="2718"/>
  <c r="Y64" i="2718"/>
  <c r="AH63" i="2718"/>
  <c r="AI63" i="2718" s="1"/>
  <c r="AE63" i="2718"/>
  <c r="AB63" i="2718"/>
  <c r="Z63" i="2718"/>
  <c r="Y63" i="2718"/>
  <c r="AH62" i="2718"/>
  <c r="AI62" i="2718" s="1"/>
  <c r="AE62" i="2718"/>
  <c r="AB62" i="2718"/>
  <c r="Z62" i="2718"/>
  <c r="Y62" i="2718"/>
  <c r="AH61" i="2718"/>
  <c r="AI61" i="2718" s="1"/>
  <c r="AE61" i="2718"/>
  <c r="AC61" i="2718"/>
  <c r="AD61" i="2718" s="1"/>
  <c r="AB61" i="2718"/>
  <c r="Z61" i="2718"/>
  <c r="Y61" i="2718"/>
  <c r="AH60" i="2718"/>
  <c r="AI60" i="2718" s="1"/>
  <c r="AE60" i="2718"/>
  <c r="AB60" i="2718"/>
  <c r="Z60" i="2718"/>
  <c r="Y60" i="2718"/>
  <c r="AH59" i="2718"/>
  <c r="AI59" i="2718" s="1"/>
  <c r="AE59" i="2718"/>
  <c r="AB59" i="2718"/>
  <c r="Z59" i="2718"/>
  <c r="Y59" i="2718"/>
  <c r="AH58" i="2718"/>
  <c r="AI58" i="2718" s="1"/>
  <c r="AE58" i="2718"/>
  <c r="AB58" i="2718"/>
  <c r="Z58" i="2718"/>
  <c r="Y58" i="2718"/>
  <c r="AH57" i="2718"/>
  <c r="AI57" i="2718" s="1"/>
  <c r="AE57" i="2718"/>
  <c r="AB57" i="2718"/>
  <c r="Z57" i="2718"/>
  <c r="Y57" i="2718"/>
  <c r="AH56" i="2718"/>
  <c r="AI56" i="2718" s="1"/>
  <c r="AE56" i="2718"/>
  <c r="AB56" i="2718"/>
  <c r="Z56" i="2718"/>
  <c r="Y56" i="2718"/>
  <c r="AH55" i="2718"/>
  <c r="AI55" i="2718" s="1"/>
  <c r="AE55" i="2718"/>
  <c r="AB55" i="2718"/>
  <c r="Z55" i="2718"/>
  <c r="Y55" i="2718"/>
  <c r="AH54" i="2718"/>
  <c r="AI54" i="2718" s="1"/>
  <c r="AE54" i="2718"/>
  <c r="AB54" i="2718"/>
  <c r="Z54" i="2718"/>
  <c r="Y54" i="2718"/>
  <c r="AH53" i="2718"/>
  <c r="AI53" i="2718" s="1"/>
  <c r="AE53" i="2718"/>
  <c r="AC53" i="2718"/>
  <c r="AD53" i="2718" s="1"/>
  <c r="AB53" i="2718"/>
  <c r="Z53" i="2718"/>
  <c r="Y53" i="2718"/>
  <c r="AH52" i="2718"/>
  <c r="AI52" i="2718" s="1"/>
  <c r="AE52" i="2718"/>
  <c r="AC52" i="2718"/>
  <c r="AD52" i="2718" s="1"/>
  <c r="AB52" i="2718"/>
  <c r="Z52" i="2718"/>
  <c r="Y52" i="2718"/>
  <c r="AH51" i="2718"/>
  <c r="AI51" i="2718" s="1"/>
  <c r="AE51" i="2718"/>
  <c r="AB51" i="2718"/>
  <c r="Z51" i="2718"/>
  <c r="Y51" i="2718"/>
  <c r="AH50" i="2718"/>
  <c r="AI50" i="2718" s="1"/>
  <c r="AE50" i="2718"/>
  <c r="AB50" i="2718"/>
  <c r="Z50" i="2718"/>
  <c r="Y50" i="2718"/>
  <c r="AH49" i="2718"/>
  <c r="AI49" i="2718" s="1"/>
  <c r="AE49" i="2718"/>
  <c r="AB49" i="2718"/>
  <c r="Z49" i="2718"/>
  <c r="Y49" i="2718"/>
  <c r="AH48" i="2718"/>
  <c r="AI48" i="2718" s="1"/>
  <c r="AE48" i="2718"/>
  <c r="AB48" i="2718"/>
  <c r="Z48" i="2718"/>
  <c r="Y48" i="2718"/>
  <c r="AH47" i="2718"/>
  <c r="AI47" i="2718" s="1"/>
  <c r="AE47" i="2718"/>
  <c r="AB47" i="2718"/>
  <c r="Z47" i="2718"/>
  <c r="Y47" i="2718"/>
  <c r="AH46" i="2718"/>
  <c r="AI46" i="2718" s="1"/>
  <c r="AE46" i="2718"/>
  <c r="AB46" i="2718"/>
  <c r="Z46" i="2718"/>
  <c r="Y46" i="2718"/>
  <c r="AH45" i="2718"/>
  <c r="AI45" i="2718" s="1"/>
  <c r="AE45" i="2718"/>
  <c r="AC45" i="2718"/>
  <c r="AD45" i="2718" s="1"/>
  <c r="AB45" i="2718"/>
  <c r="Z45" i="2718"/>
  <c r="Y45" i="2718"/>
  <c r="AH44" i="2718"/>
  <c r="AI44" i="2718" s="1"/>
  <c r="AE44" i="2718"/>
  <c r="AB44" i="2718"/>
  <c r="Z44" i="2718"/>
  <c r="Y44" i="2718"/>
  <c r="AH43" i="2718"/>
  <c r="AI43" i="2718" s="1"/>
  <c r="AE43" i="2718"/>
  <c r="AB43" i="2718"/>
  <c r="Z43" i="2718"/>
  <c r="Y43" i="2718"/>
  <c r="AH42" i="2718"/>
  <c r="AI42" i="2718" s="1"/>
  <c r="AE42" i="2718"/>
  <c r="AB42" i="2718"/>
  <c r="Z42" i="2718"/>
  <c r="Y42" i="2718"/>
  <c r="AH41" i="2718"/>
  <c r="AI41" i="2718" s="1"/>
  <c r="AE41" i="2718"/>
  <c r="AB41" i="2718"/>
  <c r="Z41" i="2718"/>
  <c r="Y41" i="2718"/>
  <c r="AH40" i="2718"/>
  <c r="AI40" i="2718" s="1"/>
  <c r="AE40" i="2718"/>
  <c r="AB40" i="2718"/>
  <c r="Z40" i="2718"/>
  <c r="Y40" i="2718"/>
  <c r="AH39" i="2718"/>
  <c r="AI39" i="2718" s="1"/>
  <c r="AE39" i="2718"/>
  <c r="AB39" i="2718"/>
  <c r="Z39" i="2718"/>
  <c r="Y39" i="2718"/>
  <c r="Y29" i="2718"/>
  <c r="Y37" i="2718"/>
  <c r="Y33" i="2718"/>
  <c r="Y30" i="2718"/>
  <c r="Y27" i="2718"/>
  <c r="Y21" i="2718"/>
  <c r="Y28" i="2718"/>
  <c r="Y32" i="2718"/>
  <c r="Y31" i="2718"/>
  <c r="Y35" i="2718"/>
  <c r="Y34" i="2718"/>
  <c r="Y19" i="2718"/>
  <c r="Y22" i="2718"/>
  <c r="Y25" i="2718"/>
  <c r="Y23" i="2718"/>
  <c r="Y17" i="2718"/>
  <c r="Y36" i="2718"/>
  <c r="Y26" i="2718"/>
  <c r="Y38" i="2718"/>
  <c r="Y24" i="2718"/>
  <c r="Y18" i="2718"/>
  <c r="Y20" i="2718"/>
  <c r="Y16" i="2718"/>
  <c r="Y15" i="2718"/>
  <c r="D13" i="2718"/>
  <c r="M10" i="2718"/>
  <c r="L10" i="2718"/>
  <c r="AH20" i="2717"/>
  <c r="AH19" i="2717"/>
  <c r="AH18" i="2717"/>
  <c r="E50" i="2717"/>
  <c r="F50" i="2717" s="1"/>
  <c r="E49" i="2717"/>
  <c r="F49" i="2717" s="1"/>
  <c r="E48" i="2717"/>
  <c r="F48" i="2717" s="1"/>
  <c r="E47" i="2717"/>
  <c r="F47" i="2717" s="1"/>
  <c r="E46" i="2717"/>
  <c r="F46" i="2717" s="1"/>
  <c r="E45" i="2717"/>
  <c r="F45" i="2717" s="1"/>
  <c r="E44" i="2717"/>
  <c r="F44" i="2717" s="1"/>
  <c r="E43" i="2717"/>
  <c r="F43" i="2717" s="1"/>
  <c r="E42" i="2717"/>
  <c r="F42" i="2717" s="1"/>
  <c r="E41" i="2717"/>
  <c r="F41" i="2717" s="1"/>
  <c r="E40" i="2717"/>
  <c r="F40" i="2717" s="1"/>
  <c r="E39" i="2717"/>
  <c r="F39" i="2717" s="1"/>
  <c r="E38" i="2717"/>
  <c r="F38" i="2717" s="1"/>
  <c r="E37" i="2717"/>
  <c r="F37" i="2717" s="1"/>
  <c r="E36" i="2717"/>
  <c r="F36" i="2717" s="1"/>
  <c r="E35" i="2717"/>
  <c r="F35" i="2717" s="1"/>
  <c r="E34" i="2717"/>
  <c r="F34" i="2717" s="1"/>
  <c r="E33" i="2717"/>
  <c r="F33" i="2717" s="1"/>
  <c r="E32" i="2717"/>
  <c r="F32" i="2717" s="1"/>
  <c r="E31" i="2717"/>
  <c r="F31" i="2717" s="1"/>
  <c r="E30" i="2717"/>
  <c r="F30" i="2717" s="1"/>
  <c r="E29" i="2717"/>
  <c r="F29" i="2717" s="1"/>
  <c r="E28" i="2717"/>
  <c r="F28" i="2717" s="1"/>
  <c r="E27" i="2717"/>
  <c r="F27" i="2717" s="1"/>
  <c r="E26" i="2717"/>
  <c r="F26" i="2717" s="1"/>
  <c r="E25" i="2717"/>
  <c r="F25" i="2717" s="1"/>
  <c r="E24" i="2717"/>
  <c r="F24" i="2717" s="1"/>
  <c r="E23" i="2717"/>
  <c r="F23" i="2717" s="1"/>
  <c r="E22" i="2717"/>
  <c r="F22" i="2717" s="1"/>
  <c r="E21" i="2717"/>
  <c r="F21" i="2717" s="1"/>
  <c r="E20" i="2717"/>
  <c r="F20" i="2717" s="1"/>
  <c r="E19" i="2717"/>
  <c r="F19" i="2717" s="1"/>
  <c r="E18" i="2717"/>
  <c r="F18" i="2717" s="1"/>
  <c r="E17" i="2717"/>
  <c r="F17" i="2717" s="1"/>
  <c r="E16" i="2717"/>
  <c r="F16" i="2717" s="1"/>
  <c r="E15" i="2717"/>
  <c r="F15" i="2717" s="1"/>
  <c r="AA100" i="2717"/>
  <c r="AC100" i="2717" s="1"/>
  <c r="AD100" i="2717" s="1"/>
  <c r="AA99" i="2717"/>
  <c r="AC99" i="2717" s="1"/>
  <c r="AD99" i="2717" s="1"/>
  <c r="AA98" i="2717"/>
  <c r="AC98" i="2717" s="1"/>
  <c r="AD98" i="2717" s="1"/>
  <c r="AA97" i="2717"/>
  <c r="AC97" i="2717" s="1"/>
  <c r="AD97" i="2717" s="1"/>
  <c r="AA96" i="2717"/>
  <c r="AC96" i="2717" s="1"/>
  <c r="AD96" i="2717" s="1"/>
  <c r="AA95" i="2717"/>
  <c r="AC95" i="2717" s="1"/>
  <c r="AD95" i="2717" s="1"/>
  <c r="AA94" i="2717"/>
  <c r="AC94" i="2717" s="1"/>
  <c r="AD94" i="2717" s="1"/>
  <c r="AA93" i="2717"/>
  <c r="AC93" i="2717" s="1"/>
  <c r="AD93" i="2717" s="1"/>
  <c r="AA92" i="2717"/>
  <c r="AC92" i="2717" s="1"/>
  <c r="AD92" i="2717" s="1"/>
  <c r="AA91" i="2717"/>
  <c r="AA90" i="2717"/>
  <c r="AC90" i="2717" s="1"/>
  <c r="AD90" i="2717" s="1"/>
  <c r="AA89" i="2717"/>
  <c r="AC89" i="2717" s="1"/>
  <c r="AD89" i="2717" s="1"/>
  <c r="AA88" i="2717"/>
  <c r="AC88" i="2717" s="1"/>
  <c r="AD88" i="2717" s="1"/>
  <c r="AA87" i="2717"/>
  <c r="AC87" i="2717" s="1"/>
  <c r="AD87" i="2717" s="1"/>
  <c r="AA86" i="2717"/>
  <c r="AC86" i="2717" s="1"/>
  <c r="AD86" i="2717" s="1"/>
  <c r="AA85" i="2717"/>
  <c r="AC85" i="2717" s="1"/>
  <c r="AD85" i="2717" s="1"/>
  <c r="AA84" i="2717"/>
  <c r="AC84" i="2717" s="1"/>
  <c r="AD84" i="2717" s="1"/>
  <c r="AA83" i="2717"/>
  <c r="AC83" i="2717" s="1"/>
  <c r="AD83" i="2717" s="1"/>
  <c r="AA82" i="2717"/>
  <c r="AC82" i="2717" s="1"/>
  <c r="AD82" i="2717" s="1"/>
  <c r="AA81" i="2717"/>
  <c r="AC81" i="2717" s="1"/>
  <c r="AD81" i="2717" s="1"/>
  <c r="AA80" i="2717"/>
  <c r="AA79" i="2717"/>
  <c r="AC79" i="2717" s="1"/>
  <c r="AD79" i="2717" s="1"/>
  <c r="AA78" i="2717"/>
  <c r="AC78" i="2717" s="1"/>
  <c r="AD78" i="2717" s="1"/>
  <c r="AA77" i="2717"/>
  <c r="AC77" i="2717" s="1"/>
  <c r="AD77" i="2717" s="1"/>
  <c r="AA76" i="2717"/>
  <c r="AC76" i="2717" s="1"/>
  <c r="AD76" i="2717" s="1"/>
  <c r="AA75" i="2717"/>
  <c r="AC75" i="2717" s="1"/>
  <c r="AD75" i="2717" s="1"/>
  <c r="AA74" i="2717"/>
  <c r="AC74" i="2717" s="1"/>
  <c r="AD74" i="2717" s="1"/>
  <c r="AA73" i="2717"/>
  <c r="AC73" i="2717" s="1"/>
  <c r="AD73" i="2717" s="1"/>
  <c r="AA72" i="2717"/>
  <c r="AC72" i="2717" s="1"/>
  <c r="AD72" i="2717" s="1"/>
  <c r="AA71" i="2717"/>
  <c r="AC71" i="2717" s="1"/>
  <c r="AD71" i="2717" s="1"/>
  <c r="AA70" i="2717"/>
  <c r="AC70" i="2717" s="1"/>
  <c r="AD70" i="2717" s="1"/>
  <c r="AA69" i="2717"/>
  <c r="AC69" i="2717" s="1"/>
  <c r="AD69" i="2717" s="1"/>
  <c r="AA68" i="2717"/>
  <c r="AC68" i="2717" s="1"/>
  <c r="AD68" i="2717" s="1"/>
  <c r="AA67" i="2717"/>
  <c r="AC67" i="2717" s="1"/>
  <c r="AD67" i="2717" s="1"/>
  <c r="AA66" i="2717"/>
  <c r="AC66" i="2717" s="1"/>
  <c r="AD66" i="2717" s="1"/>
  <c r="AH100" i="2717"/>
  <c r="AI100" i="2717" s="1"/>
  <c r="AE100" i="2717"/>
  <c r="AB100" i="2717"/>
  <c r="Z100" i="2717"/>
  <c r="Y100" i="2717"/>
  <c r="AH99" i="2717"/>
  <c r="AI99" i="2717" s="1"/>
  <c r="AE99" i="2717"/>
  <c r="AB99" i="2717"/>
  <c r="Z99" i="2717"/>
  <c r="Y99" i="2717"/>
  <c r="AH98" i="2717"/>
  <c r="AI98" i="2717" s="1"/>
  <c r="AE98" i="2717"/>
  <c r="AB98" i="2717"/>
  <c r="Z98" i="2717"/>
  <c r="Y98" i="2717"/>
  <c r="AH97" i="2717"/>
  <c r="AI97" i="2717" s="1"/>
  <c r="AE97" i="2717"/>
  <c r="AB97" i="2717"/>
  <c r="Z97" i="2717"/>
  <c r="Y97" i="2717"/>
  <c r="AH96" i="2717"/>
  <c r="AI96" i="2717" s="1"/>
  <c r="AE96" i="2717"/>
  <c r="AB96" i="2717"/>
  <c r="Z96" i="2717"/>
  <c r="Y96" i="2717"/>
  <c r="AH95" i="2717"/>
  <c r="AI95" i="2717" s="1"/>
  <c r="AE95" i="2717"/>
  <c r="AB95" i="2717"/>
  <c r="Z95" i="2717"/>
  <c r="Y95" i="2717"/>
  <c r="AH94" i="2717"/>
  <c r="AI94" i="2717" s="1"/>
  <c r="AE94" i="2717"/>
  <c r="AB94" i="2717"/>
  <c r="Z94" i="2717"/>
  <c r="Y94" i="2717"/>
  <c r="AH93" i="2717"/>
  <c r="AI93" i="2717" s="1"/>
  <c r="AE93" i="2717"/>
  <c r="AB93" i="2717"/>
  <c r="Z93" i="2717"/>
  <c r="Y93" i="2717"/>
  <c r="AH92" i="2717"/>
  <c r="AI92" i="2717" s="1"/>
  <c r="AE92" i="2717"/>
  <c r="AB92" i="2717"/>
  <c r="Z92" i="2717"/>
  <c r="Y92" i="2717"/>
  <c r="AH91" i="2717"/>
  <c r="AI91" i="2717" s="1"/>
  <c r="AE91" i="2717"/>
  <c r="AC91" i="2717"/>
  <c r="AD91" i="2717" s="1"/>
  <c r="AB91" i="2717"/>
  <c r="Z91" i="2717"/>
  <c r="Y91" i="2717"/>
  <c r="AH90" i="2717"/>
  <c r="AI90" i="2717" s="1"/>
  <c r="AE90" i="2717"/>
  <c r="AB90" i="2717"/>
  <c r="Z90" i="2717"/>
  <c r="Y90" i="2717"/>
  <c r="AH89" i="2717"/>
  <c r="AI89" i="2717" s="1"/>
  <c r="AE89" i="2717"/>
  <c r="AB89" i="2717"/>
  <c r="Z89" i="2717"/>
  <c r="Y89" i="2717"/>
  <c r="AH88" i="2717"/>
  <c r="AI88" i="2717" s="1"/>
  <c r="AE88" i="2717"/>
  <c r="AB88" i="2717"/>
  <c r="Z88" i="2717"/>
  <c r="Y88" i="2717"/>
  <c r="AH87" i="2717"/>
  <c r="AI87" i="2717" s="1"/>
  <c r="AE87" i="2717"/>
  <c r="AB87" i="2717"/>
  <c r="Z87" i="2717"/>
  <c r="Y87" i="2717"/>
  <c r="AH86" i="2717"/>
  <c r="AI86" i="2717" s="1"/>
  <c r="AE86" i="2717"/>
  <c r="AB86" i="2717"/>
  <c r="Z86" i="2717"/>
  <c r="Y86" i="2717"/>
  <c r="AH85" i="2717"/>
  <c r="AI85" i="2717" s="1"/>
  <c r="AE85" i="2717"/>
  <c r="AB85" i="2717"/>
  <c r="Z85" i="2717"/>
  <c r="Y85" i="2717"/>
  <c r="AH84" i="2717"/>
  <c r="AI84" i="2717" s="1"/>
  <c r="AE84" i="2717"/>
  <c r="AB84" i="2717"/>
  <c r="Z84" i="2717"/>
  <c r="Y84" i="2717"/>
  <c r="AH83" i="2717"/>
  <c r="AI83" i="2717" s="1"/>
  <c r="AE83" i="2717"/>
  <c r="AB83" i="2717"/>
  <c r="Z83" i="2717"/>
  <c r="Y83" i="2717"/>
  <c r="AH82" i="2717"/>
  <c r="AI82" i="2717" s="1"/>
  <c r="AE82" i="2717"/>
  <c r="AB82" i="2717"/>
  <c r="Z82" i="2717"/>
  <c r="Y82" i="2717"/>
  <c r="AH81" i="2717"/>
  <c r="AI81" i="2717" s="1"/>
  <c r="AE81" i="2717"/>
  <c r="AB81" i="2717"/>
  <c r="Z81" i="2717"/>
  <c r="Y81" i="2717"/>
  <c r="AH80" i="2717"/>
  <c r="AI80" i="2717" s="1"/>
  <c r="AE80" i="2717"/>
  <c r="AC80" i="2717"/>
  <c r="AD80" i="2717" s="1"/>
  <c r="AB80" i="2717"/>
  <c r="Z80" i="2717"/>
  <c r="Y80" i="2717"/>
  <c r="AH79" i="2717"/>
  <c r="AI79" i="2717" s="1"/>
  <c r="AE79" i="2717"/>
  <c r="AB79" i="2717"/>
  <c r="Z79" i="2717"/>
  <c r="Y79" i="2717"/>
  <c r="AH78" i="2717"/>
  <c r="AI78" i="2717" s="1"/>
  <c r="AE78" i="2717"/>
  <c r="AB78" i="2717"/>
  <c r="Z78" i="2717"/>
  <c r="Y78" i="2717"/>
  <c r="AH77" i="2717"/>
  <c r="AI77" i="2717" s="1"/>
  <c r="AE77" i="2717"/>
  <c r="AB77" i="2717"/>
  <c r="Z77" i="2717"/>
  <c r="Y77" i="2717"/>
  <c r="AH76" i="2717"/>
  <c r="AI76" i="2717" s="1"/>
  <c r="AE76" i="2717"/>
  <c r="AB76" i="2717"/>
  <c r="Z76" i="2717"/>
  <c r="Y76" i="2717"/>
  <c r="AH75" i="2717"/>
  <c r="AI75" i="2717" s="1"/>
  <c r="AE75" i="2717"/>
  <c r="AB75" i="2717"/>
  <c r="Z75" i="2717"/>
  <c r="Y75" i="2717"/>
  <c r="AH74" i="2717"/>
  <c r="AI74" i="2717" s="1"/>
  <c r="AE74" i="2717"/>
  <c r="AB74" i="2717"/>
  <c r="Z74" i="2717"/>
  <c r="Y74" i="2717"/>
  <c r="AH73" i="2717"/>
  <c r="AI73" i="2717" s="1"/>
  <c r="AE73" i="2717"/>
  <c r="AB73" i="2717"/>
  <c r="Z73" i="2717"/>
  <c r="Y73" i="2717"/>
  <c r="AH72" i="2717"/>
  <c r="AI72" i="2717" s="1"/>
  <c r="AE72" i="2717"/>
  <c r="AB72" i="2717"/>
  <c r="Z72" i="2717"/>
  <c r="Y72" i="2717"/>
  <c r="AH71" i="2717"/>
  <c r="AI71" i="2717" s="1"/>
  <c r="AE71" i="2717"/>
  <c r="AB71" i="2717"/>
  <c r="Z71" i="2717"/>
  <c r="Y71" i="2717"/>
  <c r="AH70" i="2717"/>
  <c r="AI70" i="2717" s="1"/>
  <c r="AE70" i="2717"/>
  <c r="AB70" i="2717"/>
  <c r="Z70" i="2717"/>
  <c r="Y70" i="2717"/>
  <c r="AH69" i="2717"/>
  <c r="AI69" i="2717" s="1"/>
  <c r="AE69" i="2717"/>
  <c r="AB69" i="2717"/>
  <c r="Z69" i="2717"/>
  <c r="Y69" i="2717"/>
  <c r="AH68" i="2717"/>
  <c r="AI68" i="2717" s="1"/>
  <c r="AE68" i="2717"/>
  <c r="AB68" i="2717"/>
  <c r="Z68" i="2717"/>
  <c r="Y68" i="2717"/>
  <c r="AH67" i="2717"/>
  <c r="AI67" i="2717" s="1"/>
  <c r="AE67" i="2717"/>
  <c r="AB67" i="2717"/>
  <c r="Z67" i="2717"/>
  <c r="Y67" i="2717"/>
  <c r="AH66" i="2717"/>
  <c r="AI66" i="2717" s="1"/>
  <c r="AE66" i="2717"/>
  <c r="AB66" i="2717"/>
  <c r="Z66" i="2717"/>
  <c r="Y66" i="2717"/>
  <c r="Y44" i="2717"/>
  <c r="Y25" i="2717"/>
  <c r="Y47" i="2717"/>
  <c r="Y39" i="2717"/>
  <c r="Y24" i="2717"/>
  <c r="Y45" i="2717"/>
  <c r="Y40" i="2717"/>
  <c r="Y65" i="2717"/>
  <c r="Y38" i="2717"/>
  <c r="Y37" i="2717"/>
  <c r="Y54" i="2717"/>
  <c r="Y60" i="2717"/>
  <c r="Y36" i="2717"/>
  <c r="Y63" i="2717"/>
  <c r="Y35" i="2717"/>
  <c r="Y34" i="2717"/>
  <c r="Y23" i="2717"/>
  <c r="Y41" i="2717"/>
  <c r="Y42" i="2717"/>
  <c r="Y46" i="2717"/>
  <c r="Y52" i="2717"/>
  <c r="Y33" i="2717"/>
  <c r="Y32" i="2717"/>
  <c r="Y53" i="2717"/>
  <c r="Y64" i="2717"/>
  <c r="Y31" i="2717"/>
  <c r="Y30" i="2717"/>
  <c r="Y61" i="2717"/>
  <c r="Y43" i="2717"/>
  <c r="Y29" i="2717"/>
  <c r="Y59" i="2717"/>
  <c r="Y48" i="2717"/>
  <c r="Y50" i="2717"/>
  <c r="Y58" i="2717"/>
  <c r="Y56" i="2717"/>
  <c r="Y49" i="2717"/>
  <c r="Y51" i="2717"/>
  <c r="Y57" i="2717"/>
  <c r="Y55" i="2717"/>
  <c r="Y62" i="2717"/>
  <c r="Y22" i="2717"/>
  <c r="Y27" i="2717"/>
  <c r="Y26" i="2717"/>
  <c r="Y28" i="2717"/>
  <c r="Y18" i="2717"/>
  <c r="Y20" i="2717"/>
  <c r="Y16" i="2717"/>
  <c r="Y15" i="2717"/>
  <c r="Y17" i="2717"/>
  <c r="Y21" i="2717"/>
  <c r="Y19" i="2717"/>
  <c r="D13" i="2717"/>
  <c r="M10" i="2717"/>
  <c r="L10" i="2717"/>
  <c r="D13" i="2716"/>
  <c r="M10" i="2716"/>
  <c r="L10" i="2716"/>
  <c r="M6" i="2716"/>
  <c r="L6" i="2716"/>
  <c r="M5" i="2716"/>
  <c r="L5" i="2716"/>
  <c r="D13" i="2715"/>
  <c r="M10" i="2715"/>
  <c r="L10" i="2715"/>
  <c r="M8" i="2715"/>
  <c r="L8" i="2715"/>
  <c r="E50" i="2714"/>
  <c r="F50" i="2714" s="1"/>
  <c r="E49" i="2714"/>
  <c r="F49" i="2714" s="1"/>
  <c r="E48" i="2714"/>
  <c r="F48" i="2714" s="1"/>
  <c r="E47" i="2714"/>
  <c r="F47" i="2714" s="1"/>
  <c r="E46" i="2714"/>
  <c r="F46" i="2714" s="1"/>
  <c r="E45" i="2714"/>
  <c r="F45" i="2714" s="1"/>
  <c r="E44" i="2714"/>
  <c r="F44" i="2714" s="1"/>
  <c r="E43" i="2714"/>
  <c r="F43" i="2714" s="1"/>
  <c r="E42" i="2714"/>
  <c r="F42" i="2714" s="1"/>
  <c r="E41" i="2714"/>
  <c r="F41" i="2714" s="1"/>
  <c r="E40" i="2714"/>
  <c r="F40" i="2714" s="1"/>
  <c r="E39" i="2714"/>
  <c r="F39" i="2714" s="1"/>
  <c r="E38" i="2714"/>
  <c r="F38" i="2714" s="1"/>
  <c r="E37" i="2714"/>
  <c r="F37" i="2714" s="1"/>
  <c r="E36" i="2714"/>
  <c r="F36" i="2714" s="1"/>
  <c r="E35" i="2714"/>
  <c r="F35" i="2714" s="1"/>
  <c r="E34" i="2714"/>
  <c r="F34" i="2714" s="1"/>
  <c r="E33" i="2714"/>
  <c r="F33" i="2714" s="1"/>
  <c r="E32" i="2714"/>
  <c r="F32" i="2714" s="1"/>
  <c r="E31" i="2714"/>
  <c r="F31" i="2714" s="1"/>
  <c r="E30" i="2714"/>
  <c r="F30" i="2714" s="1"/>
  <c r="E29" i="2714"/>
  <c r="F29" i="2714" s="1"/>
  <c r="E28" i="2714"/>
  <c r="F28" i="2714" s="1"/>
  <c r="E27" i="2714"/>
  <c r="F27" i="2714" s="1"/>
  <c r="E26" i="2714"/>
  <c r="F26" i="2714" s="1"/>
  <c r="E25" i="2714"/>
  <c r="F25" i="2714" s="1"/>
  <c r="E24" i="2714"/>
  <c r="F24" i="2714" s="1"/>
  <c r="E23" i="2714"/>
  <c r="F23" i="2714" s="1"/>
  <c r="E22" i="2714"/>
  <c r="F22" i="2714" s="1"/>
  <c r="E21" i="2714"/>
  <c r="F21" i="2714" s="1"/>
  <c r="E20" i="2714"/>
  <c r="F20" i="2714" s="1"/>
  <c r="E19" i="2714"/>
  <c r="F19" i="2714" s="1"/>
  <c r="E18" i="2714"/>
  <c r="F18" i="2714" s="1"/>
  <c r="E17" i="2714"/>
  <c r="F17" i="2714" s="1"/>
  <c r="E16" i="2714"/>
  <c r="F16" i="2714" s="1"/>
  <c r="E15" i="2714"/>
  <c r="F15" i="2714" s="1"/>
  <c r="AA100" i="2714"/>
  <c r="AC100" i="2714" s="1"/>
  <c r="AD100" i="2714" s="1"/>
  <c r="AA99" i="2714"/>
  <c r="AA98" i="2714"/>
  <c r="AC98" i="2714" s="1"/>
  <c r="AD98" i="2714" s="1"/>
  <c r="AA97" i="2714"/>
  <c r="AC97" i="2714" s="1"/>
  <c r="AD97" i="2714" s="1"/>
  <c r="AA96" i="2714"/>
  <c r="AC96" i="2714" s="1"/>
  <c r="AD96" i="2714" s="1"/>
  <c r="AA95" i="2714"/>
  <c r="AC95" i="2714" s="1"/>
  <c r="AD95" i="2714" s="1"/>
  <c r="AA94" i="2714"/>
  <c r="AC94" i="2714" s="1"/>
  <c r="AD94" i="2714" s="1"/>
  <c r="AA93" i="2714"/>
  <c r="AC93" i="2714" s="1"/>
  <c r="AD93" i="2714" s="1"/>
  <c r="AA92" i="2714"/>
  <c r="AC92" i="2714" s="1"/>
  <c r="AD92" i="2714" s="1"/>
  <c r="AG92" i="2714" s="1"/>
  <c r="AA91" i="2714"/>
  <c r="AC91" i="2714" s="1"/>
  <c r="AD91" i="2714" s="1"/>
  <c r="AA90" i="2714"/>
  <c r="AC90" i="2714" s="1"/>
  <c r="AD90" i="2714" s="1"/>
  <c r="AA89" i="2714"/>
  <c r="AC89" i="2714" s="1"/>
  <c r="AD89" i="2714" s="1"/>
  <c r="AA88" i="2714"/>
  <c r="AC88" i="2714" s="1"/>
  <c r="AD88" i="2714" s="1"/>
  <c r="AA87" i="2714"/>
  <c r="AC87" i="2714" s="1"/>
  <c r="AD87" i="2714" s="1"/>
  <c r="AA86" i="2714"/>
  <c r="AC86" i="2714" s="1"/>
  <c r="AD86" i="2714" s="1"/>
  <c r="AA85" i="2714"/>
  <c r="AC85" i="2714" s="1"/>
  <c r="AD85" i="2714" s="1"/>
  <c r="AA84" i="2714"/>
  <c r="AC84" i="2714" s="1"/>
  <c r="AD84" i="2714" s="1"/>
  <c r="AA83" i="2714"/>
  <c r="AC83" i="2714" s="1"/>
  <c r="AD83" i="2714" s="1"/>
  <c r="AA82" i="2714"/>
  <c r="AC82" i="2714" s="1"/>
  <c r="AD82" i="2714" s="1"/>
  <c r="AA81" i="2714"/>
  <c r="AC81" i="2714" s="1"/>
  <c r="AD81" i="2714" s="1"/>
  <c r="AA80" i="2714"/>
  <c r="AC80" i="2714" s="1"/>
  <c r="AD80" i="2714" s="1"/>
  <c r="AA79" i="2714"/>
  <c r="AC79" i="2714" s="1"/>
  <c r="AD79" i="2714" s="1"/>
  <c r="AA78" i="2714"/>
  <c r="AC78" i="2714" s="1"/>
  <c r="AD78" i="2714" s="1"/>
  <c r="AA77" i="2714"/>
  <c r="AC77" i="2714" s="1"/>
  <c r="AD77" i="2714" s="1"/>
  <c r="AA76" i="2714"/>
  <c r="AC76" i="2714" s="1"/>
  <c r="AD76" i="2714" s="1"/>
  <c r="AG76" i="2714" s="1"/>
  <c r="AA75" i="2714"/>
  <c r="AC75" i="2714" s="1"/>
  <c r="AD75" i="2714" s="1"/>
  <c r="AA74" i="2714"/>
  <c r="AC74" i="2714" s="1"/>
  <c r="AD74" i="2714" s="1"/>
  <c r="AA73" i="2714"/>
  <c r="AC73" i="2714" s="1"/>
  <c r="AD73" i="2714" s="1"/>
  <c r="AA72" i="2714"/>
  <c r="AC72" i="2714" s="1"/>
  <c r="AD72" i="2714" s="1"/>
  <c r="AA71" i="2714"/>
  <c r="AC71" i="2714" s="1"/>
  <c r="AD71" i="2714" s="1"/>
  <c r="AA70" i="2714"/>
  <c r="AC70" i="2714" s="1"/>
  <c r="AD70" i="2714" s="1"/>
  <c r="AA69" i="2714"/>
  <c r="AC69" i="2714" s="1"/>
  <c r="AD69" i="2714" s="1"/>
  <c r="AA68" i="2714"/>
  <c r="AC68" i="2714" s="1"/>
  <c r="AD68" i="2714" s="1"/>
  <c r="AG68" i="2714" s="1"/>
  <c r="AA67" i="2714"/>
  <c r="AC67" i="2714" s="1"/>
  <c r="AD67" i="2714" s="1"/>
  <c r="AA66" i="2714"/>
  <c r="AC66" i="2714" s="1"/>
  <c r="AD66" i="2714" s="1"/>
  <c r="AA65" i="2714"/>
  <c r="AC65" i="2714" s="1"/>
  <c r="AD65" i="2714" s="1"/>
  <c r="AA64" i="2714"/>
  <c r="AC64" i="2714" s="1"/>
  <c r="AD64" i="2714" s="1"/>
  <c r="AG64" i="2714" s="1"/>
  <c r="AA63" i="2714"/>
  <c r="AC63" i="2714" s="1"/>
  <c r="AD63" i="2714" s="1"/>
  <c r="AA62" i="2714"/>
  <c r="AC62" i="2714" s="1"/>
  <c r="AD62" i="2714" s="1"/>
  <c r="AA61" i="2714"/>
  <c r="AA60" i="2714"/>
  <c r="AC60" i="2714" s="1"/>
  <c r="AD60" i="2714" s="1"/>
  <c r="AG60" i="2714" s="1"/>
  <c r="AA59" i="2714"/>
  <c r="AC59" i="2714" s="1"/>
  <c r="AD59" i="2714" s="1"/>
  <c r="AA58" i="2714"/>
  <c r="AC58" i="2714" s="1"/>
  <c r="AD58" i="2714" s="1"/>
  <c r="AA57" i="2714"/>
  <c r="AC57" i="2714" s="1"/>
  <c r="AD57" i="2714" s="1"/>
  <c r="AA56" i="2714"/>
  <c r="AC56" i="2714" s="1"/>
  <c r="AD56" i="2714" s="1"/>
  <c r="AA55" i="2714"/>
  <c r="AC55" i="2714" s="1"/>
  <c r="AD55" i="2714" s="1"/>
  <c r="AA54" i="2714"/>
  <c r="AC54" i="2714" s="1"/>
  <c r="AD54" i="2714" s="1"/>
  <c r="AA53" i="2714"/>
  <c r="AC53" i="2714" s="1"/>
  <c r="AD53" i="2714" s="1"/>
  <c r="AA52" i="2714"/>
  <c r="AA51" i="2714"/>
  <c r="AC51" i="2714" s="1"/>
  <c r="AD51" i="2714" s="1"/>
  <c r="AA50" i="2714"/>
  <c r="AA49" i="2714"/>
  <c r="AC49" i="2714" s="1"/>
  <c r="AD49" i="2714" s="1"/>
  <c r="AA48" i="2714"/>
  <c r="AC48" i="2714" s="1"/>
  <c r="AD48" i="2714" s="1"/>
  <c r="AA47" i="2714"/>
  <c r="AC47" i="2714" s="1"/>
  <c r="AD47" i="2714" s="1"/>
  <c r="AA46" i="2714"/>
  <c r="AC46" i="2714" s="1"/>
  <c r="AD46" i="2714" s="1"/>
  <c r="AA45" i="2714"/>
  <c r="AC45" i="2714" s="1"/>
  <c r="AD45" i="2714" s="1"/>
  <c r="AF45" i="2714" s="1"/>
  <c r="AA44" i="2714"/>
  <c r="AC44" i="2714" s="1"/>
  <c r="AD44" i="2714" s="1"/>
  <c r="AG44" i="2714" s="1"/>
  <c r="AA43" i="2714"/>
  <c r="AA42" i="2714"/>
  <c r="AC42" i="2714" s="1"/>
  <c r="AD42" i="2714" s="1"/>
  <c r="AA41" i="2714"/>
  <c r="AC41" i="2714" s="1"/>
  <c r="AD41" i="2714" s="1"/>
  <c r="AH100" i="2714"/>
  <c r="AI100" i="2714" s="1"/>
  <c r="AE100" i="2714"/>
  <c r="AB100" i="2714"/>
  <c r="Z100" i="2714"/>
  <c r="Y100" i="2714"/>
  <c r="AH99" i="2714"/>
  <c r="AI99" i="2714" s="1"/>
  <c r="AE99" i="2714"/>
  <c r="AC99" i="2714"/>
  <c r="AD99" i="2714" s="1"/>
  <c r="AB99" i="2714"/>
  <c r="Z99" i="2714"/>
  <c r="Y99" i="2714"/>
  <c r="AH98" i="2714"/>
  <c r="AI98" i="2714" s="1"/>
  <c r="AE98" i="2714"/>
  <c r="AB98" i="2714"/>
  <c r="Z98" i="2714"/>
  <c r="Y98" i="2714"/>
  <c r="AH97" i="2714"/>
  <c r="AI97" i="2714" s="1"/>
  <c r="AE97" i="2714"/>
  <c r="AB97" i="2714"/>
  <c r="Z97" i="2714"/>
  <c r="Y97" i="2714"/>
  <c r="AH96" i="2714"/>
  <c r="AI96" i="2714" s="1"/>
  <c r="AE96" i="2714"/>
  <c r="AB96" i="2714"/>
  <c r="Z96" i="2714"/>
  <c r="Y96" i="2714"/>
  <c r="AH95" i="2714"/>
  <c r="AI95" i="2714" s="1"/>
  <c r="AE95" i="2714"/>
  <c r="AB95" i="2714"/>
  <c r="Z95" i="2714"/>
  <c r="Y95" i="2714"/>
  <c r="AH94" i="2714"/>
  <c r="AI94" i="2714" s="1"/>
  <c r="AE94" i="2714"/>
  <c r="AB94" i="2714"/>
  <c r="Z94" i="2714"/>
  <c r="Y94" i="2714"/>
  <c r="AH93" i="2714"/>
  <c r="AI93" i="2714" s="1"/>
  <c r="AE93" i="2714"/>
  <c r="AB93" i="2714"/>
  <c r="Z93" i="2714"/>
  <c r="Y93" i="2714"/>
  <c r="AH92" i="2714"/>
  <c r="AI92" i="2714" s="1"/>
  <c r="AE92" i="2714"/>
  <c r="AB92" i="2714"/>
  <c r="Z92" i="2714"/>
  <c r="Y92" i="2714"/>
  <c r="AH91" i="2714"/>
  <c r="AI91" i="2714" s="1"/>
  <c r="AE91" i="2714"/>
  <c r="AB91" i="2714"/>
  <c r="Z91" i="2714"/>
  <c r="Y91" i="2714"/>
  <c r="AH90" i="2714"/>
  <c r="AI90" i="2714" s="1"/>
  <c r="AE90" i="2714"/>
  <c r="AB90" i="2714"/>
  <c r="Z90" i="2714"/>
  <c r="Y90" i="2714"/>
  <c r="AH89" i="2714"/>
  <c r="AI89" i="2714" s="1"/>
  <c r="AE89" i="2714"/>
  <c r="AB89" i="2714"/>
  <c r="Z89" i="2714"/>
  <c r="Y89" i="2714"/>
  <c r="AH88" i="2714"/>
  <c r="AI88" i="2714" s="1"/>
  <c r="AE88" i="2714"/>
  <c r="AB88" i="2714"/>
  <c r="Z88" i="2714"/>
  <c r="Y88" i="2714"/>
  <c r="AH87" i="2714"/>
  <c r="AI87" i="2714" s="1"/>
  <c r="AE87" i="2714"/>
  <c r="AB87" i="2714"/>
  <c r="Z87" i="2714"/>
  <c r="Y87" i="2714"/>
  <c r="AH86" i="2714"/>
  <c r="AI86" i="2714" s="1"/>
  <c r="AE86" i="2714"/>
  <c r="AB86" i="2714"/>
  <c r="Z86" i="2714"/>
  <c r="Y86" i="2714"/>
  <c r="AH85" i="2714"/>
  <c r="AI85" i="2714" s="1"/>
  <c r="AE85" i="2714"/>
  <c r="AB85" i="2714"/>
  <c r="Z85" i="2714"/>
  <c r="Y85" i="2714"/>
  <c r="AH84" i="2714"/>
  <c r="AI84" i="2714" s="1"/>
  <c r="AE84" i="2714"/>
  <c r="AB84" i="2714"/>
  <c r="Z84" i="2714"/>
  <c r="Y84" i="2714"/>
  <c r="AH83" i="2714"/>
  <c r="AI83" i="2714" s="1"/>
  <c r="AE83" i="2714"/>
  <c r="AB83" i="2714"/>
  <c r="Z83" i="2714"/>
  <c r="Y83" i="2714"/>
  <c r="AH82" i="2714"/>
  <c r="AI82" i="2714" s="1"/>
  <c r="AE82" i="2714"/>
  <c r="AB82" i="2714"/>
  <c r="Z82" i="2714"/>
  <c r="Y82" i="2714"/>
  <c r="AH81" i="2714"/>
  <c r="AI81" i="2714" s="1"/>
  <c r="AE81" i="2714"/>
  <c r="AB81" i="2714"/>
  <c r="Z81" i="2714"/>
  <c r="Y81" i="2714"/>
  <c r="AH80" i="2714"/>
  <c r="AI80" i="2714" s="1"/>
  <c r="AE80" i="2714"/>
  <c r="AB80" i="2714"/>
  <c r="Z80" i="2714"/>
  <c r="Y80" i="2714"/>
  <c r="AH79" i="2714"/>
  <c r="AI79" i="2714" s="1"/>
  <c r="AE79" i="2714"/>
  <c r="AB79" i="2714"/>
  <c r="Z79" i="2714"/>
  <c r="Y79" i="2714"/>
  <c r="AH78" i="2714"/>
  <c r="AI78" i="2714" s="1"/>
  <c r="AE78" i="2714"/>
  <c r="AB78" i="2714"/>
  <c r="Z78" i="2714"/>
  <c r="Y78" i="2714"/>
  <c r="AH77" i="2714"/>
  <c r="AI77" i="2714" s="1"/>
  <c r="AE77" i="2714"/>
  <c r="AB77" i="2714"/>
  <c r="Z77" i="2714"/>
  <c r="Y77" i="2714"/>
  <c r="AH76" i="2714"/>
  <c r="AI76" i="2714" s="1"/>
  <c r="AE76" i="2714"/>
  <c r="AB76" i="2714"/>
  <c r="Z76" i="2714"/>
  <c r="Y76" i="2714"/>
  <c r="AH75" i="2714"/>
  <c r="AI75" i="2714" s="1"/>
  <c r="AE75" i="2714"/>
  <c r="AB75" i="2714"/>
  <c r="Z75" i="2714"/>
  <c r="Y75" i="2714"/>
  <c r="AH74" i="2714"/>
  <c r="AI74" i="2714" s="1"/>
  <c r="AE74" i="2714"/>
  <c r="AB74" i="2714"/>
  <c r="Z74" i="2714"/>
  <c r="Y74" i="2714"/>
  <c r="AH73" i="2714"/>
  <c r="AI73" i="2714" s="1"/>
  <c r="AE73" i="2714"/>
  <c r="AB73" i="2714"/>
  <c r="Z73" i="2714"/>
  <c r="Y73" i="2714"/>
  <c r="AH72" i="2714"/>
  <c r="AI72" i="2714" s="1"/>
  <c r="AE72" i="2714"/>
  <c r="AB72" i="2714"/>
  <c r="Z72" i="2714"/>
  <c r="Y72" i="2714"/>
  <c r="AH71" i="2714"/>
  <c r="AI71" i="2714" s="1"/>
  <c r="AE71" i="2714"/>
  <c r="AB71" i="2714"/>
  <c r="Z71" i="2714"/>
  <c r="Y71" i="2714"/>
  <c r="AH70" i="2714"/>
  <c r="AI70" i="2714" s="1"/>
  <c r="AE70" i="2714"/>
  <c r="AB70" i="2714"/>
  <c r="Z70" i="2714"/>
  <c r="Y70" i="2714"/>
  <c r="AH69" i="2714"/>
  <c r="AI69" i="2714" s="1"/>
  <c r="AE69" i="2714"/>
  <c r="AB69" i="2714"/>
  <c r="Z69" i="2714"/>
  <c r="Y69" i="2714"/>
  <c r="AH68" i="2714"/>
  <c r="AI68" i="2714" s="1"/>
  <c r="AE68" i="2714"/>
  <c r="AB68" i="2714"/>
  <c r="Z68" i="2714"/>
  <c r="Y68" i="2714"/>
  <c r="AH67" i="2714"/>
  <c r="AI67" i="2714" s="1"/>
  <c r="AE67" i="2714"/>
  <c r="AB67" i="2714"/>
  <c r="Z67" i="2714"/>
  <c r="Y67" i="2714"/>
  <c r="AH66" i="2714"/>
  <c r="AI66" i="2714" s="1"/>
  <c r="AE66" i="2714"/>
  <c r="AB66" i="2714"/>
  <c r="Z66" i="2714"/>
  <c r="Y66" i="2714"/>
  <c r="AH65" i="2714"/>
  <c r="AI65" i="2714" s="1"/>
  <c r="AE65" i="2714"/>
  <c r="AB65" i="2714"/>
  <c r="Z65" i="2714"/>
  <c r="Y65" i="2714"/>
  <c r="AH64" i="2714"/>
  <c r="AI64" i="2714" s="1"/>
  <c r="AE64" i="2714"/>
  <c r="AB64" i="2714"/>
  <c r="Z64" i="2714"/>
  <c r="Y64" i="2714"/>
  <c r="AH63" i="2714"/>
  <c r="AI63" i="2714" s="1"/>
  <c r="AE63" i="2714"/>
  <c r="AB63" i="2714"/>
  <c r="Z63" i="2714"/>
  <c r="Y63" i="2714"/>
  <c r="AH62" i="2714"/>
  <c r="AI62" i="2714" s="1"/>
  <c r="AE62" i="2714"/>
  <c r="AB62" i="2714"/>
  <c r="Z62" i="2714"/>
  <c r="Y62" i="2714"/>
  <c r="AH61" i="2714"/>
  <c r="AI61" i="2714" s="1"/>
  <c r="AE61" i="2714"/>
  <c r="AC61" i="2714"/>
  <c r="AD61" i="2714" s="1"/>
  <c r="AF61" i="2714" s="1"/>
  <c r="AB61" i="2714"/>
  <c r="Z61" i="2714"/>
  <c r="Y61" i="2714"/>
  <c r="AH60" i="2714"/>
  <c r="AI60" i="2714" s="1"/>
  <c r="AE60" i="2714"/>
  <c r="AB60" i="2714"/>
  <c r="Z60" i="2714"/>
  <c r="Y60" i="2714"/>
  <c r="AH59" i="2714"/>
  <c r="AI59" i="2714" s="1"/>
  <c r="AE59" i="2714"/>
  <c r="AB59" i="2714"/>
  <c r="Z59" i="2714"/>
  <c r="Y59" i="2714"/>
  <c r="AH58" i="2714"/>
  <c r="AI58" i="2714" s="1"/>
  <c r="AE58" i="2714"/>
  <c r="AB58" i="2714"/>
  <c r="Z58" i="2714"/>
  <c r="Y58" i="2714"/>
  <c r="AH57" i="2714"/>
  <c r="AI57" i="2714" s="1"/>
  <c r="AE57" i="2714"/>
  <c r="AB57" i="2714"/>
  <c r="Z57" i="2714"/>
  <c r="Y57" i="2714"/>
  <c r="AH56" i="2714"/>
  <c r="AI56" i="2714" s="1"/>
  <c r="AE56" i="2714"/>
  <c r="AB56" i="2714"/>
  <c r="Z56" i="2714"/>
  <c r="Y56" i="2714"/>
  <c r="AH55" i="2714"/>
  <c r="AI55" i="2714" s="1"/>
  <c r="AE55" i="2714"/>
  <c r="AB55" i="2714"/>
  <c r="Z55" i="2714"/>
  <c r="Y55" i="2714"/>
  <c r="AH54" i="2714"/>
  <c r="AI54" i="2714" s="1"/>
  <c r="AE54" i="2714"/>
  <c r="AB54" i="2714"/>
  <c r="Z54" i="2714"/>
  <c r="Y54" i="2714"/>
  <c r="AH53" i="2714"/>
  <c r="AI53" i="2714" s="1"/>
  <c r="AE53" i="2714"/>
  <c r="AB53" i="2714"/>
  <c r="Z53" i="2714"/>
  <c r="Y53" i="2714"/>
  <c r="AH52" i="2714"/>
  <c r="AI52" i="2714" s="1"/>
  <c r="AE52" i="2714"/>
  <c r="AC52" i="2714"/>
  <c r="AD52" i="2714" s="1"/>
  <c r="AG52" i="2714" s="1"/>
  <c r="AB52" i="2714"/>
  <c r="Z52" i="2714"/>
  <c r="Y52" i="2714"/>
  <c r="AH51" i="2714"/>
  <c r="AI51" i="2714" s="1"/>
  <c r="AE51" i="2714"/>
  <c r="AB51" i="2714"/>
  <c r="Z51" i="2714"/>
  <c r="Y51" i="2714"/>
  <c r="AH50" i="2714"/>
  <c r="AI50" i="2714" s="1"/>
  <c r="AE50" i="2714"/>
  <c r="AC50" i="2714"/>
  <c r="AD50" i="2714" s="1"/>
  <c r="AB50" i="2714"/>
  <c r="Z50" i="2714"/>
  <c r="Y50" i="2714"/>
  <c r="AH49" i="2714"/>
  <c r="AI49" i="2714" s="1"/>
  <c r="AE49" i="2714"/>
  <c r="AB49" i="2714"/>
  <c r="Z49" i="2714"/>
  <c r="Y49" i="2714"/>
  <c r="AH48" i="2714"/>
  <c r="AI48" i="2714" s="1"/>
  <c r="AE48" i="2714"/>
  <c r="AB48" i="2714"/>
  <c r="Z48" i="2714"/>
  <c r="Y48" i="2714"/>
  <c r="AH47" i="2714"/>
  <c r="AI47" i="2714" s="1"/>
  <c r="AE47" i="2714"/>
  <c r="AB47" i="2714"/>
  <c r="Z47" i="2714"/>
  <c r="Y47" i="2714"/>
  <c r="AH46" i="2714"/>
  <c r="AI46" i="2714" s="1"/>
  <c r="AE46" i="2714"/>
  <c r="AB46" i="2714"/>
  <c r="Z46" i="2714"/>
  <c r="Y46" i="2714"/>
  <c r="AH45" i="2714"/>
  <c r="AI45" i="2714" s="1"/>
  <c r="AE45" i="2714"/>
  <c r="AB45" i="2714"/>
  <c r="Z45" i="2714"/>
  <c r="Y45" i="2714"/>
  <c r="AH44" i="2714"/>
  <c r="AI44" i="2714" s="1"/>
  <c r="AE44" i="2714"/>
  <c r="AB44" i="2714"/>
  <c r="Z44" i="2714"/>
  <c r="Y44" i="2714"/>
  <c r="AH43" i="2714"/>
  <c r="AI43" i="2714" s="1"/>
  <c r="AE43" i="2714"/>
  <c r="AC43" i="2714"/>
  <c r="AD43" i="2714" s="1"/>
  <c r="AB43" i="2714"/>
  <c r="Z43" i="2714"/>
  <c r="Y43" i="2714"/>
  <c r="AH42" i="2714"/>
  <c r="AI42" i="2714" s="1"/>
  <c r="AE42" i="2714"/>
  <c r="AB42" i="2714"/>
  <c r="Z42" i="2714"/>
  <c r="Y42" i="2714"/>
  <c r="AH41" i="2714"/>
  <c r="AI41" i="2714" s="1"/>
  <c r="AE41" i="2714"/>
  <c r="AB41" i="2714"/>
  <c r="Z41" i="2714"/>
  <c r="Y41" i="2714"/>
  <c r="Y37" i="2714"/>
  <c r="Y32" i="2714"/>
  <c r="Y28" i="2714"/>
  <c r="Y22" i="2714"/>
  <c r="Y29" i="2714"/>
  <c r="Y18" i="2714"/>
  <c r="Y31" i="2714"/>
  <c r="Y30" i="2714"/>
  <c r="Y34" i="2714"/>
  <c r="Y33" i="2714"/>
  <c r="Y38" i="2714"/>
  <c r="Y35" i="2714"/>
  <c r="Y36" i="2714"/>
  <c r="Y20" i="2714"/>
  <c r="Y23" i="2714"/>
  <c r="Y26" i="2714"/>
  <c r="Y24" i="2714"/>
  <c r="Y17" i="2714"/>
  <c r="Y39" i="2714"/>
  <c r="Y27" i="2714"/>
  <c r="Y40" i="2714"/>
  <c r="Y25" i="2714"/>
  <c r="Y19" i="2714"/>
  <c r="Y21" i="2714"/>
  <c r="Y16" i="2714"/>
  <c r="Y15" i="2714"/>
  <c r="D13" i="2714"/>
  <c r="M10" i="2714"/>
  <c r="L10" i="2714"/>
  <c r="E50" i="2713"/>
  <c r="F50" i="2713" s="1"/>
  <c r="E49" i="2713"/>
  <c r="F49" i="2713" s="1"/>
  <c r="E48" i="2713"/>
  <c r="F48" i="2713" s="1"/>
  <c r="E47" i="2713"/>
  <c r="F47" i="2713" s="1"/>
  <c r="E46" i="2713"/>
  <c r="F46" i="2713" s="1"/>
  <c r="E45" i="2713"/>
  <c r="F45" i="2713" s="1"/>
  <c r="E44" i="2713"/>
  <c r="F44" i="2713" s="1"/>
  <c r="E43" i="2713"/>
  <c r="F43" i="2713" s="1"/>
  <c r="E42" i="2713"/>
  <c r="F42" i="2713" s="1"/>
  <c r="E41" i="2713"/>
  <c r="F41" i="2713" s="1"/>
  <c r="E40" i="2713"/>
  <c r="F40" i="2713" s="1"/>
  <c r="E39" i="2713"/>
  <c r="F39" i="2713" s="1"/>
  <c r="E38" i="2713"/>
  <c r="F38" i="2713" s="1"/>
  <c r="E37" i="2713"/>
  <c r="F37" i="2713" s="1"/>
  <c r="E36" i="2713"/>
  <c r="F36" i="2713" s="1"/>
  <c r="E35" i="2713"/>
  <c r="F35" i="2713" s="1"/>
  <c r="E34" i="2713"/>
  <c r="F34" i="2713" s="1"/>
  <c r="E33" i="2713"/>
  <c r="F33" i="2713" s="1"/>
  <c r="E32" i="2713"/>
  <c r="F32" i="2713" s="1"/>
  <c r="E31" i="2713"/>
  <c r="F31" i="2713" s="1"/>
  <c r="E30" i="2713"/>
  <c r="F30" i="2713" s="1"/>
  <c r="E29" i="2713"/>
  <c r="F29" i="2713" s="1"/>
  <c r="E28" i="2713"/>
  <c r="F28" i="2713" s="1"/>
  <c r="E27" i="2713"/>
  <c r="F27" i="2713" s="1"/>
  <c r="E26" i="2713"/>
  <c r="F26" i="2713" s="1"/>
  <c r="E25" i="2713"/>
  <c r="F25" i="2713" s="1"/>
  <c r="E24" i="2713"/>
  <c r="F24" i="2713" s="1"/>
  <c r="E23" i="2713"/>
  <c r="F23" i="2713" s="1"/>
  <c r="E22" i="2713"/>
  <c r="F22" i="2713" s="1"/>
  <c r="E21" i="2713"/>
  <c r="F21" i="2713" s="1"/>
  <c r="E20" i="2713"/>
  <c r="F20" i="2713" s="1"/>
  <c r="E19" i="2713"/>
  <c r="F19" i="2713" s="1"/>
  <c r="E18" i="2713"/>
  <c r="F18" i="2713" s="1"/>
  <c r="E17" i="2713"/>
  <c r="F17" i="2713" s="1"/>
  <c r="E16" i="2713"/>
  <c r="F16" i="2713" s="1"/>
  <c r="E15" i="2713"/>
  <c r="F15" i="2713" s="1"/>
  <c r="AA100" i="2713"/>
  <c r="AA99" i="2713"/>
  <c r="AC99" i="2713" s="1"/>
  <c r="AD99" i="2713" s="1"/>
  <c r="AA98" i="2713"/>
  <c r="AC98" i="2713" s="1"/>
  <c r="AD98" i="2713" s="1"/>
  <c r="AA97" i="2713"/>
  <c r="AC97" i="2713" s="1"/>
  <c r="AD97" i="2713" s="1"/>
  <c r="AA96" i="2713"/>
  <c r="AC96" i="2713" s="1"/>
  <c r="AD96" i="2713" s="1"/>
  <c r="AA95" i="2713"/>
  <c r="AC95" i="2713" s="1"/>
  <c r="AD95" i="2713" s="1"/>
  <c r="AA94" i="2713"/>
  <c r="AC94" i="2713" s="1"/>
  <c r="AD94" i="2713" s="1"/>
  <c r="AA93" i="2713"/>
  <c r="AC93" i="2713" s="1"/>
  <c r="AD93" i="2713" s="1"/>
  <c r="AA92" i="2713"/>
  <c r="AC92" i="2713" s="1"/>
  <c r="AD92" i="2713" s="1"/>
  <c r="AA91" i="2713"/>
  <c r="AC91" i="2713" s="1"/>
  <c r="AD91" i="2713" s="1"/>
  <c r="AA90" i="2713"/>
  <c r="AC90" i="2713" s="1"/>
  <c r="AD90" i="2713" s="1"/>
  <c r="AA89" i="2713"/>
  <c r="AC89" i="2713" s="1"/>
  <c r="AD89" i="2713" s="1"/>
  <c r="AA88" i="2713"/>
  <c r="AC88" i="2713" s="1"/>
  <c r="AD88" i="2713" s="1"/>
  <c r="AA87" i="2713"/>
  <c r="AC87" i="2713" s="1"/>
  <c r="AD87" i="2713" s="1"/>
  <c r="AA86" i="2713"/>
  <c r="AC86" i="2713" s="1"/>
  <c r="AD86" i="2713" s="1"/>
  <c r="AA85" i="2713"/>
  <c r="AC85" i="2713" s="1"/>
  <c r="AD85" i="2713" s="1"/>
  <c r="AA84" i="2713"/>
  <c r="AA83" i="2713"/>
  <c r="AC83" i="2713" s="1"/>
  <c r="AD83" i="2713" s="1"/>
  <c r="AA82" i="2713"/>
  <c r="AC82" i="2713" s="1"/>
  <c r="AD82" i="2713" s="1"/>
  <c r="AA81" i="2713"/>
  <c r="AA80" i="2713"/>
  <c r="AC80" i="2713" s="1"/>
  <c r="AD80" i="2713" s="1"/>
  <c r="AA79" i="2713"/>
  <c r="AC79" i="2713" s="1"/>
  <c r="AD79" i="2713" s="1"/>
  <c r="AA78" i="2713"/>
  <c r="AC78" i="2713" s="1"/>
  <c r="AD78" i="2713" s="1"/>
  <c r="AA77" i="2713"/>
  <c r="AA76" i="2713"/>
  <c r="AC76" i="2713" s="1"/>
  <c r="AD76" i="2713" s="1"/>
  <c r="AA75" i="2713"/>
  <c r="AC75" i="2713" s="1"/>
  <c r="AD75" i="2713" s="1"/>
  <c r="AA74" i="2713"/>
  <c r="AC74" i="2713" s="1"/>
  <c r="AD74" i="2713" s="1"/>
  <c r="AA73" i="2713"/>
  <c r="AC73" i="2713" s="1"/>
  <c r="AD73" i="2713" s="1"/>
  <c r="AA72" i="2713"/>
  <c r="AA71" i="2713"/>
  <c r="AC71" i="2713" s="1"/>
  <c r="AD71" i="2713" s="1"/>
  <c r="AA70" i="2713"/>
  <c r="AC70" i="2713" s="1"/>
  <c r="AD70" i="2713" s="1"/>
  <c r="AA69" i="2713"/>
  <c r="AC69" i="2713" s="1"/>
  <c r="AD69" i="2713" s="1"/>
  <c r="AA68" i="2713"/>
  <c r="AC68" i="2713" s="1"/>
  <c r="AD68" i="2713" s="1"/>
  <c r="AA67" i="2713"/>
  <c r="AA66" i="2713"/>
  <c r="AC66" i="2713" s="1"/>
  <c r="AD66" i="2713" s="1"/>
  <c r="AA65" i="2713"/>
  <c r="AC65" i="2713" s="1"/>
  <c r="AD65" i="2713" s="1"/>
  <c r="AA64" i="2713"/>
  <c r="AC64" i="2713" s="1"/>
  <c r="AD64" i="2713" s="1"/>
  <c r="AA63" i="2713"/>
  <c r="AA62" i="2713"/>
  <c r="AC62" i="2713" s="1"/>
  <c r="AD62" i="2713" s="1"/>
  <c r="AA61" i="2713"/>
  <c r="AC61" i="2713" s="1"/>
  <c r="AD61" i="2713" s="1"/>
  <c r="AA60" i="2713"/>
  <c r="AC60" i="2713" s="1"/>
  <c r="AD60" i="2713" s="1"/>
  <c r="AG60" i="2713" s="1"/>
  <c r="AA59" i="2713"/>
  <c r="AC59" i="2713" s="1"/>
  <c r="AD59" i="2713" s="1"/>
  <c r="AA58" i="2713"/>
  <c r="AC58" i="2713" s="1"/>
  <c r="AD58" i="2713" s="1"/>
  <c r="AA57" i="2713"/>
  <c r="AC57" i="2713" s="1"/>
  <c r="AD57" i="2713" s="1"/>
  <c r="AA56" i="2713"/>
  <c r="AA55" i="2713"/>
  <c r="AC55" i="2713" s="1"/>
  <c r="AD55" i="2713" s="1"/>
  <c r="AA54" i="2713"/>
  <c r="AA53" i="2713"/>
  <c r="AC53" i="2713" s="1"/>
  <c r="AD53" i="2713" s="1"/>
  <c r="AA52" i="2713"/>
  <c r="AA51" i="2713"/>
  <c r="AC51" i="2713" s="1"/>
  <c r="AD51" i="2713" s="1"/>
  <c r="AA50" i="2713"/>
  <c r="AC50" i="2713" s="1"/>
  <c r="AD50" i="2713" s="1"/>
  <c r="AA49" i="2713"/>
  <c r="AC49" i="2713" s="1"/>
  <c r="AD49" i="2713" s="1"/>
  <c r="AA48" i="2713"/>
  <c r="AC48" i="2713" s="1"/>
  <c r="AD48" i="2713" s="1"/>
  <c r="AA47" i="2713"/>
  <c r="AC47" i="2713" s="1"/>
  <c r="AD47" i="2713" s="1"/>
  <c r="AA46" i="2713"/>
  <c r="AC46" i="2713" s="1"/>
  <c r="AD46" i="2713" s="1"/>
  <c r="AA45" i="2713"/>
  <c r="AC45" i="2713" s="1"/>
  <c r="AD45" i="2713" s="1"/>
  <c r="AA44" i="2713"/>
  <c r="AC44" i="2713" s="1"/>
  <c r="AD44" i="2713" s="1"/>
  <c r="AG44" i="2713" s="1"/>
  <c r="AA43" i="2713"/>
  <c r="AC43" i="2713" s="1"/>
  <c r="AD43" i="2713" s="1"/>
  <c r="AA42" i="2713"/>
  <c r="AC42" i="2713" s="1"/>
  <c r="AD42" i="2713" s="1"/>
  <c r="AA41" i="2713"/>
  <c r="AC41" i="2713" s="1"/>
  <c r="AD41" i="2713" s="1"/>
  <c r="AA40" i="2713"/>
  <c r="AC40" i="2713" s="1"/>
  <c r="AD40" i="2713" s="1"/>
  <c r="AA39" i="2713"/>
  <c r="AC39" i="2713" s="1"/>
  <c r="AD39" i="2713" s="1"/>
  <c r="AA38" i="2713"/>
  <c r="AC38" i="2713" s="1"/>
  <c r="AD38" i="2713" s="1"/>
  <c r="AH100" i="2713"/>
  <c r="AI100" i="2713" s="1"/>
  <c r="AE100" i="2713"/>
  <c r="AB100" i="2713"/>
  <c r="AC100" i="2713"/>
  <c r="AD100" i="2713" s="1"/>
  <c r="Z100" i="2713"/>
  <c r="Y100" i="2713"/>
  <c r="AH99" i="2713"/>
  <c r="AI99" i="2713" s="1"/>
  <c r="AE99" i="2713"/>
  <c r="AB99" i="2713"/>
  <c r="Z99" i="2713"/>
  <c r="Y99" i="2713"/>
  <c r="AH98" i="2713"/>
  <c r="AI98" i="2713" s="1"/>
  <c r="AE98" i="2713"/>
  <c r="AB98" i="2713"/>
  <c r="Z98" i="2713"/>
  <c r="Y98" i="2713"/>
  <c r="AH97" i="2713"/>
  <c r="AI97" i="2713" s="1"/>
  <c r="AE97" i="2713"/>
  <c r="AB97" i="2713"/>
  <c r="Z97" i="2713"/>
  <c r="Y97" i="2713"/>
  <c r="AH96" i="2713"/>
  <c r="AI96" i="2713" s="1"/>
  <c r="AE96" i="2713"/>
  <c r="AB96" i="2713"/>
  <c r="Z96" i="2713"/>
  <c r="Y96" i="2713"/>
  <c r="AH95" i="2713"/>
  <c r="AI95" i="2713" s="1"/>
  <c r="AE95" i="2713"/>
  <c r="AB95" i="2713"/>
  <c r="Z95" i="2713"/>
  <c r="Y95" i="2713"/>
  <c r="AH94" i="2713"/>
  <c r="AI94" i="2713" s="1"/>
  <c r="AE94" i="2713"/>
  <c r="AB94" i="2713"/>
  <c r="Z94" i="2713"/>
  <c r="Y94" i="2713"/>
  <c r="AH93" i="2713"/>
  <c r="AI93" i="2713" s="1"/>
  <c r="AE93" i="2713"/>
  <c r="AB93" i="2713"/>
  <c r="Z93" i="2713"/>
  <c r="Y93" i="2713"/>
  <c r="AH92" i="2713"/>
  <c r="AI92" i="2713" s="1"/>
  <c r="AE92" i="2713"/>
  <c r="AB92" i="2713"/>
  <c r="Z92" i="2713"/>
  <c r="Y92" i="2713"/>
  <c r="AH91" i="2713"/>
  <c r="AI91" i="2713" s="1"/>
  <c r="AE91" i="2713"/>
  <c r="AB91" i="2713"/>
  <c r="Z91" i="2713"/>
  <c r="Y91" i="2713"/>
  <c r="AH90" i="2713"/>
  <c r="AI90" i="2713" s="1"/>
  <c r="AE90" i="2713"/>
  <c r="AB90" i="2713"/>
  <c r="Z90" i="2713"/>
  <c r="Y90" i="2713"/>
  <c r="AH89" i="2713"/>
  <c r="AI89" i="2713" s="1"/>
  <c r="AE89" i="2713"/>
  <c r="AB89" i="2713"/>
  <c r="Z89" i="2713"/>
  <c r="Y89" i="2713"/>
  <c r="AH88" i="2713"/>
  <c r="AI88" i="2713" s="1"/>
  <c r="AE88" i="2713"/>
  <c r="AB88" i="2713"/>
  <c r="Z88" i="2713"/>
  <c r="Y88" i="2713"/>
  <c r="AH87" i="2713"/>
  <c r="AI87" i="2713" s="1"/>
  <c r="AE87" i="2713"/>
  <c r="AB87" i="2713"/>
  <c r="Z87" i="2713"/>
  <c r="Y87" i="2713"/>
  <c r="AH86" i="2713"/>
  <c r="AI86" i="2713" s="1"/>
  <c r="AE86" i="2713"/>
  <c r="AB86" i="2713"/>
  <c r="Z86" i="2713"/>
  <c r="Y86" i="2713"/>
  <c r="AH85" i="2713"/>
  <c r="AI85" i="2713" s="1"/>
  <c r="AE85" i="2713"/>
  <c r="AB85" i="2713"/>
  <c r="Z85" i="2713"/>
  <c r="Y85" i="2713"/>
  <c r="AH84" i="2713"/>
  <c r="AI84" i="2713" s="1"/>
  <c r="AE84" i="2713"/>
  <c r="AB84" i="2713"/>
  <c r="AC84" i="2713"/>
  <c r="AD84" i="2713" s="1"/>
  <c r="Z84" i="2713"/>
  <c r="Y84" i="2713"/>
  <c r="AH83" i="2713"/>
  <c r="AI83" i="2713" s="1"/>
  <c r="AE83" i="2713"/>
  <c r="AB83" i="2713"/>
  <c r="Z83" i="2713"/>
  <c r="Y83" i="2713"/>
  <c r="AH82" i="2713"/>
  <c r="AI82" i="2713" s="1"/>
  <c r="AE82" i="2713"/>
  <c r="AB82" i="2713"/>
  <c r="Z82" i="2713"/>
  <c r="Y82" i="2713"/>
  <c r="AH81" i="2713"/>
  <c r="AI81" i="2713" s="1"/>
  <c r="AE81" i="2713"/>
  <c r="AC81" i="2713"/>
  <c r="AD81" i="2713" s="1"/>
  <c r="AB81" i="2713"/>
  <c r="Z81" i="2713"/>
  <c r="Y81" i="2713"/>
  <c r="AH80" i="2713"/>
  <c r="AI80" i="2713" s="1"/>
  <c r="AE80" i="2713"/>
  <c r="AB80" i="2713"/>
  <c r="Z80" i="2713"/>
  <c r="Y80" i="2713"/>
  <c r="AH79" i="2713"/>
  <c r="AI79" i="2713" s="1"/>
  <c r="AE79" i="2713"/>
  <c r="AB79" i="2713"/>
  <c r="Z79" i="2713"/>
  <c r="Y79" i="2713"/>
  <c r="AH78" i="2713"/>
  <c r="AI78" i="2713" s="1"/>
  <c r="AE78" i="2713"/>
  <c r="AB78" i="2713"/>
  <c r="Z78" i="2713"/>
  <c r="Y78" i="2713"/>
  <c r="AH77" i="2713"/>
  <c r="AI77" i="2713" s="1"/>
  <c r="AE77" i="2713"/>
  <c r="AB77" i="2713"/>
  <c r="AC77" i="2713"/>
  <c r="AD77" i="2713" s="1"/>
  <c r="Z77" i="2713"/>
  <c r="Y77" i="2713"/>
  <c r="AH76" i="2713"/>
  <c r="AI76" i="2713" s="1"/>
  <c r="AE76" i="2713"/>
  <c r="AB76" i="2713"/>
  <c r="Z76" i="2713"/>
  <c r="Y76" i="2713"/>
  <c r="AH75" i="2713"/>
  <c r="AI75" i="2713" s="1"/>
  <c r="AE75" i="2713"/>
  <c r="AB75" i="2713"/>
  <c r="Z75" i="2713"/>
  <c r="Y75" i="2713"/>
  <c r="AH74" i="2713"/>
  <c r="AI74" i="2713" s="1"/>
  <c r="AE74" i="2713"/>
  <c r="AB74" i="2713"/>
  <c r="Z74" i="2713"/>
  <c r="Y74" i="2713"/>
  <c r="AH73" i="2713"/>
  <c r="AI73" i="2713" s="1"/>
  <c r="AE73" i="2713"/>
  <c r="AB73" i="2713"/>
  <c r="Z73" i="2713"/>
  <c r="Y73" i="2713"/>
  <c r="AH72" i="2713"/>
  <c r="AI72" i="2713" s="1"/>
  <c r="AE72" i="2713"/>
  <c r="AC72" i="2713"/>
  <c r="AD72" i="2713" s="1"/>
  <c r="AB72" i="2713"/>
  <c r="Z72" i="2713"/>
  <c r="Y72" i="2713"/>
  <c r="AH71" i="2713"/>
  <c r="AI71" i="2713" s="1"/>
  <c r="AE71" i="2713"/>
  <c r="AB71" i="2713"/>
  <c r="Z71" i="2713"/>
  <c r="Y71" i="2713"/>
  <c r="AH70" i="2713"/>
  <c r="AI70" i="2713" s="1"/>
  <c r="AE70" i="2713"/>
  <c r="AB70" i="2713"/>
  <c r="Z70" i="2713"/>
  <c r="Y70" i="2713"/>
  <c r="AH69" i="2713"/>
  <c r="AI69" i="2713" s="1"/>
  <c r="AE69" i="2713"/>
  <c r="AB69" i="2713"/>
  <c r="Z69" i="2713"/>
  <c r="Y69" i="2713"/>
  <c r="AH68" i="2713"/>
  <c r="AI68" i="2713" s="1"/>
  <c r="AE68" i="2713"/>
  <c r="AB68" i="2713"/>
  <c r="Z68" i="2713"/>
  <c r="Y68" i="2713"/>
  <c r="AH67" i="2713"/>
  <c r="AI67" i="2713" s="1"/>
  <c r="AE67" i="2713"/>
  <c r="AC67" i="2713"/>
  <c r="AD67" i="2713" s="1"/>
  <c r="AB67" i="2713"/>
  <c r="Z67" i="2713"/>
  <c r="Y67" i="2713"/>
  <c r="AH66" i="2713"/>
  <c r="AI66" i="2713" s="1"/>
  <c r="AE66" i="2713"/>
  <c r="AB66" i="2713"/>
  <c r="Z66" i="2713"/>
  <c r="Y66" i="2713"/>
  <c r="AH65" i="2713"/>
  <c r="AI65" i="2713" s="1"/>
  <c r="AE65" i="2713"/>
  <c r="AB65" i="2713"/>
  <c r="Z65" i="2713"/>
  <c r="Y65" i="2713"/>
  <c r="AH64" i="2713"/>
  <c r="AI64" i="2713" s="1"/>
  <c r="AE64" i="2713"/>
  <c r="AB64" i="2713"/>
  <c r="Z64" i="2713"/>
  <c r="Y64" i="2713"/>
  <c r="AH63" i="2713"/>
  <c r="AI63" i="2713" s="1"/>
  <c r="AE63" i="2713"/>
  <c r="AB63" i="2713"/>
  <c r="AC63" i="2713"/>
  <c r="AD63" i="2713" s="1"/>
  <c r="Z63" i="2713"/>
  <c r="Y63" i="2713"/>
  <c r="AH62" i="2713"/>
  <c r="AI62" i="2713" s="1"/>
  <c r="AE62" i="2713"/>
  <c r="AB62" i="2713"/>
  <c r="Z62" i="2713"/>
  <c r="Y62" i="2713"/>
  <c r="AH61" i="2713"/>
  <c r="AI61" i="2713" s="1"/>
  <c r="AE61" i="2713"/>
  <c r="AB61" i="2713"/>
  <c r="Z61" i="2713"/>
  <c r="Y61" i="2713"/>
  <c r="AH60" i="2713"/>
  <c r="AI60" i="2713" s="1"/>
  <c r="AE60" i="2713"/>
  <c r="AB60" i="2713"/>
  <c r="Z60" i="2713"/>
  <c r="Y60" i="2713"/>
  <c r="AH59" i="2713"/>
  <c r="AI59" i="2713" s="1"/>
  <c r="AE59" i="2713"/>
  <c r="AB59" i="2713"/>
  <c r="Z59" i="2713"/>
  <c r="Y59" i="2713"/>
  <c r="AH58" i="2713"/>
  <c r="AI58" i="2713" s="1"/>
  <c r="AE58" i="2713"/>
  <c r="AB58" i="2713"/>
  <c r="Z58" i="2713"/>
  <c r="Y58" i="2713"/>
  <c r="AH57" i="2713"/>
  <c r="AI57" i="2713" s="1"/>
  <c r="AE57" i="2713"/>
  <c r="AB57" i="2713"/>
  <c r="Z57" i="2713"/>
  <c r="Y57" i="2713"/>
  <c r="AH56" i="2713"/>
  <c r="AI56" i="2713" s="1"/>
  <c r="AE56" i="2713"/>
  <c r="AC56" i="2713"/>
  <c r="AD56" i="2713" s="1"/>
  <c r="AB56" i="2713"/>
  <c r="Z56" i="2713"/>
  <c r="Y56" i="2713"/>
  <c r="AH55" i="2713"/>
  <c r="AI55" i="2713" s="1"/>
  <c r="AE55" i="2713"/>
  <c r="AB55" i="2713"/>
  <c r="Z55" i="2713"/>
  <c r="Y55" i="2713"/>
  <c r="AH54" i="2713"/>
  <c r="AI54" i="2713" s="1"/>
  <c r="AE54" i="2713"/>
  <c r="AB54" i="2713"/>
  <c r="AC54" i="2713"/>
  <c r="AD54" i="2713" s="1"/>
  <c r="Z54" i="2713"/>
  <c r="Y54" i="2713"/>
  <c r="AH53" i="2713"/>
  <c r="AI53" i="2713" s="1"/>
  <c r="AE53" i="2713"/>
  <c r="AB53" i="2713"/>
  <c r="Z53" i="2713"/>
  <c r="Y53" i="2713"/>
  <c r="AH52" i="2713"/>
  <c r="AI52" i="2713" s="1"/>
  <c r="AE52" i="2713"/>
  <c r="AB52" i="2713"/>
  <c r="AC52" i="2713"/>
  <c r="AD52" i="2713" s="1"/>
  <c r="Z52" i="2713"/>
  <c r="Y52" i="2713"/>
  <c r="AH51" i="2713"/>
  <c r="AI51" i="2713" s="1"/>
  <c r="AE51" i="2713"/>
  <c r="AB51" i="2713"/>
  <c r="Z51" i="2713"/>
  <c r="Y51" i="2713"/>
  <c r="AH50" i="2713"/>
  <c r="AI50" i="2713" s="1"/>
  <c r="AE50" i="2713"/>
  <c r="AB50" i="2713"/>
  <c r="Z50" i="2713"/>
  <c r="Y50" i="2713"/>
  <c r="AH49" i="2713"/>
  <c r="AI49" i="2713" s="1"/>
  <c r="AE49" i="2713"/>
  <c r="AB49" i="2713"/>
  <c r="Z49" i="2713"/>
  <c r="Y49" i="2713"/>
  <c r="AH48" i="2713"/>
  <c r="AI48" i="2713" s="1"/>
  <c r="AE48" i="2713"/>
  <c r="AB48" i="2713"/>
  <c r="Z48" i="2713"/>
  <c r="Y48" i="2713"/>
  <c r="AH47" i="2713"/>
  <c r="AI47" i="2713" s="1"/>
  <c r="AE47" i="2713"/>
  <c r="AB47" i="2713"/>
  <c r="Z47" i="2713"/>
  <c r="Y47" i="2713"/>
  <c r="AH46" i="2713"/>
  <c r="AI46" i="2713" s="1"/>
  <c r="AE46" i="2713"/>
  <c r="AB46" i="2713"/>
  <c r="Z46" i="2713"/>
  <c r="Y46" i="2713"/>
  <c r="AH45" i="2713"/>
  <c r="AI45" i="2713" s="1"/>
  <c r="AE45" i="2713"/>
  <c r="AB45" i="2713"/>
  <c r="Z45" i="2713"/>
  <c r="Y45" i="2713"/>
  <c r="AH44" i="2713"/>
  <c r="AI44" i="2713" s="1"/>
  <c r="AE44" i="2713"/>
  <c r="AB44" i="2713"/>
  <c r="Z44" i="2713"/>
  <c r="Y44" i="2713"/>
  <c r="AH43" i="2713"/>
  <c r="AI43" i="2713" s="1"/>
  <c r="AE43" i="2713"/>
  <c r="AB43" i="2713"/>
  <c r="Z43" i="2713"/>
  <c r="Y43" i="2713"/>
  <c r="AH42" i="2713"/>
  <c r="AI42" i="2713" s="1"/>
  <c r="AE42" i="2713"/>
  <c r="AB42" i="2713"/>
  <c r="Z42" i="2713"/>
  <c r="Y42" i="2713"/>
  <c r="AH41" i="2713"/>
  <c r="AI41" i="2713" s="1"/>
  <c r="AE41" i="2713"/>
  <c r="AB41" i="2713"/>
  <c r="Z41" i="2713"/>
  <c r="Y41" i="2713"/>
  <c r="AH40" i="2713"/>
  <c r="AI40" i="2713" s="1"/>
  <c r="AE40" i="2713"/>
  <c r="AB40" i="2713"/>
  <c r="Z40" i="2713"/>
  <c r="Y40" i="2713"/>
  <c r="AH39" i="2713"/>
  <c r="AI39" i="2713" s="1"/>
  <c r="AE39" i="2713"/>
  <c r="AB39" i="2713"/>
  <c r="Z39" i="2713"/>
  <c r="Y39" i="2713"/>
  <c r="AH38" i="2713"/>
  <c r="AI38" i="2713" s="1"/>
  <c r="AE38" i="2713"/>
  <c r="AB38" i="2713"/>
  <c r="Z38" i="2713"/>
  <c r="Y38" i="2713"/>
  <c r="Y34" i="2713"/>
  <c r="Y30" i="2713"/>
  <c r="Y28" i="2713"/>
  <c r="Y22" i="2713"/>
  <c r="Y29" i="2713"/>
  <c r="Y18" i="2713"/>
  <c r="Y32" i="2713"/>
  <c r="Y31" i="2713"/>
  <c r="Y35" i="2713"/>
  <c r="Y33" i="2713"/>
  <c r="Y20" i="2713"/>
  <c r="Y23" i="2713"/>
  <c r="Y26" i="2713"/>
  <c r="Y24" i="2713"/>
  <c r="Y17" i="2713"/>
  <c r="Y36" i="2713"/>
  <c r="Y27" i="2713"/>
  <c r="Y37" i="2713"/>
  <c r="Y25" i="2713"/>
  <c r="Y19" i="2713"/>
  <c r="Y21" i="2713"/>
  <c r="Y16" i="2713"/>
  <c r="Y15" i="2713"/>
  <c r="D13" i="2713"/>
  <c r="M10" i="2713"/>
  <c r="L10" i="2713"/>
  <c r="E50" i="2712"/>
  <c r="F50" i="2712" s="1"/>
  <c r="E49" i="2712"/>
  <c r="F49" i="2712" s="1"/>
  <c r="E48" i="2712"/>
  <c r="F48" i="2712" s="1"/>
  <c r="E47" i="2712"/>
  <c r="F47" i="2712" s="1"/>
  <c r="E46" i="2712"/>
  <c r="F46" i="2712" s="1"/>
  <c r="E45" i="2712"/>
  <c r="F45" i="2712" s="1"/>
  <c r="E44" i="2712"/>
  <c r="F44" i="2712" s="1"/>
  <c r="E43" i="2712"/>
  <c r="F43" i="2712" s="1"/>
  <c r="E42" i="2712"/>
  <c r="F42" i="2712" s="1"/>
  <c r="E41" i="2712"/>
  <c r="F41" i="2712" s="1"/>
  <c r="E40" i="2712"/>
  <c r="F40" i="2712" s="1"/>
  <c r="E39" i="2712"/>
  <c r="F39" i="2712" s="1"/>
  <c r="E38" i="2712"/>
  <c r="F38" i="2712" s="1"/>
  <c r="E37" i="2712"/>
  <c r="F37" i="2712" s="1"/>
  <c r="E36" i="2712"/>
  <c r="F36" i="2712" s="1"/>
  <c r="E35" i="2712"/>
  <c r="F35" i="2712" s="1"/>
  <c r="E34" i="2712"/>
  <c r="F34" i="2712" s="1"/>
  <c r="E33" i="2712"/>
  <c r="F33" i="2712" s="1"/>
  <c r="E32" i="2712"/>
  <c r="F32" i="2712" s="1"/>
  <c r="E31" i="2712"/>
  <c r="F31" i="2712" s="1"/>
  <c r="E30" i="2712"/>
  <c r="F30" i="2712" s="1"/>
  <c r="E29" i="2712"/>
  <c r="F29" i="2712" s="1"/>
  <c r="E28" i="2712"/>
  <c r="F28" i="2712" s="1"/>
  <c r="E27" i="2712"/>
  <c r="F27" i="2712" s="1"/>
  <c r="E26" i="2712"/>
  <c r="F26" i="2712" s="1"/>
  <c r="E25" i="2712"/>
  <c r="F25" i="2712" s="1"/>
  <c r="E24" i="2712"/>
  <c r="F24" i="2712" s="1"/>
  <c r="E23" i="2712"/>
  <c r="F23" i="2712" s="1"/>
  <c r="E22" i="2712"/>
  <c r="F22" i="2712" s="1"/>
  <c r="E21" i="2712"/>
  <c r="F21" i="2712" s="1"/>
  <c r="E20" i="2712"/>
  <c r="F20" i="2712" s="1"/>
  <c r="E19" i="2712"/>
  <c r="F19" i="2712" s="1"/>
  <c r="E18" i="2712"/>
  <c r="F18" i="2712" s="1"/>
  <c r="E17" i="2712"/>
  <c r="F17" i="2712" s="1"/>
  <c r="E16" i="2712"/>
  <c r="F16" i="2712" s="1"/>
  <c r="E15" i="2712"/>
  <c r="F15" i="2712" s="1"/>
  <c r="AA100" i="2712"/>
  <c r="AC100" i="2712" s="1"/>
  <c r="AD100" i="2712" s="1"/>
  <c r="AA99" i="2712"/>
  <c r="AA98" i="2712"/>
  <c r="AC98" i="2712" s="1"/>
  <c r="AD98" i="2712" s="1"/>
  <c r="AA97" i="2712"/>
  <c r="AC97" i="2712" s="1"/>
  <c r="AD97" i="2712" s="1"/>
  <c r="AA96" i="2712"/>
  <c r="AC96" i="2712" s="1"/>
  <c r="AD96" i="2712" s="1"/>
  <c r="AA95" i="2712"/>
  <c r="AC95" i="2712" s="1"/>
  <c r="AD95" i="2712" s="1"/>
  <c r="AA94" i="2712"/>
  <c r="AC94" i="2712" s="1"/>
  <c r="AD94" i="2712" s="1"/>
  <c r="AA93" i="2712"/>
  <c r="AC93" i="2712" s="1"/>
  <c r="AD93" i="2712" s="1"/>
  <c r="AA92" i="2712"/>
  <c r="AC92" i="2712" s="1"/>
  <c r="AD92" i="2712" s="1"/>
  <c r="AG92" i="2712" s="1"/>
  <c r="AA91" i="2712"/>
  <c r="AC91" i="2712" s="1"/>
  <c r="AD91" i="2712" s="1"/>
  <c r="AA90" i="2712"/>
  <c r="AC90" i="2712" s="1"/>
  <c r="AD90" i="2712" s="1"/>
  <c r="AA89" i="2712"/>
  <c r="AC89" i="2712" s="1"/>
  <c r="AD89" i="2712" s="1"/>
  <c r="AA88" i="2712"/>
  <c r="AC88" i="2712" s="1"/>
  <c r="AD88" i="2712" s="1"/>
  <c r="AA87" i="2712"/>
  <c r="AC87" i="2712" s="1"/>
  <c r="AD87" i="2712" s="1"/>
  <c r="AA86" i="2712"/>
  <c r="AC86" i="2712" s="1"/>
  <c r="AD86" i="2712" s="1"/>
  <c r="AA85" i="2712"/>
  <c r="AC85" i="2712" s="1"/>
  <c r="AD85" i="2712" s="1"/>
  <c r="AA84" i="2712"/>
  <c r="AC84" i="2712" s="1"/>
  <c r="AD84" i="2712" s="1"/>
  <c r="AG84" i="2712" s="1"/>
  <c r="AA83" i="2712"/>
  <c r="AA82" i="2712"/>
  <c r="AA81" i="2712"/>
  <c r="AC81" i="2712" s="1"/>
  <c r="AD81" i="2712" s="1"/>
  <c r="AA80" i="2712"/>
  <c r="AC80" i="2712" s="1"/>
  <c r="AD80" i="2712" s="1"/>
  <c r="AA79" i="2712"/>
  <c r="AC79" i="2712" s="1"/>
  <c r="AD79" i="2712" s="1"/>
  <c r="AA78" i="2712"/>
  <c r="AC78" i="2712" s="1"/>
  <c r="AD78" i="2712" s="1"/>
  <c r="AA77" i="2712"/>
  <c r="AC77" i="2712" s="1"/>
  <c r="AD77" i="2712" s="1"/>
  <c r="AA76" i="2712"/>
  <c r="AC76" i="2712" s="1"/>
  <c r="AD76" i="2712" s="1"/>
  <c r="AA75" i="2712"/>
  <c r="AC75" i="2712" s="1"/>
  <c r="AD75" i="2712" s="1"/>
  <c r="AA74" i="2712"/>
  <c r="AC74" i="2712" s="1"/>
  <c r="AD74" i="2712" s="1"/>
  <c r="AA73" i="2712"/>
  <c r="AC73" i="2712" s="1"/>
  <c r="AD73" i="2712" s="1"/>
  <c r="AA72" i="2712"/>
  <c r="AC72" i="2712" s="1"/>
  <c r="AD72" i="2712" s="1"/>
  <c r="AA71" i="2712"/>
  <c r="AC71" i="2712" s="1"/>
  <c r="AD71" i="2712" s="1"/>
  <c r="AA70" i="2712"/>
  <c r="AC70" i="2712" s="1"/>
  <c r="AD70" i="2712" s="1"/>
  <c r="AA69" i="2712"/>
  <c r="AC69" i="2712" s="1"/>
  <c r="AD69" i="2712" s="1"/>
  <c r="AA68" i="2712"/>
  <c r="AC68" i="2712" s="1"/>
  <c r="AD68" i="2712" s="1"/>
  <c r="AG68" i="2712" s="1"/>
  <c r="AA67" i="2712"/>
  <c r="AA66" i="2712"/>
  <c r="AA65" i="2712"/>
  <c r="AC65" i="2712" s="1"/>
  <c r="AD65" i="2712" s="1"/>
  <c r="AA64" i="2712"/>
  <c r="AC64" i="2712" s="1"/>
  <c r="AD64" i="2712" s="1"/>
  <c r="AA63" i="2712"/>
  <c r="AC63" i="2712" s="1"/>
  <c r="AD63" i="2712" s="1"/>
  <c r="AA62" i="2712"/>
  <c r="AC62" i="2712" s="1"/>
  <c r="AD62" i="2712" s="1"/>
  <c r="AA61" i="2712"/>
  <c r="AC61" i="2712" s="1"/>
  <c r="AD61" i="2712" s="1"/>
  <c r="AA60" i="2712"/>
  <c r="AC60" i="2712" s="1"/>
  <c r="AD60" i="2712" s="1"/>
  <c r="AG60" i="2712" s="1"/>
  <c r="AA59" i="2712"/>
  <c r="AC59" i="2712" s="1"/>
  <c r="AD59" i="2712" s="1"/>
  <c r="AA58" i="2712"/>
  <c r="AC58" i="2712" s="1"/>
  <c r="AD58" i="2712" s="1"/>
  <c r="AA57" i="2712"/>
  <c r="AC57" i="2712" s="1"/>
  <c r="AD57" i="2712" s="1"/>
  <c r="AA56" i="2712"/>
  <c r="AA55" i="2712"/>
  <c r="AC55" i="2712" s="1"/>
  <c r="AD55" i="2712" s="1"/>
  <c r="AA54" i="2712"/>
  <c r="AC54" i="2712" s="1"/>
  <c r="AD54" i="2712" s="1"/>
  <c r="AA53" i="2712"/>
  <c r="AC53" i="2712" s="1"/>
  <c r="AD53" i="2712" s="1"/>
  <c r="AA52" i="2712"/>
  <c r="AC52" i="2712" s="1"/>
  <c r="AD52" i="2712" s="1"/>
  <c r="AG52" i="2712" s="1"/>
  <c r="AA51" i="2712"/>
  <c r="AC51" i="2712" s="1"/>
  <c r="AD51" i="2712" s="1"/>
  <c r="AA50" i="2712"/>
  <c r="AC50" i="2712" s="1"/>
  <c r="AD50" i="2712" s="1"/>
  <c r="AA49" i="2712"/>
  <c r="AC49" i="2712" s="1"/>
  <c r="AD49" i="2712" s="1"/>
  <c r="AA48" i="2712"/>
  <c r="AC48" i="2712" s="1"/>
  <c r="AD48" i="2712" s="1"/>
  <c r="AA47" i="2712"/>
  <c r="AC47" i="2712" s="1"/>
  <c r="AD47" i="2712" s="1"/>
  <c r="AA46" i="2712"/>
  <c r="AC46" i="2712" s="1"/>
  <c r="AD46" i="2712" s="1"/>
  <c r="AA45" i="2712"/>
  <c r="AC45" i="2712" s="1"/>
  <c r="AD45" i="2712" s="1"/>
  <c r="AA44" i="2712"/>
  <c r="AC44" i="2712" s="1"/>
  <c r="AD44" i="2712" s="1"/>
  <c r="AG44" i="2712" s="1"/>
  <c r="AA43" i="2712"/>
  <c r="AC43" i="2712" s="1"/>
  <c r="AD43" i="2712" s="1"/>
  <c r="AA42" i="2712"/>
  <c r="AC42" i="2712" s="1"/>
  <c r="AD42" i="2712" s="1"/>
  <c r="AA41" i="2712"/>
  <c r="AC41" i="2712" s="1"/>
  <c r="AD41" i="2712" s="1"/>
  <c r="AA40" i="2712"/>
  <c r="AC40" i="2712" s="1"/>
  <c r="AD40" i="2712" s="1"/>
  <c r="AA39" i="2712"/>
  <c r="AC39" i="2712" s="1"/>
  <c r="AD39" i="2712" s="1"/>
  <c r="AH100" i="2712"/>
  <c r="AI100" i="2712" s="1"/>
  <c r="AE100" i="2712"/>
  <c r="AB100" i="2712"/>
  <c r="Z100" i="2712"/>
  <c r="Y100" i="2712"/>
  <c r="AH99" i="2712"/>
  <c r="AI99" i="2712" s="1"/>
  <c r="AE99" i="2712"/>
  <c r="AC99" i="2712"/>
  <c r="AD99" i="2712" s="1"/>
  <c r="AB99" i="2712"/>
  <c r="Z99" i="2712"/>
  <c r="Y99" i="2712"/>
  <c r="AH98" i="2712"/>
  <c r="AI98" i="2712" s="1"/>
  <c r="AE98" i="2712"/>
  <c r="AB98" i="2712"/>
  <c r="Z98" i="2712"/>
  <c r="Y98" i="2712"/>
  <c r="AH97" i="2712"/>
  <c r="AI97" i="2712" s="1"/>
  <c r="AE97" i="2712"/>
  <c r="AB97" i="2712"/>
  <c r="Z97" i="2712"/>
  <c r="Y97" i="2712"/>
  <c r="AH96" i="2712"/>
  <c r="AI96" i="2712" s="1"/>
  <c r="AE96" i="2712"/>
  <c r="AB96" i="2712"/>
  <c r="Z96" i="2712"/>
  <c r="Y96" i="2712"/>
  <c r="AH95" i="2712"/>
  <c r="AI95" i="2712" s="1"/>
  <c r="AE95" i="2712"/>
  <c r="AB95" i="2712"/>
  <c r="Z95" i="2712"/>
  <c r="Y95" i="2712"/>
  <c r="AH94" i="2712"/>
  <c r="AI94" i="2712" s="1"/>
  <c r="AE94" i="2712"/>
  <c r="AB94" i="2712"/>
  <c r="Z94" i="2712"/>
  <c r="Y94" i="2712"/>
  <c r="AH93" i="2712"/>
  <c r="AI93" i="2712" s="1"/>
  <c r="AE93" i="2712"/>
  <c r="AB93" i="2712"/>
  <c r="Z93" i="2712"/>
  <c r="Y93" i="2712"/>
  <c r="AH92" i="2712"/>
  <c r="AI92" i="2712" s="1"/>
  <c r="AE92" i="2712"/>
  <c r="AB92" i="2712"/>
  <c r="Z92" i="2712"/>
  <c r="Y92" i="2712"/>
  <c r="AH91" i="2712"/>
  <c r="AI91" i="2712" s="1"/>
  <c r="AE91" i="2712"/>
  <c r="AB91" i="2712"/>
  <c r="Z91" i="2712"/>
  <c r="Y91" i="2712"/>
  <c r="AH90" i="2712"/>
  <c r="AI90" i="2712" s="1"/>
  <c r="AE90" i="2712"/>
  <c r="AB90" i="2712"/>
  <c r="Z90" i="2712"/>
  <c r="Y90" i="2712"/>
  <c r="AH89" i="2712"/>
  <c r="AI89" i="2712" s="1"/>
  <c r="AE89" i="2712"/>
  <c r="AB89" i="2712"/>
  <c r="Z89" i="2712"/>
  <c r="Y89" i="2712"/>
  <c r="AH88" i="2712"/>
  <c r="AI88" i="2712" s="1"/>
  <c r="AE88" i="2712"/>
  <c r="AB88" i="2712"/>
  <c r="Z88" i="2712"/>
  <c r="Y88" i="2712"/>
  <c r="AH87" i="2712"/>
  <c r="AI87" i="2712" s="1"/>
  <c r="AE87" i="2712"/>
  <c r="AB87" i="2712"/>
  <c r="Z87" i="2712"/>
  <c r="Y87" i="2712"/>
  <c r="AH86" i="2712"/>
  <c r="AI86" i="2712" s="1"/>
  <c r="AE86" i="2712"/>
  <c r="AB86" i="2712"/>
  <c r="Z86" i="2712"/>
  <c r="Y86" i="2712"/>
  <c r="AH85" i="2712"/>
  <c r="AI85" i="2712" s="1"/>
  <c r="AE85" i="2712"/>
  <c r="AB85" i="2712"/>
  <c r="Z85" i="2712"/>
  <c r="Y85" i="2712"/>
  <c r="AH84" i="2712"/>
  <c r="AI84" i="2712" s="1"/>
  <c r="AE84" i="2712"/>
  <c r="AB84" i="2712"/>
  <c r="Z84" i="2712"/>
  <c r="Y84" i="2712"/>
  <c r="AH83" i="2712"/>
  <c r="AI83" i="2712" s="1"/>
  <c r="AE83" i="2712"/>
  <c r="AC83" i="2712"/>
  <c r="AD83" i="2712" s="1"/>
  <c r="AB83" i="2712"/>
  <c r="Z83" i="2712"/>
  <c r="Y83" i="2712"/>
  <c r="AH82" i="2712"/>
  <c r="AI82" i="2712" s="1"/>
  <c r="AE82" i="2712"/>
  <c r="AC82" i="2712"/>
  <c r="AD82" i="2712" s="1"/>
  <c r="AB82" i="2712"/>
  <c r="Z82" i="2712"/>
  <c r="Y82" i="2712"/>
  <c r="AH81" i="2712"/>
  <c r="AI81" i="2712" s="1"/>
  <c r="AE81" i="2712"/>
  <c r="AB81" i="2712"/>
  <c r="Z81" i="2712"/>
  <c r="Y81" i="2712"/>
  <c r="AH80" i="2712"/>
  <c r="AI80" i="2712" s="1"/>
  <c r="AE80" i="2712"/>
  <c r="AB80" i="2712"/>
  <c r="Z80" i="2712"/>
  <c r="Y80" i="2712"/>
  <c r="AH79" i="2712"/>
  <c r="AI79" i="2712" s="1"/>
  <c r="AE79" i="2712"/>
  <c r="AB79" i="2712"/>
  <c r="Z79" i="2712"/>
  <c r="Y79" i="2712"/>
  <c r="AH78" i="2712"/>
  <c r="AI78" i="2712" s="1"/>
  <c r="AE78" i="2712"/>
  <c r="AB78" i="2712"/>
  <c r="Z78" i="2712"/>
  <c r="Y78" i="2712"/>
  <c r="AH77" i="2712"/>
  <c r="AI77" i="2712" s="1"/>
  <c r="AE77" i="2712"/>
  <c r="AB77" i="2712"/>
  <c r="Z77" i="2712"/>
  <c r="Y77" i="2712"/>
  <c r="AH76" i="2712"/>
  <c r="AI76" i="2712" s="1"/>
  <c r="AE76" i="2712"/>
  <c r="AB76" i="2712"/>
  <c r="Z76" i="2712"/>
  <c r="Y76" i="2712"/>
  <c r="AH75" i="2712"/>
  <c r="AI75" i="2712" s="1"/>
  <c r="AE75" i="2712"/>
  <c r="AB75" i="2712"/>
  <c r="Z75" i="2712"/>
  <c r="Y75" i="2712"/>
  <c r="AH74" i="2712"/>
  <c r="AI74" i="2712" s="1"/>
  <c r="AE74" i="2712"/>
  <c r="AB74" i="2712"/>
  <c r="Z74" i="2712"/>
  <c r="Y74" i="2712"/>
  <c r="AH73" i="2712"/>
  <c r="AI73" i="2712" s="1"/>
  <c r="AE73" i="2712"/>
  <c r="AB73" i="2712"/>
  <c r="Z73" i="2712"/>
  <c r="Y73" i="2712"/>
  <c r="AH72" i="2712"/>
  <c r="AI72" i="2712" s="1"/>
  <c r="AE72" i="2712"/>
  <c r="AB72" i="2712"/>
  <c r="Z72" i="2712"/>
  <c r="Y72" i="2712"/>
  <c r="AH71" i="2712"/>
  <c r="AI71" i="2712" s="1"/>
  <c r="AE71" i="2712"/>
  <c r="AB71" i="2712"/>
  <c r="Z71" i="2712"/>
  <c r="Y71" i="2712"/>
  <c r="AH70" i="2712"/>
  <c r="AI70" i="2712" s="1"/>
  <c r="AE70" i="2712"/>
  <c r="AB70" i="2712"/>
  <c r="Z70" i="2712"/>
  <c r="Y70" i="2712"/>
  <c r="AH69" i="2712"/>
  <c r="AI69" i="2712" s="1"/>
  <c r="AE69" i="2712"/>
  <c r="AB69" i="2712"/>
  <c r="Z69" i="2712"/>
  <c r="Y69" i="2712"/>
  <c r="AH68" i="2712"/>
  <c r="AI68" i="2712" s="1"/>
  <c r="AE68" i="2712"/>
  <c r="AB68" i="2712"/>
  <c r="Z68" i="2712"/>
  <c r="Y68" i="2712"/>
  <c r="AH67" i="2712"/>
  <c r="AI67" i="2712" s="1"/>
  <c r="AE67" i="2712"/>
  <c r="AC67" i="2712"/>
  <c r="AD67" i="2712" s="1"/>
  <c r="AB67" i="2712"/>
  <c r="Z67" i="2712"/>
  <c r="Y67" i="2712"/>
  <c r="AH66" i="2712"/>
  <c r="AI66" i="2712" s="1"/>
  <c r="AE66" i="2712"/>
  <c r="AC66" i="2712"/>
  <c r="AD66" i="2712" s="1"/>
  <c r="AB66" i="2712"/>
  <c r="Z66" i="2712"/>
  <c r="Y66" i="2712"/>
  <c r="AH65" i="2712"/>
  <c r="AI65" i="2712" s="1"/>
  <c r="AE65" i="2712"/>
  <c r="AB65" i="2712"/>
  <c r="Z65" i="2712"/>
  <c r="Y65" i="2712"/>
  <c r="AH64" i="2712"/>
  <c r="AI64" i="2712" s="1"/>
  <c r="AE64" i="2712"/>
  <c r="AB64" i="2712"/>
  <c r="Z64" i="2712"/>
  <c r="Y64" i="2712"/>
  <c r="AH63" i="2712"/>
  <c r="AI63" i="2712" s="1"/>
  <c r="AE63" i="2712"/>
  <c r="AB63" i="2712"/>
  <c r="Z63" i="2712"/>
  <c r="Y63" i="2712"/>
  <c r="AH62" i="2712"/>
  <c r="AI62" i="2712" s="1"/>
  <c r="AE62" i="2712"/>
  <c r="AB62" i="2712"/>
  <c r="Z62" i="2712"/>
  <c r="Y62" i="2712"/>
  <c r="AH61" i="2712"/>
  <c r="AI61" i="2712" s="1"/>
  <c r="AE61" i="2712"/>
  <c r="AB61" i="2712"/>
  <c r="Z61" i="2712"/>
  <c r="Y61" i="2712"/>
  <c r="AH60" i="2712"/>
  <c r="AI60" i="2712" s="1"/>
  <c r="AE60" i="2712"/>
  <c r="AB60" i="2712"/>
  <c r="Z60" i="2712"/>
  <c r="Y60" i="2712"/>
  <c r="AH59" i="2712"/>
  <c r="AI59" i="2712" s="1"/>
  <c r="AE59" i="2712"/>
  <c r="AB59" i="2712"/>
  <c r="Z59" i="2712"/>
  <c r="Y59" i="2712"/>
  <c r="AH58" i="2712"/>
  <c r="AI58" i="2712" s="1"/>
  <c r="AE58" i="2712"/>
  <c r="AB58" i="2712"/>
  <c r="Z58" i="2712"/>
  <c r="Y58" i="2712"/>
  <c r="AH57" i="2712"/>
  <c r="AI57" i="2712" s="1"/>
  <c r="AE57" i="2712"/>
  <c r="AB57" i="2712"/>
  <c r="Z57" i="2712"/>
  <c r="Y57" i="2712"/>
  <c r="AH56" i="2712"/>
  <c r="AI56" i="2712" s="1"/>
  <c r="AE56" i="2712"/>
  <c r="AB56" i="2712"/>
  <c r="AC56" i="2712"/>
  <c r="AD56" i="2712" s="1"/>
  <c r="Z56" i="2712"/>
  <c r="Y56" i="2712"/>
  <c r="AH55" i="2712"/>
  <c r="AI55" i="2712" s="1"/>
  <c r="AE55" i="2712"/>
  <c r="AB55" i="2712"/>
  <c r="Z55" i="2712"/>
  <c r="Y55" i="2712"/>
  <c r="AH54" i="2712"/>
  <c r="AI54" i="2712" s="1"/>
  <c r="AE54" i="2712"/>
  <c r="AB54" i="2712"/>
  <c r="Z54" i="2712"/>
  <c r="Y54" i="2712"/>
  <c r="AH53" i="2712"/>
  <c r="AI53" i="2712" s="1"/>
  <c r="AE53" i="2712"/>
  <c r="AB53" i="2712"/>
  <c r="Z53" i="2712"/>
  <c r="Y53" i="2712"/>
  <c r="AH52" i="2712"/>
  <c r="AI52" i="2712" s="1"/>
  <c r="AE52" i="2712"/>
  <c r="AB52" i="2712"/>
  <c r="Z52" i="2712"/>
  <c r="Y52" i="2712"/>
  <c r="AH51" i="2712"/>
  <c r="AI51" i="2712" s="1"/>
  <c r="AE51" i="2712"/>
  <c r="AB51" i="2712"/>
  <c r="Z51" i="2712"/>
  <c r="Y51" i="2712"/>
  <c r="AH50" i="2712"/>
  <c r="AI50" i="2712" s="1"/>
  <c r="AE50" i="2712"/>
  <c r="AB50" i="2712"/>
  <c r="Z50" i="2712"/>
  <c r="Y50" i="2712"/>
  <c r="AH49" i="2712"/>
  <c r="AI49" i="2712" s="1"/>
  <c r="AE49" i="2712"/>
  <c r="AB49" i="2712"/>
  <c r="Z49" i="2712"/>
  <c r="Y49" i="2712"/>
  <c r="AH48" i="2712"/>
  <c r="AI48" i="2712" s="1"/>
  <c r="AE48" i="2712"/>
  <c r="AB48" i="2712"/>
  <c r="Z48" i="2712"/>
  <c r="Y48" i="2712"/>
  <c r="AH47" i="2712"/>
  <c r="AI47" i="2712" s="1"/>
  <c r="AE47" i="2712"/>
  <c r="AB47" i="2712"/>
  <c r="Z47" i="2712"/>
  <c r="Y47" i="2712"/>
  <c r="AH46" i="2712"/>
  <c r="AI46" i="2712" s="1"/>
  <c r="AE46" i="2712"/>
  <c r="AB46" i="2712"/>
  <c r="Z46" i="2712"/>
  <c r="Y46" i="2712"/>
  <c r="AH45" i="2712"/>
  <c r="AI45" i="2712" s="1"/>
  <c r="AE45" i="2712"/>
  <c r="AB45" i="2712"/>
  <c r="Z45" i="2712"/>
  <c r="Y45" i="2712"/>
  <c r="AH44" i="2712"/>
  <c r="AI44" i="2712" s="1"/>
  <c r="AE44" i="2712"/>
  <c r="AB44" i="2712"/>
  <c r="Z44" i="2712"/>
  <c r="Y44" i="2712"/>
  <c r="AH43" i="2712"/>
  <c r="AI43" i="2712" s="1"/>
  <c r="AE43" i="2712"/>
  <c r="AB43" i="2712"/>
  <c r="Z43" i="2712"/>
  <c r="Y43" i="2712"/>
  <c r="AH42" i="2712"/>
  <c r="AI42" i="2712" s="1"/>
  <c r="AE42" i="2712"/>
  <c r="AB42" i="2712"/>
  <c r="Z42" i="2712"/>
  <c r="Y42" i="2712"/>
  <c r="AH41" i="2712"/>
  <c r="AI41" i="2712" s="1"/>
  <c r="AE41" i="2712"/>
  <c r="AB41" i="2712"/>
  <c r="Z41" i="2712"/>
  <c r="Y41" i="2712"/>
  <c r="AH40" i="2712"/>
  <c r="AI40" i="2712" s="1"/>
  <c r="AE40" i="2712"/>
  <c r="AB40" i="2712"/>
  <c r="Z40" i="2712"/>
  <c r="Y40" i="2712"/>
  <c r="AH39" i="2712"/>
  <c r="AI39" i="2712" s="1"/>
  <c r="AE39" i="2712"/>
  <c r="AB39" i="2712"/>
  <c r="Z39" i="2712"/>
  <c r="Y39" i="2712"/>
  <c r="Y34" i="2712"/>
  <c r="Y37" i="2712"/>
  <c r="Y30" i="2712"/>
  <c r="Y28" i="2712"/>
  <c r="Y22" i="2712"/>
  <c r="Y29" i="2712"/>
  <c r="Y18" i="2712"/>
  <c r="Y32" i="2712"/>
  <c r="Y31" i="2712"/>
  <c r="Y35" i="2712"/>
  <c r="Y33" i="2712"/>
  <c r="Y20" i="2712"/>
  <c r="Y23" i="2712"/>
  <c r="Y26" i="2712"/>
  <c r="Y24" i="2712"/>
  <c r="Y17" i="2712"/>
  <c r="Y36" i="2712"/>
  <c r="Y27" i="2712"/>
  <c r="Y38" i="2712"/>
  <c r="Y25" i="2712"/>
  <c r="Y19" i="2712"/>
  <c r="Y21" i="2712"/>
  <c r="Y16" i="2712"/>
  <c r="Y15" i="2712"/>
  <c r="D13" i="2712"/>
  <c r="M10" i="2712"/>
  <c r="L10" i="2712"/>
  <c r="D13" i="2711"/>
  <c r="M10" i="2711"/>
  <c r="L10" i="2711"/>
  <c r="M6" i="2711"/>
  <c r="L6" i="2711"/>
  <c r="D13" i="2710"/>
  <c r="M10" i="2710"/>
  <c r="L10" i="2710"/>
  <c r="M6" i="2710"/>
  <c r="L6" i="2710"/>
  <c r="M5" i="2710"/>
  <c r="L5" i="2710"/>
  <c r="D13" i="2709"/>
  <c r="M10" i="2709"/>
  <c r="L10" i="2709"/>
  <c r="M6" i="2709"/>
  <c r="L6" i="2709"/>
  <c r="M5" i="2709"/>
  <c r="L5" i="2709"/>
  <c r="D13" i="2708"/>
  <c r="M10" i="2708"/>
  <c r="L10" i="2708"/>
  <c r="M6" i="2708"/>
  <c r="L6" i="2708"/>
  <c r="M5" i="2708"/>
  <c r="L5" i="2708"/>
  <c r="D13" i="2707"/>
  <c r="M10" i="2707"/>
  <c r="L10" i="2707"/>
  <c r="M6" i="2707"/>
  <c r="L6" i="2707"/>
  <c r="M5" i="2707"/>
  <c r="L5" i="2707"/>
  <c r="D13" i="2706"/>
  <c r="M10" i="2706"/>
  <c r="L10" i="2706"/>
  <c r="M6" i="2706"/>
  <c r="L6" i="2706"/>
  <c r="M5" i="2706"/>
  <c r="L5" i="2706"/>
  <c r="E50" i="2705"/>
  <c r="F50" i="2705" s="1"/>
  <c r="E49" i="2705"/>
  <c r="F49" i="2705" s="1"/>
  <c r="E48" i="2705"/>
  <c r="F48" i="2705" s="1"/>
  <c r="E47" i="2705"/>
  <c r="F47" i="2705" s="1"/>
  <c r="E46" i="2705"/>
  <c r="F46" i="2705" s="1"/>
  <c r="E45" i="2705"/>
  <c r="F45" i="2705" s="1"/>
  <c r="E44" i="2705"/>
  <c r="F44" i="2705" s="1"/>
  <c r="E43" i="2705"/>
  <c r="F43" i="2705" s="1"/>
  <c r="E42" i="2705"/>
  <c r="F42" i="2705" s="1"/>
  <c r="E41" i="2705"/>
  <c r="F41" i="2705" s="1"/>
  <c r="E40" i="2705"/>
  <c r="F40" i="2705" s="1"/>
  <c r="E39" i="2705"/>
  <c r="F39" i="2705" s="1"/>
  <c r="E38" i="2705"/>
  <c r="F38" i="2705" s="1"/>
  <c r="E37" i="2705"/>
  <c r="F37" i="2705" s="1"/>
  <c r="E36" i="2705"/>
  <c r="F36" i="2705" s="1"/>
  <c r="E35" i="2705"/>
  <c r="F35" i="2705" s="1"/>
  <c r="E34" i="2705"/>
  <c r="F34" i="2705" s="1"/>
  <c r="E33" i="2705"/>
  <c r="F33" i="2705" s="1"/>
  <c r="E32" i="2705"/>
  <c r="F32" i="2705" s="1"/>
  <c r="E31" i="2705"/>
  <c r="F31" i="2705" s="1"/>
  <c r="E30" i="2705"/>
  <c r="F30" i="2705" s="1"/>
  <c r="E29" i="2705"/>
  <c r="F29" i="2705" s="1"/>
  <c r="E28" i="2705"/>
  <c r="F28" i="2705" s="1"/>
  <c r="E27" i="2705"/>
  <c r="F27" i="2705" s="1"/>
  <c r="E26" i="2705"/>
  <c r="F26" i="2705" s="1"/>
  <c r="E25" i="2705"/>
  <c r="F25" i="2705" s="1"/>
  <c r="E24" i="2705"/>
  <c r="F24" i="2705" s="1"/>
  <c r="E23" i="2705"/>
  <c r="F23" i="2705" s="1"/>
  <c r="E22" i="2705"/>
  <c r="F22" i="2705" s="1"/>
  <c r="E21" i="2705"/>
  <c r="F21" i="2705" s="1"/>
  <c r="E20" i="2705"/>
  <c r="F20" i="2705" s="1"/>
  <c r="E19" i="2705"/>
  <c r="F19" i="2705" s="1"/>
  <c r="E18" i="2705"/>
  <c r="F18" i="2705" s="1"/>
  <c r="E17" i="2705"/>
  <c r="F17" i="2705" s="1"/>
  <c r="E16" i="2705"/>
  <c r="F16" i="2705" s="1"/>
  <c r="E15" i="2705"/>
  <c r="F15" i="2705" s="1"/>
  <c r="AA100" i="2705"/>
  <c r="AC100" i="2705" s="1"/>
  <c r="AD100" i="2705" s="1"/>
  <c r="AA99" i="2705"/>
  <c r="AC99" i="2705" s="1"/>
  <c r="AD99" i="2705" s="1"/>
  <c r="AA98" i="2705"/>
  <c r="AC98" i="2705" s="1"/>
  <c r="AD98" i="2705" s="1"/>
  <c r="AA97" i="2705"/>
  <c r="AC97" i="2705" s="1"/>
  <c r="AD97" i="2705" s="1"/>
  <c r="AA96" i="2705"/>
  <c r="AC96" i="2705" s="1"/>
  <c r="AD96" i="2705" s="1"/>
  <c r="AA95" i="2705"/>
  <c r="AC95" i="2705" s="1"/>
  <c r="AD95" i="2705" s="1"/>
  <c r="AA94" i="2705"/>
  <c r="AA93" i="2705"/>
  <c r="AC93" i="2705" s="1"/>
  <c r="AD93" i="2705" s="1"/>
  <c r="AA92" i="2705"/>
  <c r="AC92" i="2705" s="1"/>
  <c r="AD92" i="2705" s="1"/>
  <c r="AG92" i="2705" s="1"/>
  <c r="AA91" i="2705"/>
  <c r="AC91" i="2705" s="1"/>
  <c r="AD91" i="2705" s="1"/>
  <c r="AA90" i="2705"/>
  <c r="AC90" i="2705" s="1"/>
  <c r="AD90" i="2705" s="1"/>
  <c r="AA89" i="2705"/>
  <c r="AC89" i="2705" s="1"/>
  <c r="AD89" i="2705" s="1"/>
  <c r="AA88" i="2705"/>
  <c r="AC88" i="2705" s="1"/>
  <c r="AD88" i="2705" s="1"/>
  <c r="AA87" i="2705"/>
  <c r="AC87" i="2705" s="1"/>
  <c r="AD87" i="2705" s="1"/>
  <c r="AA86" i="2705"/>
  <c r="AC86" i="2705" s="1"/>
  <c r="AD86" i="2705" s="1"/>
  <c r="AA85" i="2705"/>
  <c r="AC85" i="2705" s="1"/>
  <c r="AD85" i="2705" s="1"/>
  <c r="AA84" i="2705"/>
  <c r="AC84" i="2705" s="1"/>
  <c r="AD84" i="2705" s="1"/>
  <c r="AA83" i="2705"/>
  <c r="AC83" i="2705" s="1"/>
  <c r="AD83" i="2705" s="1"/>
  <c r="AA82" i="2705"/>
  <c r="AC82" i="2705" s="1"/>
  <c r="AD82" i="2705" s="1"/>
  <c r="AA81" i="2705"/>
  <c r="AC81" i="2705" s="1"/>
  <c r="AD81" i="2705" s="1"/>
  <c r="AA80" i="2705"/>
  <c r="AC80" i="2705" s="1"/>
  <c r="AD80" i="2705" s="1"/>
  <c r="AA79" i="2705"/>
  <c r="AC79" i="2705" s="1"/>
  <c r="AD79" i="2705" s="1"/>
  <c r="AA78" i="2705"/>
  <c r="AC78" i="2705" s="1"/>
  <c r="AD78" i="2705" s="1"/>
  <c r="AA77" i="2705"/>
  <c r="AC77" i="2705" s="1"/>
  <c r="AD77" i="2705" s="1"/>
  <c r="AA76" i="2705"/>
  <c r="AC76" i="2705" s="1"/>
  <c r="AD76" i="2705" s="1"/>
  <c r="AG76" i="2705" s="1"/>
  <c r="AA75" i="2705"/>
  <c r="AC75" i="2705" s="1"/>
  <c r="AD75" i="2705" s="1"/>
  <c r="AA74" i="2705"/>
  <c r="AC74" i="2705" s="1"/>
  <c r="AD74" i="2705" s="1"/>
  <c r="AG74" i="2705" s="1"/>
  <c r="AA73" i="2705"/>
  <c r="AC73" i="2705" s="1"/>
  <c r="AD73" i="2705" s="1"/>
  <c r="AA72" i="2705"/>
  <c r="AC72" i="2705" s="1"/>
  <c r="AD72" i="2705" s="1"/>
  <c r="AA71" i="2705"/>
  <c r="AC71" i="2705" s="1"/>
  <c r="AD71" i="2705" s="1"/>
  <c r="AA70" i="2705"/>
  <c r="AA69" i="2705"/>
  <c r="AC69" i="2705" s="1"/>
  <c r="AD69" i="2705" s="1"/>
  <c r="AA68" i="2705"/>
  <c r="AC68" i="2705" s="1"/>
  <c r="AD68" i="2705" s="1"/>
  <c r="AA67" i="2705"/>
  <c r="AC67" i="2705" s="1"/>
  <c r="AD67" i="2705" s="1"/>
  <c r="AA66" i="2705"/>
  <c r="AC66" i="2705" s="1"/>
  <c r="AD66" i="2705" s="1"/>
  <c r="AA65" i="2705"/>
  <c r="AC65" i="2705" s="1"/>
  <c r="AD65" i="2705" s="1"/>
  <c r="AA64" i="2705"/>
  <c r="AC64" i="2705" s="1"/>
  <c r="AD64" i="2705" s="1"/>
  <c r="AA63" i="2705"/>
  <c r="AC63" i="2705" s="1"/>
  <c r="AD63" i="2705" s="1"/>
  <c r="AA62" i="2705"/>
  <c r="AC62" i="2705" s="1"/>
  <c r="AD62" i="2705" s="1"/>
  <c r="AA61" i="2705"/>
  <c r="AC61" i="2705" s="1"/>
  <c r="AD61" i="2705" s="1"/>
  <c r="AA60" i="2705"/>
  <c r="AC60" i="2705" s="1"/>
  <c r="AD60" i="2705" s="1"/>
  <c r="AG60" i="2705" s="1"/>
  <c r="AA59" i="2705"/>
  <c r="AA58" i="2705"/>
  <c r="AC58" i="2705" s="1"/>
  <c r="AD58" i="2705" s="1"/>
  <c r="AG58" i="2705" s="1"/>
  <c r="AA57" i="2705"/>
  <c r="AC57" i="2705" s="1"/>
  <c r="AD57" i="2705" s="1"/>
  <c r="AA56" i="2705"/>
  <c r="AC56" i="2705" s="1"/>
  <c r="AD56" i="2705" s="1"/>
  <c r="AA55" i="2705"/>
  <c r="AC55" i="2705" s="1"/>
  <c r="AD55" i="2705" s="1"/>
  <c r="AA54" i="2705"/>
  <c r="AA53" i="2705"/>
  <c r="AC53" i="2705" s="1"/>
  <c r="AD53" i="2705" s="1"/>
  <c r="AA52" i="2705"/>
  <c r="AC52" i="2705" s="1"/>
  <c r="AD52" i="2705" s="1"/>
  <c r="AG52" i="2705" s="1"/>
  <c r="AA51" i="2705"/>
  <c r="AC51" i="2705" s="1"/>
  <c r="AD51" i="2705" s="1"/>
  <c r="AA50" i="2705"/>
  <c r="AA49" i="2705"/>
  <c r="AC49" i="2705" s="1"/>
  <c r="AD49" i="2705" s="1"/>
  <c r="AA48" i="2705"/>
  <c r="AC48" i="2705" s="1"/>
  <c r="AD48" i="2705" s="1"/>
  <c r="AA47" i="2705"/>
  <c r="AC47" i="2705" s="1"/>
  <c r="AD47" i="2705" s="1"/>
  <c r="AA46" i="2705"/>
  <c r="AA45" i="2705"/>
  <c r="AC45" i="2705" s="1"/>
  <c r="AD45" i="2705" s="1"/>
  <c r="AA44" i="2705"/>
  <c r="AC44" i="2705" s="1"/>
  <c r="AD44" i="2705" s="1"/>
  <c r="AG44" i="2705" s="1"/>
  <c r="AA43" i="2705"/>
  <c r="AA42" i="2705"/>
  <c r="AC42" i="2705" s="1"/>
  <c r="AD42" i="2705" s="1"/>
  <c r="AG42" i="2705" s="1"/>
  <c r="AA41" i="2705"/>
  <c r="AC41" i="2705" s="1"/>
  <c r="AD41" i="2705" s="1"/>
  <c r="AA40" i="2705"/>
  <c r="AC40" i="2705" s="1"/>
  <c r="AD40" i="2705" s="1"/>
  <c r="AA39" i="2705"/>
  <c r="AC39" i="2705" s="1"/>
  <c r="AD39" i="2705" s="1"/>
  <c r="AA38" i="2705"/>
  <c r="AA37" i="2705"/>
  <c r="AC37" i="2705" s="1"/>
  <c r="AD37" i="2705" s="1"/>
  <c r="AA36" i="2705"/>
  <c r="AC36" i="2705" s="1"/>
  <c r="AD36" i="2705" s="1"/>
  <c r="AG36" i="2705" s="1"/>
  <c r="AA35" i="2705"/>
  <c r="AC35" i="2705" s="1"/>
  <c r="AD35" i="2705" s="1"/>
  <c r="AA34" i="2705"/>
  <c r="AC34" i="2705" s="1"/>
  <c r="AD34" i="2705" s="1"/>
  <c r="AA33" i="2705"/>
  <c r="AC33" i="2705" s="1"/>
  <c r="AD33" i="2705" s="1"/>
  <c r="AA32" i="2705"/>
  <c r="AC32" i="2705" s="1"/>
  <c r="AD32" i="2705" s="1"/>
  <c r="AA31" i="2705"/>
  <c r="AC31" i="2705" s="1"/>
  <c r="AD31" i="2705" s="1"/>
  <c r="AA30" i="2705"/>
  <c r="AA29" i="2705"/>
  <c r="AC29" i="2705" s="1"/>
  <c r="AD29" i="2705" s="1"/>
  <c r="AA28" i="2705"/>
  <c r="AC28" i="2705" s="1"/>
  <c r="AD28" i="2705" s="1"/>
  <c r="AG28" i="2705" s="1"/>
  <c r="AA27" i="2705"/>
  <c r="AA26" i="2705"/>
  <c r="AC26" i="2705" s="1"/>
  <c r="AD26" i="2705" s="1"/>
  <c r="AG26" i="2705" s="1"/>
  <c r="AA25" i="2705"/>
  <c r="AC25" i="2705" s="1"/>
  <c r="AD25" i="2705" s="1"/>
  <c r="AA24" i="2705"/>
  <c r="AC24" i="2705" s="1"/>
  <c r="AD24" i="2705" s="1"/>
  <c r="AA23" i="2705"/>
  <c r="AA22" i="2705"/>
  <c r="AH100" i="2705"/>
  <c r="AI100" i="2705" s="1"/>
  <c r="AE100" i="2705"/>
  <c r="AB100" i="2705"/>
  <c r="Z100" i="2705"/>
  <c r="Y100" i="2705"/>
  <c r="AH99" i="2705"/>
  <c r="AI99" i="2705" s="1"/>
  <c r="AE99" i="2705"/>
  <c r="AB99" i="2705"/>
  <c r="Z99" i="2705"/>
  <c r="Y99" i="2705"/>
  <c r="AH98" i="2705"/>
  <c r="AI98" i="2705" s="1"/>
  <c r="AE98" i="2705"/>
  <c r="AB98" i="2705"/>
  <c r="Z98" i="2705"/>
  <c r="Y98" i="2705"/>
  <c r="AH97" i="2705"/>
  <c r="AI97" i="2705" s="1"/>
  <c r="AE97" i="2705"/>
  <c r="AB97" i="2705"/>
  <c r="Z97" i="2705"/>
  <c r="Y97" i="2705"/>
  <c r="AH96" i="2705"/>
  <c r="AI96" i="2705" s="1"/>
  <c r="AE96" i="2705"/>
  <c r="AB96" i="2705"/>
  <c r="Z96" i="2705"/>
  <c r="Y96" i="2705"/>
  <c r="AH95" i="2705"/>
  <c r="AI95" i="2705" s="1"/>
  <c r="AE95" i="2705"/>
  <c r="AB95" i="2705"/>
  <c r="Z95" i="2705"/>
  <c r="Y95" i="2705"/>
  <c r="AH94" i="2705"/>
  <c r="AI94" i="2705" s="1"/>
  <c r="AE94" i="2705"/>
  <c r="AB94" i="2705"/>
  <c r="AC94" i="2705"/>
  <c r="AD94" i="2705" s="1"/>
  <c r="Z94" i="2705"/>
  <c r="Y94" i="2705"/>
  <c r="AH93" i="2705"/>
  <c r="AI93" i="2705" s="1"/>
  <c r="AE93" i="2705"/>
  <c r="AB93" i="2705"/>
  <c r="Z93" i="2705"/>
  <c r="Y93" i="2705"/>
  <c r="AH92" i="2705"/>
  <c r="AI92" i="2705" s="1"/>
  <c r="AE92" i="2705"/>
  <c r="AB92" i="2705"/>
  <c r="Z92" i="2705"/>
  <c r="Y92" i="2705"/>
  <c r="AH91" i="2705"/>
  <c r="AI91" i="2705" s="1"/>
  <c r="AE91" i="2705"/>
  <c r="AB91" i="2705"/>
  <c r="Z91" i="2705"/>
  <c r="Y91" i="2705"/>
  <c r="AH90" i="2705"/>
  <c r="AI90" i="2705" s="1"/>
  <c r="AE90" i="2705"/>
  <c r="AB90" i="2705"/>
  <c r="Z90" i="2705"/>
  <c r="Y90" i="2705"/>
  <c r="AH89" i="2705"/>
  <c r="AI89" i="2705" s="1"/>
  <c r="AE89" i="2705"/>
  <c r="AB89" i="2705"/>
  <c r="Z89" i="2705"/>
  <c r="Y89" i="2705"/>
  <c r="AH88" i="2705"/>
  <c r="AI88" i="2705" s="1"/>
  <c r="AE88" i="2705"/>
  <c r="AB88" i="2705"/>
  <c r="Z88" i="2705"/>
  <c r="Y88" i="2705"/>
  <c r="AH87" i="2705"/>
  <c r="AI87" i="2705" s="1"/>
  <c r="AE87" i="2705"/>
  <c r="AB87" i="2705"/>
  <c r="Z87" i="2705"/>
  <c r="Y87" i="2705"/>
  <c r="AH86" i="2705"/>
  <c r="AI86" i="2705" s="1"/>
  <c r="AE86" i="2705"/>
  <c r="AB86" i="2705"/>
  <c r="Z86" i="2705"/>
  <c r="Y86" i="2705"/>
  <c r="AH85" i="2705"/>
  <c r="AI85" i="2705" s="1"/>
  <c r="AE85" i="2705"/>
  <c r="AB85" i="2705"/>
  <c r="Z85" i="2705"/>
  <c r="Y85" i="2705"/>
  <c r="AH84" i="2705"/>
  <c r="AI84" i="2705" s="1"/>
  <c r="AE84" i="2705"/>
  <c r="AB84" i="2705"/>
  <c r="Z84" i="2705"/>
  <c r="Y84" i="2705"/>
  <c r="AH83" i="2705"/>
  <c r="AI83" i="2705" s="1"/>
  <c r="AE83" i="2705"/>
  <c r="AB83" i="2705"/>
  <c r="Z83" i="2705"/>
  <c r="Y83" i="2705"/>
  <c r="AH82" i="2705"/>
  <c r="AI82" i="2705" s="1"/>
  <c r="AE82" i="2705"/>
  <c r="AB82" i="2705"/>
  <c r="Z82" i="2705"/>
  <c r="Y82" i="2705"/>
  <c r="AH81" i="2705"/>
  <c r="AI81" i="2705" s="1"/>
  <c r="AE81" i="2705"/>
  <c r="AB81" i="2705"/>
  <c r="Z81" i="2705"/>
  <c r="Y81" i="2705"/>
  <c r="AH80" i="2705"/>
  <c r="AI80" i="2705" s="1"/>
  <c r="AE80" i="2705"/>
  <c r="AB80" i="2705"/>
  <c r="Z80" i="2705"/>
  <c r="Y80" i="2705"/>
  <c r="AH79" i="2705"/>
  <c r="AI79" i="2705" s="1"/>
  <c r="AE79" i="2705"/>
  <c r="AB79" i="2705"/>
  <c r="Z79" i="2705"/>
  <c r="Y79" i="2705"/>
  <c r="AH78" i="2705"/>
  <c r="AI78" i="2705" s="1"/>
  <c r="AE78" i="2705"/>
  <c r="AB78" i="2705"/>
  <c r="Z78" i="2705"/>
  <c r="Y78" i="2705"/>
  <c r="AH77" i="2705"/>
  <c r="AI77" i="2705" s="1"/>
  <c r="AE77" i="2705"/>
  <c r="AB77" i="2705"/>
  <c r="Z77" i="2705"/>
  <c r="Y77" i="2705"/>
  <c r="AH76" i="2705"/>
  <c r="AI76" i="2705" s="1"/>
  <c r="AE76" i="2705"/>
  <c r="AB76" i="2705"/>
  <c r="Z76" i="2705"/>
  <c r="Y76" i="2705"/>
  <c r="AH75" i="2705"/>
  <c r="AI75" i="2705" s="1"/>
  <c r="AE75" i="2705"/>
  <c r="AB75" i="2705"/>
  <c r="Z75" i="2705"/>
  <c r="Y75" i="2705"/>
  <c r="AH74" i="2705"/>
  <c r="AI74" i="2705" s="1"/>
  <c r="AE74" i="2705"/>
  <c r="AB74" i="2705"/>
  <c r="Z74" i="2705"/>
  <c r="Y74" i="2705"/>
  <c r="AH73" i="2705"/>
  <c r="AI73" i="2705" s="1"/>
  <c r="AE73" i="2705"/>
  <c r="AB73" i="2705"/>
  <c r="Z73" i="2705"/>
  <c r="Y73" i="2705"/>
  <c r="AH72" i="2705"/>
  <c r="AI72" i="2705" s="1"/>
  <c r="AE72" i="2705"/>
  <c r="AB72" i="2705"/>
  <c r="Z72" i="2705"/>
  <c r="Y72" i="2705"/>
  <c r="AH71" i="2705"/>
  <c r="AI71" i="2705" s="1"/>
  <c r="AE71" i="2705"/>
  <c r="AB71" i="2705"/>
  <c r="Z71" i="2705"/>
  <c r="Y71" i="2705"/>
  <c r="AH70" i="2705"/>
  <c r="AI70" i="2705" s="1"/>
  <c r="AE70" i="2705"/>
  <c r="AB70" i="2705"/>
  <c r="AC70" i="2705"/>
  <c r="AD70" i="2705" s="1"/>
  <c r="Z70" i="2705"/>
  <c r="Y70" i="2705"/>
  <c r="AH69" i="2705"/>
  <c r="AI69" i="2705" s="1"/>
  <c r="AE69" i="2705"/>
  <c r="AB69" i="2705"/>
  <c r="Z69" i="2705"/>
  <c r="Y69" i="2705"/>
  <c r="AH68" i="2705"/>
  <c r="AI68" i="2705" s="1"/>
  <c r="AE68" i="2705"/>
  <c r="AB68" i="2705"/>
  <c r="Z68" i="2705"/>
  <c r="Y68" i="2705"/>
  <c r="AH67" i="2705"/>
  <c r="AI67" i="2705" s="1"/>
  <c r="AE67" i="2705"/>
  <c r="AB67" i="2705"/>
  <c r="Z67" i="2705"/>
  <c r="Y67" i="2705"/>
  <c r="AH66" i="2705"/>
  <c r="AI66" i="2705" s="1"/>
  <c r="AE66" i="2705"/>
  <c r="AB66" i="2705"/>
  <c r="Z66" i="2705"/>
  <c r="Y66" i="2705"/>
  <c r="AH65" i="2705"/>
  <c r="AI65" i="2705" s="1"/>
  <c r="AE65" i="2705"/>
  <c r="AB65" i="2705"/>
  <c r="Z65" i="2705"/>
  <c r="Y65" i="2705"/>
  <c r="AH64" i="2705"/>
  <c r="AI64" i="2705" s="1"/>
  <c r="AE64" i="2705"/>
  <c r="AB64" i="2705"/>
  <c r="Z64" i="2705"/>
  <c r="Y64" i="2705"/>
  <c r="AH63" i="2705"/>
  <c r="AI63" i="2705" s="1"/>
  <c r="AE63" i="2705"/>
  <c r="AB63" i="2705"/>
  <c r="Z63" i="2705"/>
  <c r="Y63" i="2705"/>
  <c r="AH62" i="2705"/>
  <c r="AI62" i="2705" s="1"/>
  <c r="AE62" i="2705"/>
  <c r="AB62" i="2705"/>
  <c r="Z62" i="2705"/>
  <c r="Y62" i="2705"/>
  <c r="AH61" i="2705"/>
  <c r="AI61" i="2705" s="1"/>
  <c r="AE61" i="2705"/>
  <c r="AB61" i="2705"/>
  <c r="Z61" i="2705"/>
  <c r="Y61" i="2705"/>
  <c r="AH60" i="2705"/>
  <c r="AI60" i="2705" s="1"/>
  <c r="AE60" i="2705"/>
  <c r="AB60" i="2705"/>
  <c r="Z60" i="2705"/>
  <c r="Y60" i="2705"/>
  <c r="AH59" i="2705"/>
  <c r="AI59" i="2705" s="1"/>
  <c r="AE59" i="2705"/>
  <c r="AC59" i="2705"/>
  <c r="AD59" i="2705" s="1"/>
  <c r="AB59" i="2705"/>
  <c r="Z59" i="2705"/>
  <c r="Y59" i="2705"/>
  <c r="AH58" i="2705"/>
  <c r="AI58" i="2705" s="1"/>
  <c r="AE58" i="2705"/>
  <c r="AB58" i="2705"/>
  <c r="Z58" i="2705"/>
  <c r="Y58" i="2705"/>
  <c r="AH57" i="2705"/>
  <c r="AI57" i="2705" s="1"/>
  <c r="AE57" i="2705"/>
  <c r="AB57" i="2705"/>
  <c r="Z57" i="2705"/>
  <c r="Y57" i="2705"/>
  <c r="AH56" i="2705"/>
  <c r="AI56" i="2705" s="1"/>
  <c r="AE56" i="2705"/>
  <c r="AB56" i="2705"/>
  <c r="Z56" i="2705"/>
  <c r="Y56" i="2705"/>
  <c r="AH55" i="2705"/>
  <c r="AI55" i="2705" s="1"/>
  <c r="AE55" i="2705"/>
  <c r="AB55" i="2705"/>
  <c r="Z55" i="2705"/>
  <c r="Y55" i="2705"/>
  <c r="AH54" i="2705"/>
  <c r="AI54" i="2705" s="1"/>
  <c r="AE54" i="2705"/>
  <c r="AB54" i="2705"/>
  <c r="AC54" i="2705"/>
  <c r="AD54" i="2705" s="1"/>
  <c r="Z54" i="2705"/>
  <c r="Y54" i="2705"/>
  <c r="AH53" i="2705"/>
  <c r="AI53" i="2705" s="1"/>
  <c r="AE53" i="2705"/>
  <c r="AB53" i="2705"/>
  <c r="Z53" i="2705"/>
  <c r="Y53" i="2705"/>
  <c r="AH52" i="2705"/>
  <c r="AI52" i="2705" s="1"/>
  <c r="AE52" i="2705"/>
  <c r="AB52" i="2705"/>
  <c r="Z52" i="2705"/>
  <c r="Y52" i="2705"/>
  <c r="AH51" i="2705"/>
  <c r="AI51" i="2705" s="1"/>
  <c r="AE51" i="2705"/>
  <c r="AB51" i="2705"/>
  <c r="Z51" i="2705"/>
  <c r="Y51" i="2705"/>
  <c r="AH50" i="2705"/>
  <c r="AI50" i="2705" s="1"/>
  <c r="AE50" i="2705"/>
  <c r="AC50" i="2705"/>
  <c r="AD50" i="2705" s="1"/>
  <c r="AB50" i="2705"/>
  <c r="Z50" i="2705"/>
  <c r="Y50" i="2705"/>
  <c r="AH49" i="2705"/>
  <c r="AI49" i="2705" s="1"/>
  <c r="AE49" i="2705"/>
  <c r="AB49" i="2705"/>
  <c r="Z49" i="2705"/>
  <c r="Y49" i="2705"/>
  <c r="AH48" i="2705"/>
  <c r="AI48" i="2705" s="1"/>
  <c r="AE48" i="2705"/>
  <c r="AB48" i="2705"/>
  <c r="Z48" i="2705"/>
  <c r="Y48" i="2705"/>
  <c r="AH47" i="2705"/>
  <c r="AI47" i="2705" s="1"/>
  <c r="AE47" i="2705"/>
  <c r="AB47" i="2705"/>
  <c r="Z47" i="2705"/>
  <c r="Y47" i="2705"/>
  <c r="AH46" i="2705"/>
  <c r="AI46" i="2705" s="1"/>
  <c r="AE46" i="2705"/>
  <c r="AB46" i="2705"/>
  <c r="AC46" i="2705"/>
  <c r="AD46" i="2705" s="1"/>
  <c r="Z46" i="2705"/>
  <c r="Y46" i="2705"/>
  <c r="AH45" i="2705"/>
  <c r="AI45" i="2705" s="1"/>
  <c r="AE45" i="2705"/>
  <c r="AB45" i="2705"/>
  <c r="Z45" i="2705"/>
  <c r="Y45" i="2705"/>
  <c r="AH44" i="2705"/>
  <c r="AI44" i="2705" s="1"/>
  <c r="AE44" i="2705"/>
  <c r="AB44" i="2705"/>
  <c r="Z44" i="2705"/>
  <c r="Y44" i="2705"/>
  <c r="AH43" i="2705"/>
  <c r="AI43" i="2705" s="1"/>
  <c r="AE43" i="2705"/>
  <c r="AC43" i="2705"/>
  <c r="AD43" i="2705" s="1"/>
  <c r="AB43" i="2705"/>
  <c r="Z43" i="2705"/>
  <c r="Y43" i="2705"/>
  <c r="AH42" i="2705"/>
  <c r="AI42" i="2705" s="1"/>
  <c r="AE42" i="2705"/>
  <c r="AB42" i="2705"/>
  <c r="Z42" i="2705"/>
  <c r="Y42" i="2705"/>
  <c r="AH41" i="2705"/>
  <c r="AI41" i="2705" s="1"/>
  <c r="AE41" i="2705"/>
  <c r="AB41" i="2705"/>
  <c r="Z41" i="2705"/>
  <c r="Y41" i="2705"/>
  <c r="AH40" i="2705"/>
  <c r="AI40" i="2705" s="1"/>
  <c r="AE40" i="2705"/>
  <c r="AB40" i="2705"/>
  <c r="Z40" i="2705"/>
  <c r="Y40" i="2705"/>
  <c r="AH39" i="2705"/>
  <c r="AI39" i="2705" s="1"/>
  <c r="AE39" i="2705"/>
  <c r="AB39" i="2705"/>
  <c r="Z39" i="2705"/>
  <c r="Y39" i="2705"/>
  <c r="AH38" i="2705"/>
  <c r="AI38" i="2705" s="1"/>
  <c r="AE38" i="2705"/>
  <c r="AB38" i="2705"/>
  <c r="AC38" i="2705"/>
  <c r="AD38" i="2705" s="1"/>
  <c r="Z38" i="2705"/>
  <c r="Y38" i="2705"/>
  <c r="AH37" i="2705"/>
  <c r="AI37" i="2705" s="1"/>
  <c r="AE37" i="2705"/>
  <c r="AB37" i="2705"/>
  <c r="Z37" i="2705"/>
  <c r="Y37" i="2705"/>
  <c r="AH36" i="2705"/>
  <c r="AI36" i="2705" s="1"/>
  <c r="AE36" i="2705"/>
  <c r="AB36" i="2705"/>
  <c r="Z36" i="2705"/>
  <c r="Y36" i="2705"/>
  <c r="AH35" i="2705"/>
  <c r="AI35" i="2705" s="1"/>
  <c r="AE35" i="2705"/>
  <c r="AB35" i="2705"/>
  <c r="Z35" i="2705"/>
  <c r="Y35" i="2705"/>
  <c r="AH34" i="2705"/>
  <c r="AI34" i="2705" s="1"/>
  <c r="AE34" i="2705"/>
  <c r="AB34" i="2705"/>
  <c r="Z34" i="2705"/>
  <c r="Y34" i="2705"/>
  <c r="AH33" i="2705"/>
  <c r="AI33" i="2705" s="1"/>
  <c r="AE33" i="2705"/>
  <c r="AB33" i="2705"/>
  <c r="Z33" i="2705"/>
  <c r="Y33" i="2705"/>
  <c r="AH32" i="2705"/>
  <c r="AI32" i="2705" s="1"/>
  <c r="AE32" i="2705"/>
  <c r="AB32" i="2705"/>
  <c r="Z32" i="2705"/>
  <c r="Y32" i="2705"/>
  <c r="AH31" i="2705"/>
  <c r="AI31" i="2705" s="1"/>
  <c r="AE31" i="2705"/>
  <c r="AB31" i="2705"/>
  <c r="Z31" i="2705"/>
  <c r="Y31" i="2705"/>
  <c r="AH30" i="2705"/>
  <c r="AI30" i="2705" s="1"/>
  <c r="AE30" i="2705"/>
  <c r="AB30" i="2705"/>
  <c r="AC30" i="2705"/>
  <c r="AD30" i="2705" s="1"/>
  <c r="Z30" i="2705"/>
  <c r="Y30" i="2705"/>
  <c r="AH29" i="2705"/>
  <c r="AI29" i="2705" s="1"/>
  <c r="AE29" i="2705"/>
  <c r="AB29" i="2705"/>
  <c r="Z29" i="2705"/>
  <c r="Y29" i="2705"/>
  <c r="AH28" i="2705"/>
  <c r="AI28" i="2705" s="1"/>
  <c r="AE28" i="2705"/>
  <c r="AB28" i="2705"/>
  <c r="Z28" i="2705"/>
  <c r="Y28" i="2705"/>
  <c r="AH27" i="2705"/>
  <c r="AI27" i="2705" s="1"/>
  <c r="AE27" i="2705"/>
  <c r="AC27" i="2705"/>
  <c r="AD27" i="2705" s="1"/>
  <c r="AB27" i="2705"/>
  <c r="Z27" i="2705"/>
  <c r="Y27" i="2705"/>
  <c r="AH26" i="2705"/>
  <c r="AI26" i="2705" s="1"/>
  <c r="AE26" i="2705"/>
  <c r="AB26" i="2705"/>
  <c r="Z26" i="2705"/>
  <c r="Y26" i="2705"/>
  <c r="AH25" i="2705"/>
  <c r="AI25" i="2705" s="1"/>
  <c r="AE25" i="2705"/>
  <c r="AB25" i="2705"/>
  <c r="Z25" i="2705"/>
  <c r="Y25" i="2705"/>
  <c r="AH24" i="2705"/>
  <c r="AI24" i="2705" s="1"/>
  <c r="AE24" i="2705"/>
  <c r="AB24" i="2705"/>
  <c r="Z24" i="2705"/>
  <c r="Y24" i="2705"/>
  <c r="AH23" i="2705"/>
  <c r="AI23" i="2705" s="1"/>
  <c r="AE23" i="2705"/>
  <c r="AC23" i="2705"/>
  <c r="AD23" i="2705" s="1"/>
  <c r="AB23" i="2705"/>
  <c r="Z23" i="2705"/>
  <c r="Y23" i="2705"/>
  <c r="AH22" i="2705"/>
  <c r="AI22" i="2705" s="1"/>
  <c r="AE22" i="2705"/>
  <c r="AB22" i="2705"/>
  <c r="AC22" i="2705"/>
  <c r="AD22" i="2705" s="1"/>
  <c r="Z22" i="2705"/>
  <c r="Y22" i="2705"/>
  <c r="Y19" i="2705"/>
  <c r="Y16" i="2705"/>
  <c r="Y20" i="2705"/>
  <c r="Y18" i="2705"/>
  <c r="Y21" i="2705"/>
  <c r="Y17" i="2705"/>
  <c r="Y15" i="2705"/>
  <c r="D13" i="2705"/>
  <c r="M10" i="2705"/>
  <c r="L10" i="2705"/>
  <c r="M8" i="2705"/>
  <c r="L8" i="2705"/>
  <c r="E50" i="2704"/>
  <c r="F50" i="2704" s="1"/>
  <c r="E49" i="2704"/>
  <c r="F49" i="2704" s="1"/>
  <c r="E48" i="2704"/>
  <c r="F48" i="2704" s="1"/>
  <c r="E47" i="2704"/>
  <c r="F47" i="2704" s="1"/>
  <c r="E46" i="2704"/>
  <c r="F46" i="2704" s="1"/>
  <c r="E45" i="2704"/>
  <c r="F45" i="2704" s="1"/>
  <c r="E44" i="2704"/>
  <c r="F44" i="2704" s="1"/>
  <c r="E43" i="2704"/>
  <c r="F43" i="2704" s="1"/>
  <c r="E42" i="2704"/>
  <c r="F42" i="2704" s="1"/>
  <c r="E41" i="2704"/>
  <c r="F41" i="2704" s="1"/>
  <c r="E40" i="2704"/>
  <c r="F40" i="2704" s="1"/>
  <c r="E39" i="2704"/>
  <c r="F39" i="2704" s="1"/>
  <c r="E38" i="2704"/>
  <c r="F38" i="2704" s="1"/>
  <c r="E37" i="2704"/>
  <c r="F37" i="2704" s="1"/>
  <c r="E36" i="2704"/>
  <c r="F36" i="2704" s="1"/>
  <c r="E35" i="2704"/>
  <c r="F35" i="2704" s="1"/>
  <c r="E34" i="2704"/>
  <c r="F34" i="2704" s="1"/>
  <c r="E33" i="2704"/>
  <c r="F33" i="2704" s="1"/>
  <c r="E32" i="2704"/>
  <c r="F32" i="2704" s="1"/>
  <c r="E31" i="2704"/>
  <c r="F31" i="2704" s="1"/>
  <c r="E30" i="2704"/>
  <c r="F30" i="2704" s="1"/>
  <c r="E29" i="2704"/>
  <c r="F29" i="2704" s="1"/>
  <c r="E28" i="2704"/>
  <c r="F28" i="2704" s="1"/>
  <c r="E27" i="2704"/>
  <c r="F27" i="2704" s="1"/>
  <c r="E26" i="2704"/>
  <c r="F26" i="2704" s="1"/>
  <c r="E25" i="2704"/>
  <c r="F25" i="2704" s="1"/>
  <c r="E24" i="2704"/>
  <c r="F24" i="2704" s="1"/>
  <c r="E23" i="2704"/>
  <c r="F23" i="2704" s="1"/>
  <c r="E22" i="2704"/>
  <c r="F22" i="2704" s="1"/>
  <c r="E21" i="2704"/>
  <c r="F21" i="2704" s="1"/>
  <c r="E20" i="2704"/>
  <c r="F20" i="2704" s="1"/>
  <c r="E19" i="2704"/>
  <c r="F19" i="2704" s="1"/>
  <c r="E18" i="2704"/>
  <c r="F18" i="2704" s="1"/>
  <c r="E17" i="2704"/>
  <c r="F17" i="2704" s="1"/>
  <c r="E16" i="2704"/>
  <c r="F16" i="2704" s="1"/>
  <c r="E15" i="2704"/>
  <c r="F15" i="2704" s="1"/>
  <c r="AA100" i="2704"/>
  <c r="AC100" i="2704" s="1"/>
  <c r="AD100" i="2704" s="1"/>
  <c r="AA99" i="2704"/>
  <c r="AC99" i="2704" s="1"/>
  <c r="AD99" i="2704" s="1"/>
  <c r="AA98" i="2704"/>
  <c r="AC98" i="2704" s="1"/>
  <c r="AD98" i="2704" s="1"/>
  <c r="AA97" i="2704"/>
  <c r="AC97" i="2704" s="1"/>
  <c r="AD97" i="2704" s="1"/>
  <c r="AA96" i="2704"/>
  <c r="AC96" i="2704" s="1"/>
  <c r="AD96" i="2704" s="1"/>
  <c r="AA95" i="2704"/>
  <c r="AA94" i="2704"/>
  <c r="AC94" i="2704" s="1"/>
  <c r="AD94" i="2704" s="1"/>
  <c r="AA93" i="2704"/>
  <c r="AA92" i="2704"/>
  <c r="AC92" i="2704" s="1"/>
  <c r="AD92" i="2704" s="1"/>
  <c r="AA91" i="2704"/>
  <c r="AC91" i="2704" s="1"/>
  <c r="AD91" i="2704" s="1"/>
  <c r="AA90" i="2704"/>
  <c r="AC90" i="2704" s="1"/>
  <c r="AD90" i="2704" s="1"/>
  <c r="AG90" i="2704" s="1"/>
  <c r="AA89" i="2704"/>
  <c r="AC89" i="2704" s="1"/>
  <c r="AD89" i="2704" s="1"/>
  <c r="AA88" i="2704"/>
  <c r="AC88" i="2704" s="1"/>
  <c r="AD88" i="2704" s="1"/>
  <c r="AA87" i="2704"/>
  <c r="AC87" i="2704" s="1"/>
  <c r="AD87" i="2704" s="1"/>
  <c r="AA86" i="2704"/>
  <c r="AC86" i="2704" s="1"/>
  <c r="AD86" i="2704" s="1"/>
  <c r="AA85" i="2704"/>
  <c r="AC85" i="2704" s="1"/>
  <c r="AD85" i="2704" s="1"/>
  <c r="AG85" i="2704" s="1"/>
  <c r="AA84" i="2704"/>
  <c r="AC84" i="2704" s="1"/>
  <c r="AD84" i="2704" s="1"/>
  <c r="AA83" i="2704"/>
  <c r="AC83" i="2704" s="1"/>
  <c r="AD83" i="2704" s="1"/>
  <c r="AA82" i="2704"/>
  <c r="AA81" i="2704"/>
  <c r="AC81" i="2704" s="1"/>
  <c r="AD81" i="2704" s="1"/>
  <c r="AA80" i="2704"/>
  <c r="AC80" i="2704" s="1"/>
  <c r="AD80" i="2704" s="1"/>
  <c r="AA79" i="2704"/>
  <c r="AC79" i="2704" s="1"/>
  <c r="AD79" i="2704" s="1"/>
  <c r="AA78" i="2704"/>
  <c r="AC78" i="2704" s="1"/>
  <c r="AD78" i="2704" s="1"/>
  <c r="AA77" i="2704"/>
  <c r="AA76" i="2704"/>
  <c r="AC76" i="2704" s="1"/>
  <c r="AD76" i="2704" s="1"/>
  <c r="AA75" i="2704"/>
  <c r="AC75" i="2704" s="1"/>
  <c r="AD75" i="2704" s="1"/>
  <c r="AA74" i="2704"/>
  <c r="AC74" i="2704" s="1"/>
  <c r="AD74" i="2704" s="1"/>
  <c r="AA73" i="2704"/>
  <c r="AC73" i="2704" s="1"/>
  <c r="AD73" i="2704" s="1"/>
  <c r="AA72" i="2704"/>
  <c r="AC72" i="2704" s="1"/>
  <c r="AD72" i="2704" s="1"/>
  <c r="AA71" i="2704"/>
  <c r="AC71" i="2704" s="1"/>
  <c r="AD71" i="2704" s="1"/>
  <c r="AA70" i="2704"/>
  <c r="AC70" i="2704" s="1"/>
  <c r="AD70" i="2704" s="1"/>
  <c r="AA69" i="2704"/>
  <c r="AC69" i="2704" s="1"/>
  <c r="AD69" i="2704" s="1"/>
  <c r="AG69" i="2704" s="1"/>
  <c r="AA68" i="2704"/>
  <c r="AC68" i="2704" s="1"/>
  <c r="AD68" i="2704" s="1"/>
  <c r="AA67" i="2704"/>
  <c r="AC67" i="2704" s="1"/>
  <c r="AD67" i="2704" s="1"/>
  <c r="AA66" i="2704"/>
  <c r="AC66" i="2704" s="1"/>
  <c r="AD66" i="2704" s="1"/>
  <c r="AA65" i="2704"/>
  <c r="AC65" i="2704" s="1"/>
  <c r="AD65" i="2704" s="1"/>
  <c r="AA64" i="2704"/>
  <c r="AC64" i="2704" s="1"/>
  <c r="AD64" i="2704" s="1"/>
  <c r="AA63" i="2704"/>
  <c r="AC63" i="2704" s="1"/>
  <c r="AD63" i="2704" s="1"/>
  <c r="AA62" i="2704"/>
  <c r="AC62" i="2704" s="1"/>
  <c r="AD62" i="2704" s="1"/>
  <c r="AA61" i="2704"/>
  <c r="AA60" i="2704"/>
  <c r="AC60" i="2704" s="1"/>
  <c r="AD60" i="2704" s="1"/>
  <c r="AA59" i="2704"/>
  <c r="AC59" i="2704" s="1"/>
  <c r="AD59" i="2704" s="1"/>
  <c r="AA58" i="2704"/>
  <c r="AC58" i="2704" s="1"/>
  <c r="AD58" i="2704" s="1"/>
  <c r="AA57" i="2704"/>
  <c r="AC57" i="2704" s="1"/>
  <c r="AD57" i="2704" s="1"/>
  <c r="AA56" i="2704"/>
  <c r="AC56" i="2704" s="1"/>
  <c r="AD56" i="2704" s="1"/>
  <c r="AA55" i="2704"/>
  <c r="AC55" i="2704" s="1"/>
  <c r="AD55" i="2704" s="1"/>
  <c r="AA54" i="2704"/>
  <c r="AC54" i="2704" s="1"/>
  <c r="AD54" i="2704" s="1"/>
  <c r="AA53" i="2704"/>
  <c r="AC53" i="2704" s="1"/>
  <c r="AD53" i="2704" s="1"/>
  <c r="AG53" i="2704" s="1"/>
  <c r="AA52" i="2704"/>
  <c r="AC52" i="2704" s="1"/>
  <c r="AD52" i="2704" s="1"/>
  <c r="AA51" i="2704"/>
  <c r="AC51" i="2704" s="1"/>
  <c r="AD51" i="2704" s="1"/>
  <c r="AA50" i="2704"/>
  <c r="AA49" i="2704"/>
  <c r="AC49" i="2704" s="1"/>
  <c r="AD49" i="2704" s="1"/>
  <c r="AA48" i="2704"/>
  <c r="AC48" i="2704" s="1"/>
  <c r="AD48" i="2704" s="1"/>
  <c r="AA47" i="2704"/>
  <c r="AC47" i="2704" s="1"/>
  <c r="AD47" i="2704" s="1"/>
  <c r="AA46" i="2704"/>
  <c r="AC46" i="2704" s="1"/>
  <c r="AD46" i="2704" s="1"/>
  <c r="AA45" i="2704"/>
  <c r="AA44" i="2704"/>
  <c r="AC44" i="2704" s="1"/>
  <c r="AD44" i="2704" s="1"/>
  <c r="AA43" i="2704"/>
  <c r="AC43" i="2704" s="1"/>
  <c r="AD43" i="2704" s="1"/>
  <c r="AA42" i="2704"/>
  <c r="AC42" i="2704" s="1"/>
  <c r="AD42" i="2704" s="1"/>
  <c r="AA41" i="2704"/>
  <c r="AC41" i="2704" s="1"/>
  <c r="AD41" i="2704" s="1"/>
  <c r="AA40" i="2704"/>
  <c r="AC40" i="2704" s="1"/>
  <c r="AD40" i="2704" s="1"/>
  <c r="AA39" i="2704"/>
  <c r="AH100" i="2704"/>
  <c r="AI100" i="2704" s="1"/>
  <c r="AE100" i="2704"/>
  <c r="AB100" i="2704"/>
  <c r="Z100" i="2704"/>
  <c r="Y100" i="2704"/>
  <c r="AH99" i="2704"/>
  <c r="AI99" i="2704" s="1"/>
  <c r="AE99" i="2704"/>
  <c r="AB99" i="2704"/>
  <c r="Z99" i="2704"/>
  <c r="Y99" i="2704"/>
  <c r="AH98" i="2704"/>
  <c r="AI98" i="2704" s="1"/>
  <c r="AE98" i="2704"/>
  <c r="AB98" i="2704"/>
  <c r="Z98" i="2704"/>
  <c r="Y98" i="2704"/>
  <c r="AH97" i="2704"/>
  <c r="AI97" i="2704" s="1"/>
  <c r="AE97" i="2704"/>
  <c r="AB97" i="2704"/>
  <c r="Z97" i="2704"/>
  <c r="Y97" i="2704"/>
  <c r="AH96" i="2704"/>
  <c r="AI96" i="2704" s="1"/>
  <c r="AE96" i="2704"/>
  <c r="AB96" i="2704"/>
  <c r="Z96" i="2704"/>
  <c r="Y96" i="2704"/>
  <c r="AH95" i="2704"/>
  <c r="AI95" i="2704" s="1"/>
  <c r="AE95" i="2704"/>
  <c r="AB95" i="2704"/>
  <c r="AC95" i="2704"/>
  <c r="AD95" i="2704" s="1"/>
  <c r="Z95" i="2704"/>
  <c r="Y95" i="2704"/>
  <c r="AH94" i="2704"/>
  <c r="AI94" i="2704" s="1"/>
  <c r="AE94" i="2704"/>
  <c r="AB94" i="2704"/>
  <c r="Z94" i="2704"/>
  <c r="Y94" i="2704"/>
  <c r="AH93" i="2704"/>
  <c r="AI93" i="2704" s="1"/>
  <c r="AE93" i="2704"/>
  <c r="AC93" i="2704"/>
  <c r="AD93" i="2704" s="1"/>
  <c r="AB93" i="2704"/>
  <c r="Z93" i="2704"/>
  <c r="Y93" i="2704"/>
  <c r="AH92" i="2704"/>
  <c r="AI92" i="2704" s="1"/>
  <c r="AE92" i="2704"/>
  <c r="AB92" i="2704"/>
  <c r="Z92" i="2704"/>
  <c r="Y92" i="2704"/>
  <c r="AH91" i="2704"/>
  <c r="AI91" i="2704" s="1"/>
  <c r="AE91" i="2704"/>
  <c r="AB91" i="2704"/>
  <c r="Z91" i="2704"/>
  <c r="Y91" i="2704"/>
  <c r="AH90" i="2704"/>
  <c r="AI90" i="2704" s="1"/>
  <c r="AE90" i="2704"/>
  <c r="AB90" i="2704"/>
  <c r="Z90" i="2704"/>
  <c r="Y90" i="2704"/>
  <c r="AH89" i="2704"/>
  <c r="AI89" i="2704" s="1"/>
  <c r="AE89" i="2704"/>
  <c r="AB89" i="2704"/>
  <c r="Z89" i="2704"/>
  <c r="Y89" i="2704"/>
  <c r="AH88" i="2704"/>
  <c r="AI88" i="2704" s="1"/>
  <c r="AE88" i="2704"/>
  <c r="AB88" i="2704"/>
  <c r="Z88" i="2704"/>
  <c r="Y88" i="2704"/>
  <c r="AH87" i="2704"/>
  <c r="AI87" i="2704" s="1"/>
  <c r="AE87" i="2704"/>
  <c r="AB87" i="2704"/>
  <c r="Z87" i="2704"/>
  <c r="Y87" i="2704"/>
  <c r="AH86" i="2704"/>
  <c r="AI86" i="2704" s="1"/>
  <c r="AE86" i="2704"/>
  <c r="AB86" i="2704"/>
  <c r="Z86" i="2704"/>
  <c r="Y86" i="2704"/>
  <c r="AH85" i="2704"/>
  <c r="AI85" i="2704" s="1"/>
  <c r="AE85" i="2704"/>
  <c r="AB85" i="2704"/>
  <c r="Z85" i="2704"/>
  <c r="Y85" i="2704"/>
  <c r="AH84" i="2704"/>
  <c r="AI84" i="2704" s="1"/>
  <c r="AE84" i="2704"/>
  <c r="AB84" i="2704"/>
  <c r="Z84" i="2704"/>
  <c r="Y84" i="2704"/>
  <c r="AH83" i="2704"/>
  <c r="AI83" i="2704" s="1"/>
  <c r="AE83" i="2704"/>
  <c r="AB83" i="2704"/>
  <c r="Z83" i="2704"/>
  <c r="Y83" i="2704"/>
  <c r="AH82" i="2704"/>
  <c r="AI82" i="2704" s="1"/>
  <c r="AE82" i="2704"/>
  <c r="AC82" i="2704"/>
  <c r="AD82" i="2704" s="1"/>
  <c r="AB82" i="2704"/>
  <c r="Z82" i="2704"/>
  <c r="Y82" i="2704"/>
  <c r="AH81" i="2704"/>
  <c r="AI81" i="2704" s="1"/>
  <c r="AE81" i="2704"/>
  <c r="AB81" i="2704"/>
  <c r="Z81" i="2704"/>
  <c r="Y81" i="2704"/>
  <c r="AH80" i="2704"/>
  <c r="AI80" i="2704" s="1"/>
  <c r="AE80" i="2704"/>
  <c r="AB80" i="2704"/>
  <c r="Z80" i="2704"/>
  <c r="Y80" i="2704"/>
  <c r="AH79" i="2704"/>
  <c r="AI79" i="2704" s="1"/>
  <c r="AE79" i="2704"/>
  <c r="AB79" i="2704"/>
  <c r="Z79" i="2704"/>
  <c r="Y79" i="2704"/>
  <c r="AH78" i="2704"/>
  <c r="AI78" i="2704" s="1"/>
  <c r="AE78" i="2704"/>
  <c r="AB78" i="2704"/>
  <c r="Z78" i="2704"/>
  <c r="Y78" i="2704"/>
  <c r="AH77" i="2704"/>
  <c r="AI77" i="2704" s="1"/>
  <c r="AE77" i="2704"/>
  <c r="AC77" i="2704"/>
  <c r="AD77" i="2704" s="1"/>
  <c r="AF77" i="2704" s="1"/>
  <c r="AB77" i="2704"/>
  <c r="Z77" i="2704"/>
  <c r="Y77" i="2704"/>
  <c r="AH76" i="2704"/>
  <c r="AI76" i="2704" s="1"/>
  <c r="AE76" i="2704"/>
  <c r="AB76" i="2704"/>
  <c r="Z76" i="2704"/>
  <c r="Y76" i="2704"/>
  <c r="AH75" i="2704"/>
  <c r="AI75" i="2704" s="1"/>
  <c r="AE75" i="2704"/>
  <c r="AB75" i="2704"/>
  <c r="Z75" i="2704"/>
  <c r="Y75" i="2704"/>
  <c r="AH74" i="2704"/>
  <c r="AI74" i="2704" s="1"/>
  <c r="AE74" i="2704"/>
  <c r="AB74" i="2704"/>
  <c r="Z74" i="2704"/>
  <c r="Y74" i="2704"/>
  <c r="AH73" i="2704"/>
  <c r="AI73" i="2704" s="1"/>
  <c r="AE73" i="2704"/>
  <c r="AB73" i="2704"/>
  <c r="Z73" i="2704"/>
  <c r="Y73" i="2704"/>
  <c r="AH72" i="2704"/>
  <c r="AI72" i="2704" s="1"/>
  <c r="AE72" i="2704"/>
  <c r="AB72" i="2704"/>
  <c r="Z72" i="2704"/>
  <c r="Y72" i="2704"/>
  <c r="AH71" i="2704"/>
  <c r="AI71" i="2704" s="1"/>
  <c r="AE71" i="2704"/>
  <c r="AB71" i="2704"/>
  <c r="Z71" i="2704"/>
  <c r="Y71" i="2704"/>
  <c r="AH70" i="2704"/>
  <c r="AI70" i="2704" s="1"/>
  <c r="AE70" i="2704"/>
  <c r="AB70" i="2704"/>
  <c r="Z70" i="2704"/>
  <c r="Y70" i="2704"/>
  <c r="AH69" i="2704"/>
  <c r="AI69" i="2704" s="1"/>
  <c r="AE69" i="2704"/>
  <c r="AB69" i="2704"/>
  <c r="Z69" i="2704"/>
  <c r="Y69" i="2704"/>
  <c r="AH68" i="2704"/>
  <c r="AI68" i="2704" s="1"/>
  <c r="AE68" i="2704"/>
  <c r="AB68" i="2704"/>
  <c r="Z68" i="2704"/>
  <c r="Y68" i="2704"/>
  <c r="AH67" i="2704"/>
  <c r="AI67" i="2704" s="1"/>
  <c r="AE67" i="2704"/>
  <c r="AB67" i="2704"/>
  <c r="Z67" i="2704"/>
  <c r="Y67" i="2704"/>
  <c r="AH66" i="2704"/>
  <c r="AI66" i="2704" s="1"/>
  <c r="AE66" i="2704"/>
  <c r="AB66" i="2704"/>
  <c r="Z66" i="2704"/>
  <c r="Y66" i="2704"/>
  <c r="AH65" i="2704"/>
  <c r="AI65" i="2704" s="1"/>
  <c r="AE65" i="2704"/>
  <c r="AB65" i="2704"/>
  <c r="Z65" i="2704"/>
  <c r="Y65" i="2704"/>
  <c r="AH64" i="2704"/>
  <c r="AI64" i="2704" s="1"/>
  <c r="AE64" i="2704"/>
  <c r="AB64" i="2704"/>
  <c r="Z64" i="2704"/>
  <c r="Y64" i="2704"/>
  <c r="AH63" i="2704"/>
  <c r="AI63" i="2704" s="1"/>
  <c r="AE63" i="2704"/>
  <c r="AB63" i="2704"/>
  <c r="Z63" i="2704"/>
  <c r="Y63" i="2704"/>
  <c r="AH62" i="2704"/>
  <c r="AI62" i="2704" s="1"/>
  <c r="AE62" i="2704"/>
  <c r="AB62" i="2704"/>
  <c r="Z62" i="2704"/>
  <c r="Y62" i="2704"/>
  <c r="AH61" i="2704"/>
  <c r="AI61" i="2704" s="1"/>
  <c r="AE61" i="2704"/>
  <c r="AC61" i="2704"/>
  <c r="AD61" i="2704" s="1"/>
  <c r="AB61" i="2704"/>
  <c r="Z61" i="2704"/>
  <c r="Y61" i="2704"/>
  <c r="AH60" i="2704"/>
  <c r="AI60" i="2704" s="1"/>
  <c r="AE60" i="2704"/>
  <c r="AB60" i="2704"/>
  <c r="Z60" i="2704"/>
  <c r="Y60" i="2704"/>
  <c r="AH59" i="2704"/>
  <c r="AI59" i="2704" s="1"/>
  <c r="AE59" i="2704"/>
  <c r="AB59" i="2704"/>
  <c r="Z59" i="2704"/>
  <c r="Y59" i="2704"/>
  <c r="AH58" i="2704"/>
  <c r="AI58" i="2704" s="1"/>
  <c r="AE58" i="2704"/>
  <c r="AB58" i="2704"/>
  <c r="Z58" i="2704"/>
  <c r="Y58" i="2704"/>
  <c r="AH57" i="2704"/>
  <c r="AI57" i="2704" s="1"/>
  <c r="AE57" i="2704"/>
  <c r="AB57" i="2704"/>
  <c r="Z57" i="2704"/>
  <c r="Y57" i="2704"/>
  <c r="AH56" i="2704"/>
  <c r="AI56" i="2704" s="1"/>
  <c r="AE56" i="2704"/>
  <c r="AB56" i="2704"/>
  <c r="Z56" i="2704"/>
  <c r="Y56" i="2704"/>
  <c r="AH55" i="2704"/>
  <c r="AI55" i="2704" s="1"/>
  <c r="AE55" i="2704"/>
  <c r="AB55" i="2704"/>
  <c r="Z55" i="2704"/>
  <c r="Y55" i="2704"/>
  <c r="AH54" i="2704"/>
  <c r="AI54" i="2704" s="1"/>
  <c r="AE54" i="2704"/>
  <c r="AB54" i="2704"/>
  <c r="Z54" i="2704"/>
  <c r="Y54" i="2704"/>
  <c r="AH53" i="2704"/>
  <c r="AI53" i="2704" s="1"/>
  <c r="AE53" i="2704"/>
  <c r="AB53" i="2704"/>
  <c r="Z53" i="2704"/>
  <c r="Y53" i="2704"/>
  <c r="AH52" i="2704"/>
  <c r="AI52" i="2704" s="1"/>
  <c r="AE52" i="2704"/>
  <c r="AB52" i="2704"/>
  <c r="Z52" i="2704"/>
  <c r="Y52" i="2704"/>
  <c r="AH51" i="2704"/>
  <c r="AI51" i="2704" s="1"/>
  <c r="AE51" i="2704"/>
  <c r="AB51" i="2704"/>
  <c r="Z51" i="2704"/>
  <c r="Y51" i="2704"/>
  <c r="AH50" i="2704"/>
  <c r="AI50" i="2704" s="1"/>
  <c r="AE50" i="2704"/>
  <c r="AC50" i="2704"/>
  <c r="AD50" i="2704" s="1"/>
  <c r="AB50" i="2704"/>
  <c r="Z50" i="2704"/>
  <c r="Y50" i="2704"/>
  <c r="AH49" i="2704"/>
  <c r="AI49" i="2704" s="1"/>
  <c r="AE49" i="2704"/>
  <c r="AB49" i="2704"/>
  <c r="Z49" i="2704"/>
  <c r="Y49" i="2704"/>
  <c r="AH48" i="2704"/>
  <c r="AI48" i="2704" s="1"/>
  <c r="AE48" i="2704"/>
  <c r="AB48" i="2704"/>
  <c r="Z48" i="2704"/>
  <c r="Y48" i="2704"/>
  <c r="AH47" i="2704"/>
  <c r="AI47" i="2704" s="1"/>
  <c r="AE47" i="2704"/>
  <c r="AB47" i="2704"/>
  <c r="Z47" i="2704"/>
  <c r="Y47" i="2704"/>
  <c r="AH46" i="2704"/>
  <c r="AI46" i="2704" s="1"/>
  <c r="AE46" i="2704"/>
  <c r="AB46" i="2704"/>
  <c r="Z46" i="2704"/>
  <c r="Y46" i="2704"/>
  <c r="AH45" i="2704"/>
  <c r="AI45" i="2704" s="1"/>
  <c r="AE45" i="2704"/>
  <c r="AC45" i="2704"/>
  <c r="AD45" i="2704" s="1"/>
  <c r="AB45" i="2704"/>
  <c r="Z45" i="2704"/>
  <c r="Y45" i="2704"/>
  <c r="AH44" i="2704"/>
  <c r="AI44" i="2704" s="1"/>
  <c r="AE44" i="2704"/>
  <c r="AB44" i="2704"/>
  <c r="Z44" i="2704"/>
  <c r="Y44" i="2704"/>
  <c r="AH43" i="2704"/>
  <c r="AI43" i="2704" s="1"/>
  <c r="AE43" i="2704"/>
  <c r="AB43" i="2704"/>
  <c r="Z43" i="2704"/>
  <c r="Y43" i="2704"/>
  <c r="AH42" i="2704"/>
  <c r="AI42" i="2704" s="1"/>
  <c r="AE42" i="2704"/>
  <c r="AB42" i="2704"/>
  <c r="Z42" i="2704"/>
  <c r="Y42" i="2704"/>
  <c r="AH41" i="2704"/>
  <c r="AI41" i="2704" s="1"/>
  <c r="AE41" i="2704"/>
  <c r="AB41" i="2704"/>
  <c r="Z41" i="2704"/>
  <c r="Y41" i="2704"/>
  <c r="AH40" i="2704"/>
  <c r="AI40" i="2704" s="1"/>
  <c r="AE40" i="2704"/>
  <c r="AB40" i="2704"/>
  <c r="Z40" i="2704"/>
  <c r="Y40" i="2704"/>
  <c r="AH39" i="2704"/>
  <c r="AI39" i="2704" s="1"/>
  <c r="AE39" i="2704"/>
  <c r="AB39" i="2704"/>
  <c r="AC39" i="2704"/>
  <c r="AD39" i="2704" s="1"/>
  <c r="Z39" i="2704"/>
  <c r="Y39" i="2704"/>
  <c r="Y37" i="2704"/>
  <c r="Y33" i="2704"/>
  <c r="Y30" i="2704"/>
  <c r="Y28" i="2704"/>
  <c r="Y22" i="2704"/>
  <c r="Y29" i="2704"/>
  <c r="Y18" i="2704"/>
  <c r="Y32" i="2704"/>
  <c r="Y31" i="2704"/>
  <c r="Y35" i="2704"/>
  <c r="Y34" i="2704"/>
  <c r="Y20" i="2704"/>
  <c r="Y23" i="2704"/>
  <c r="Y26" i="2704"/>
  <c r="Y24" i="2704"/>
  <c r="Y17" i="2704"/>
  <c r="Y36" i="2704"/>
  <c r="Y27" i="2704"/>
  <c r="Y38" i="2704"/>
  <c r="Y25" i="2704"/>
  <c r="Y19" i="2704"/>
  <c r="Y21" i="2704"/>
  <c r="Y16" i="2704"/>
  <c r="Y15" i="2704"/>
  <c r="D13" i="2704"/>
  <c r="M10" i="2704"/>
  <c r="L10" i="2704"/>
  <c r="E50" i="2703"/>
  <c r="F50" i="2703" s="1"/>
  <c r="E49" i="2703"/>
  <c r="F49" i="2703" s="1"/>
  <c r="E48" i="2703"/>
  <c r="F48" i="2703" s="1"/>
  <c r="E47" i="2703"/>
  <c r="F47" i="2703" s="1"/>
  <c r="E46" i="2703"/>
  <c r="F46" i="2703" s="1"/>
  <c r="E45" i="2703"/>
  <c r="F45" i="2703" s="1"/>
  <c r="E44" i="2703"/>
  <c r="F44" i="2703" s="1"/>
  <c r="E43" i="2703"/>
  <c r="F43" i="2703" s="1"/>
  <c r="E42" i="2703"/>
  <c r="F42" i="2703" s="1"/>
  <c r="E41" i="2703"/>
  <c r="F41" i="2703" s="1"/>
  <c r="E40" i="2703"/>
  <c r="F40" i="2703" s="1"/>
  <c r="E39" i="2703"/>
  <c r="F39" i="2703" s="1"/>
  <c r="E38" i="2703"/>
  <c r="F38" i="2703" s="1"/>
  <c r="E37" i="2703"/>
  <c r="F37" i="2703" s="1"/>
  <c r="E36" i="2703"/>
  <c r="F36" i="2703" s="1"/>
  <c r="E35" i="2703"/>
  <c r="F35" i="2703" s="1"/>
  <c r="E34" i="2703"/>
  <c r="F34" i="2703" s="1"/>
  <c r="E33" i="2703"/>
  <c r="F33" i="2703" s="1"/>
  <c r="E32" i="2703"/>
  <c r="F32" i="2703" s="1"/>
  <c r="E31" i="2703"/>
  <c r="F31" i="2703" s="1"/>
  <c r="E30" i="2703"/>
  <c r="F30" i="2703" s="1"/>
  <c r="E29" i="2703"/>
  <c r="F29" i="2703" s="1"/>
  <c r="E28" i="2703"/>
  <c r="F28" i="2703" s="1"/>
  <c r="E27" i="2703"/>
  <c r="F27" i="2703" s="1"/>
  <c r="E26" i="2703"/>
  <c r="F26" i="2703" s="1"/>
  <c r="E25" i="2703"/>
  <c r="F25" i="2703" s="1"/>
  <c r="E24" i="2703"/>
  <c r="F24" i="2703" s="1"/>
  <c r="E23" i="2703"/>
  <c r="F23" i="2703" s="1"/>
  <c r="E22" i="2703"/>
  <c r="F22" i="2703" s="1"/>
  <c r="E21" i="2703"/>
  <c r="F21" i="2703" s="1"/>
  <c r="E20" i="2703"/>
  <c r="F20" i="2703" s="1"/>
  <c r="E19" i="2703"/>
  <c r="F19" i="2703" s="1"/>
  <c r="E18" i="2703"/>
  <c r="F18" i="2703" s="1"/>
  <c r="E17" i="2703"/>
  <c r="F17" i="2703" s="1"/>
  <c r="E16" i="2703"/>
  <c r="F16" i="2703" s="1"/>
  <c r="E15" i="2703"/>
  <c r="F15" i="2703" s="1"/>
  <c r="AA100" i="2703"/>
  <c r="AC100" i="2703" s="1"/>
  <c r="AD100" i="2703" s="1"/>
  <c r="AA99" i="2703"/>
  <c r="AC99" i="2703" s="1"/>
  <c r="AD99" i="2703" s="1"/>
  <c r="AA98" i="2703"/>
  <c r="AC98" i="2703" s="1"/>
  <c r="AD98" i="2703" s="1"/>
  <c r="AA97" i="2703"/>
  <c r="AC97" i="2703" s="1"/>
  <c r="AD97" i="2703" s="1"/>
  <c r="AA96" i="2703"/>
  <c r="AC96" i="2703" s="1"/>
  <c r="AD96" i="2703" s="1"/>
  <c r="AA95" i="2703"/>
  <c r="AA94" i="2703"/>
  <c r="AC94" i="2703" s="1"/>
  <c r="AD94" i="2703" s="1"/>
  <c r="AA93" i="2703"/>
  <c r="AC93" i="2703" s="1"/>
  <c r="AD93" i="2703" s="1"/>
  <c r="AA92" i="2703"/>
  <c r="AC92" i="2703" s="1"/>
  <c r="AD92" i="2703" s="1"/>
  <c r="AA91" i="2703"/>
  <c r="AC91" i="2703" s="1"/>
  <c r="AD91" i="2703" s="1"/>
  <c r="AA90" i="2703"/>
  <c r="AC90" i="2703" s="1"/>
  <c r="AD90" i="2703" s="1"/>
  <c r="AG90" i="2703" s="1"/>
  <c r="AA89" i="2703"/>
  <c r="AC89" i="2703" s="1"/>
  <c r="AD89" i="2703" s="1"/>
  <c r="AA88" i="2703"/>
  <c r="AC88" i="2703" s="1"/>
  <c r="AD88" i="2703" s="1"/>
  <c r="AG88" i="2703" s="1"/>
  <c r="AA87" i="2703"/>
  <c r="AC87" i="2703" s="1"/>
  <c r="AD87" i="2703" s="1"/>
  <c r="AA86" i="2703"/>
  <c r="AC86" i="2703" s="1"/>
  <c r="AD86" i="2703" s="1"/>
  <c r="AA85" i="2703"/>
  <c r="AC85" i="2703" s="1"/>
  <c r="AD85" i="2703" s="1"/>
  <c r="AA84" i="2703"/>
  <c r="AC84" i="2703" s="1"/>
  <c r="AD84" i="2703" s="1"/>
  <c r="AA83" i="2703"/>
  <c r="AC83" i="2703" s="1"/>
  <c r="AD83" i="2703" s="1"/>
  <c r="AA82" i="2703"/>
  <c r="AC82" i="2703" s="1"/>
  <c r="AD82" i="2703" s="1"/>
  <c r="AA81" i="2703"/>
  <c r="AC81" i="2703" s="1"/>
  <c r="AD81" i="2703" s="1"/>
  <c r="AA80" i="2703"/>
  <c r="AC80" i="2703" s="1"/>
  <c r="AD80" i="2703" s="1"/>
  <c r="AA79" i="2703"/>
  <c r="AC79" i="2703" s="1"/>
  <c r="AD79" i="2703" s="1"/>
  <c r="AA78" i="2703"/>
  <c r="AC78" i="2703" s="1"/>
  <c r="AD78" i="2703" s="1"/>
  <c r="AA77" i="2703"/>
  <c r="AC77" i="2703" s="1"/>
  <c r="AD77" i="2703" s="1"/>
  <c r="AA76" i="2703"/>
  <c r="AC76" i="2703" s="1"/>
  <c r="AD76" i="2703" s="1"/>
  <c r="AA75" i="2703"/>
  <c r="AA74" i="2703"/>
  <c r="AC74" i="2703" s="1"/>
  <c r="AD74" i="2703" s="1"/>
  <c r="AA73" i="2703"/>
  <c r="AC73" i="2703" s="1"/>
  <c r="AD73" i="2703" s="1"/>
  <c r="AA72" i="2703"/>
  <c r="AC72" i="2703" s="1"/>
  <c r="AD72" i="2703" s="1"/>
  <c r="AG72" i="2703" s="1"/>
  <c r="AA71" i="2703"/>
  <c r="AC71" i="2703" s="1"/>
  <c r="AD71" i="2703" s="1"/>
  <c r="AA70" i="2703"/>
  <c r="AC70" i="2703" s="1"/>
  <c r="AD70" i="2703" s="1"/>
  <c r="AA69" i="2703"/>
  <c r="AC69" i="2703" s="1"/>
  <c r="AD69" i="2703" s="1"/>
  <c r="AA68" i="2703"/>
  <c r="AC68" i="2703" s="1"/>
  <c r="AD68" i="2703" s="1"/>
  <c r="AA67" i="2703"/>
  <c r="AC67" i="2703" s="1"/>
  <c r="AD67" i="2703" s="1"/>
  <c r="AA66" i="2703"/>
  <c r="AC66" i="2703" s="1"/>
  <c r="AD66" i="2703" s="1"/>
  <c r="AA65" i="2703"/>
  <c r="AC65" i="2703" s="1"/>
  <c r="AD65" i="2703" s="1"/>
  <c r="AA64" i="2703"/>
  <c r="AC64" i="2703" s="1"/>
  <c r="AD64" i="2703" s="1"/>
  <c r="AA63" i="2703"/>
  <c r="AA62" i="2703"/>
  <c r="AC62" i="2703" s="1"/>
  <c r="AD62" i="2703" s="1"/>
  <c r="AA61" i="2703"/>
  <c r="AC61" i="2703" s="1"/>
  <c r="AD61" i="2703" s="1"/>
  <c r="AA60" i="2703"/>
  <c r="AC60" i="2703" s="1"/>
  <c r="AD60" i="2703" s="1"/>
  <c r="AA59" i="2703"/>
  <c r="AA58" i="2703"/>
  <c r="AA57" i="2703"/>
  <c r="AC57" i="2703" s="1"/>
  <c r="AD57" i="2703" s="1"/>
  <c r="AA56" i="2703"/>
  <c r="AA55" i="2703"/>
  <c r="AC55" i="2703" s="1"/>
  <c r="AD55" i="2703" s="1"/>
  <c r="AA54" i="2703"/>
  <c r="AC54" i="2703" s="1"/>
  <c r="AD54" i="2703" s="1"/>
  <c r="AA53" i="2703"/>
  <c r="AC53" i="2703" s="1"/>
  <c r="AD53" i="2703" s="1"/>
  <c r="AA52" i="2703"/>
  <c r="AC52" i="2703" s="1"/>
  <c r="AD52" i="2703" s="1"/>
  <c r="AA51" i="2703"/>
  <c r="AC51" i="2703" s="1"/>
  <c r="AD51" i="2703" s="1"/>
  <c r="AA50" i="2703"/>
  <c r="AC50" i="2703" s="1"/>
  <c r="AD50" i="2703" s="1"/>
  <c r="AA49" i="2703"/>
  <c r="AC49" i="2703" s="1"/>
  <c r="AD49" i="2703" s="1"/>
  <c r="AA48" i="2703"/>
  <c r="AC48" i="2703" s="1"/>
  <c r="AD48" i="2703" s="1"/>
  <c r="AA47" i="2703"/>
  <c r="AA46" i="2703"/>
  <c r="AC46" i="2703" s="1"/>
  <c r="AD46" i="2703" s="1"/>
  <c r="AA45" i="2703"/>
  <c r="AC45" i="2703" s="1"/>
  <c r="AD45" i="2703" s="1"/>
  <c r="AA44" i="2703"/>
  <c r="AC44" i="2703" s="1"/>
  <c r="AD44" i="2703" s="1"/>
  <c r="AA43" i="2703"/>
  <c r="AA42" i="2703"/>
  <c r="AC42" i="2703" s="1"/>
  <c r="AD42" i="2703" s="1"/>
  <c r="AG42" i="2703" s="1"/>
  <c r="AA41" i="2703"/>
  <c r="AC41" i="2703" s="1"/>
  <c r="AD41" i="2703" s="1"/>
  <c r="AA40" i="2703"/>
  <c r="AC40" i="2703" s="1"/>
  <c r="AD40" i="2703" s="1"/>
  <c r="AG40" i="2703" s="1"/>
  <c r="AA39" i="2703"/>
  <c r="AA38" i="2703"/>
  <c r="AC38" i="2703" s="1"/>
  <c r="AD38" i="2703" s="1"/>
  <c r="AA37" i="2703"/>
  <c r="AC37" i="2703" s="1"/>
  <c r="AD37" i="2703" s="1"/>
  <c r="AA36" i="2703"/>
  <c r="AC36" i="2703" s="1"/>
  <c r="AD36" i="2703" s="1"/>
  <c r="AA35" i="2703"/>
  <c r="AC35" i="2703" s="1"/>
  <c r="AD35" i="2703" s="1"/>
  <c r="AA34" i="2703"/>
  <c r="AA33" i="2703"/>
  <c r="AC33" i="2703" s="1"/>
  <c r="AD33" i="2703" s="1"/>
  <c r="AA32" i="2703"/>
  <c r="AA31" i="2703"/>
  <c r="AC31" i="2703" s="1"/>
  <c r="AD31" i="2703" s="1"/>
  <c r="AA30" i="2703"/>
  <c r="AC30" i="2703" s="1"/>
  <c r="AD30" i="2703" s="1"/>
  <c r="AA29" i="2703"/>
  <c r="AC29" i="2703" s="1"/>
  <c r="AD29" i="2703" s="1"/>
  <c r="AH100" i="2703"/>
  <c r="AI100" i="2703" s="1"/>
  <c r="AE100" i="2703"/>
  <c r="AB100" i="2703"/>
  <c r="Z100" i="2703"/>
  <c r="Y100" i="2703"/>
  <c r="AH99" i="2703"/>
  <c r="AI99" i="2703" s="1"/>
  <c r="AE99" i="2703"/>
  <c r="AB99" i="2703"/>
  <c r="Z99" i="2703"/>
  <c r="Y99" i="2703"/>
  <c r="AH98" i="2703"/>
  <c r="AI98" i="2703" s="1"/>
  <c r="AE98" i="2703"/>
  <c r="AB98" i="2703"/>
  <c r="Z98" i="2703"/>
  <c r="Y98" i="2703"/>
  <c r="AH97" i="2703"/>
  <c r="AI97" i="2703" s="1"/>
  <c r="AE97" i="2703"/>
  <c r="AB97" i="2703"/>
  <c r="Z97" i="2703"/>
  <c r="Y97" i="2703"/>
  <c r="AH96" i="2703"/>
  <c r="AI96" i="2703" s="1"/>
  <c r="AE96" i="2703"/>
  <c r="AB96" i="2703"/>
  <c r="Z96" i="2703"/>
  <c r="Y96" i="2703"/>
  <c r="AH95" i="2703"/>
  <c r="AI95" i="2703" s="1"/>
  <c r="AE95" i="2703"/>
  <c r="AB95" i="2703"/>
  <c r="AC95" i="2703"/>
  <c r="AD95" i="2703" s="1"/>
  <c r="Z95" i="2703"/>
  <c r="Y95" i="2703"/>
  <c r="AH94" i="2703"/>
  <c r="AI94" i="2703" s="1"/>
  <c r="AE94" i="2703"/>
  <c r="AB94" i="2703"/>
  <c r="Z94" i="2703"/>
  <c r="Y94" i="2703"/>
  <c r="AH93" i="2703"/>
  <c r="AI93" i="2703" s="1"/>
  <c r="AE93" i="2703"/>
  <c r="AB93" i="2703"/>
  <c r="Z93" i="2703"/>
  <c r="Y93" i="2703"/>
  <c r="AH92" i="2703"/>
  <c r="AI92" i="2703" s="1"/>
  <c r="AE92" i="2703"/>
  <c r="AB92" i="2703"/>
  <c r="Z92" i="2703"/>
  <c r="Y92" i="2703"/>
  <c r="AH91" i="2703"/>
  <c r="AI91" i="2703" s="1"/>
  <c r="AE91" i="2703"/>
  <c r="AB91" i="2703"/>
  <c r="Z91" i="2703"/>
  <c r="Y91" i="2703"/>
  <c r="AH90" i="2703"/>
  <c r="AI90" i="2703" s="1"/>
  <c r="AE90" i="2703"/>
  <c r="AB90" i="2703"/>
  <c r="Z90" i="2703"/>
  <c r="Y90" i="2703"/>
  <c r="AH89" i="2703"/>
  <c r="AI89" i="2703" s="1"/>
  <c r="AE89" i="2703"/>
  <c r="AB89" i="2703"/>
  <c r="Z89" i="2703"/>
  <c r="Y89" i="2703"/>
  <c r="AH88" i="2703"/>
  <c r="AI88" i="2703" s="1"/>
  <c r="AE88" i="2703"/>
  <c r="AB88" i="2703"/>
  <c r="Z88" i="2703"/>
  <c r="Y88" i="2703"/>
  <c r="AH87" i="2703"/>
  <c r="AI87" i="2703" s="1"/>
  <c r="AE87" i="2703"/>
  <c r="AB87" i="2703"/>
  <c r="Z87" i="2703"/>
  <c r="Y87" i="2703"/>
  <c r="AH86" i="2703"/>
  <c r="AI86" i="2703" s="1"/>
  <c r="AE86" i="2703"/>
  <c r="AB86" i="2703"/>
  <c r="Z86" i="2703"/>
  <c r="Y86" i="2703"/>
  <c r="AH85" i="2703"/>
  <c r="AI85" i="2703" s="1"/>
  <c r="AE85" i="2703"/>
  <c r="AB85" i="2703"/>
  <c r="Z85" i="2703"/>
  <c r="Y85" i="2703"/>
  <c r="AH84" i="2703"/>
  <c r="AI84" i="2703" s="1"/>
  <c r="AE84" i="2703"/>
  <c r="AB84" i="2703"/>
  <c r="Z84" i="2703"/>
  <c r="Y84" i="2703"/>
  <c r="AH83" i="2703"/>
  <c r="AI83" i="2703" s="1"/>
  <c r="AE83" i="2703"/>
  <c r="AB83" i="2703"/>
  <c r="Z83" i="2703"/>
  <c r="Y83" i="2703"/>
  <c r="AH82" i="2703"/>
  <c r="AI82" i="2703" s="1"/>
  <c r="AE82" i="2703"/>
  <c r="AB82" i="2703"/>
  <c r="Z82" i="2703"/>
  <c r="Y82" i="2703"/>
  <c r="AH81" i="2703"/>
  <c r="AI81" i="2703" s="1"/>
  <c r="AE81" i="2703"/>
  <c r="AB81" i="2703"/>
  <c r="Z81" i="2703"/>
  <c r="Y81" i="2703"/>
  <c r="AH80" i="2703"/>
  <c r="AI80" i="2703" s="1"/>
  <c r="AE80" i="2703"/>
  <c r="AB80" i="2703"/>
  <c r="Z80" i="2703"/>
  <c r="Y80" i="2703"/>
  <c r="AH79" i="2703"/>
  <c r="AI79" i="2703" s="1"/>
  <c r="AE79" i="2703"/>
  <c r="AB79" i="2703"/>
  <c r="Z79" i="2703"/>
  <c r="Y79" i="2703"/>
  <c r="AH78" i="2703"/>
  <c r="AI78" i="2703" s="1"/>
  <c r="AE78" i="2703"/>
  <c r="AB78" i="2703"/>
  <c r="Z78" i="2703"/>
  <c r="Y78" i="2703"/>
  <c r="AH77" i="2703"/>
  <c r="AI77" i="2703" s="1"/>
  <c r="AE77" i="2703"/>
  <c r="AB77" i="2703"/>
  <c r="Z77" i="2703"/>
  <c r="Y77" i="2703"/>
  <c r="AH76" i="2703"/>
  <c r="AI76" i="2703" s="1"/>
  <c r="AE76" i="2703"/>
  <c r="AB76" i="2703"/>
  <c r="Z76" i="2703"/>
  <c r="Y76" i="2703"/>
  <c r="AH75" i="2703"/>
  <c r="AI75" i="2703" s="1"/>
  <c r="AE75" i="2703"/>
  <c r="AB75" i="2703"/>
  <c r="AC75" i="2703"/>
  <c r="AD75" i="2703" s="1"/>
  <c r="Z75" i="2703"/>
  <c r="Y75" i="2703"/>
  <c r="AH74" i="2703"/>
  <c r="AI74" i="2703" s="1"/>
  <c r="AE74" i="2703"/>
  <c r="AB74" i="2703"/>
  <c r="Z74" i="2703"/>
  <c r="Y74" i="2703"/>
  <c r="AH73" i="2703"/>
  <c r="AI73" i="2703" s="1"/>
  <c r="AE73" i="2703"/>
  <c r="AB73" i="2703"/>
  <c r="Z73" i="2703"/>
  <c r="Y73" i="2703"/>
  <c r="AH72" i="2703"/>
  <c r="AI72" i="2703" s="1"/>
  <c r="AE72" i="2703"/>
  <c r="AB72" i="2703"/>
  <c r="Z72" i="2703"/>
  <c r="Y72" i="2703"/>
  <c r="AH71" i="2703"/>
  <c r="AI71" i="2703" s="1"/>
  <c r="AE71" i="2703"/>
  <c r="AB71" i="2703"/>
  <c r="Z71" i="2703"/>
  <c r="Y71" i="2703"/>
  <c r="AH70" i="2703"/>
  <c r="AI70" i="2703" s="1"/>
  <c r="AE70" i="2703"/>
  <c r="AB70" i="2703"/>
  <c r="Z70" i="2703"/>
  <c r="Y70" i="2703"/>
  <c r="AH69" i="2703"/>
  <c r="AI69" i="2703" s="1"/>
  <c r="AE69" i="2703"/>
  <c r="AB69" i="2703"/>
  <c r="Z69" i="2703"/>
  <c r="Y69" i="2703"/>
  <c r="AH68" i="2703"/>
  <c r="AI68" i="2703" s="1"/>
  <c r="AE68" i="2703"/>
  <c r="AB68" i="2703"/>
  <c r="Z68" i="2703"/>
  <c r="Y68" i="2703"/>
  <c r="AH67" i="2703"/>
  <c r="AI67" i="2703" s="1"/>
  <c r="AE67" i="2703"/>
  <c r="AB67" i="2703"/>
  <c r="Z67" i="2703"/>
  <c r="Y67" i="2703"/>
  <c r="AH66" i="2703"/>
  <c r="AI66" i="2703" s="1"/>
  <c r="AE66" i="2703"/>
  <c r="AB66" i="2703"/>
  <c r="Z66" i="2703"/>
  <c r="Y66" i="2703"/>
  <c r="AH65" i="2703"/>
  <c r="AI65" i="2703" s="1"/>
  <c r="AE65" i="2703"/>
  <c r="AB65" i="2703"/>
  <c r="Z65" i="2703"/>
  <c r="Y65" i="2703"/>
  <c r="AH64" i="2703"/>
  <c r="AI64" i="2703" s="1"/>
  <c r="AE64" i="2703"/>
  <c r="AB64" i="2703"/>
  <c r="Z64" i="2703"/>
  <c r="Y64" i="2703"/>
  <c r="AH63" i="2703"/>
  <c r="AI63" i="2703" s="1"/>
  <c r="AE63" i="2703"/>
  <c r="AB63" i="2703"/>
  <c r="AC63" i="2703"/>
  <c r="AD63" i="2703" s="1"/>
  <c r="Z63" i="2703"/>
  <c r="Y63" i="2703"/>
  <c r="AH62" i="2703"/>
  <c r="AI62" i="2703" s="1"/>
  <c r="AE62" i="2703"/>
  <c r="AB62" i="2703"/>
  <c r="Z62" i="2703"/>
  <c r="Y62" i="2703"/>
  <c r="AH61" i="2703"/>
  <c r="AI61" i="2703" s="1"/>
  <c r="AE61" i="2703"/>
  <c r="AB61" i="2703"/>
  <c r="Z61" i="2703"/>
  <c r="Y61" i="2703"/>
  <c r="AH60" i="2703"/>
  <c r="AI60" i="2703" s="1"/>
  <c r="AE60" i="2703"/>
  <c r="AB60" i="2703"/>
  <c r="Z60" i="2703"/>
  <c r="Y60" i="2703"/>
  <c r="AH59" i="2703"/>
  <c r="AI59" i="2703" s="1"/>
  <c r="AE59" i="2703"/>
  <c r="AB59" i="2703"/>
  <c r="AC59" i="2703"/>
  <c r="AD59" i="2703" s="1"/>
  <c r="Z59" i="2703"/>
  <c r="Y59" i="2703"/>
  <c r="AH58" i="2703"/>
  <c r="AI58" i="2703" s="1"/>
  <c r="AE58" i="2703"/>
  <c r="AC58" i="2703"/>
  <c r="AD58" i="2703" s="1"/>
  <c r="AB58" i="2703"/>
  <c r="Z58" i="2703"/>
  <c r="Y58" i="2703"/>
  <c r="AH57" i="2703"/>
  <c r="AI57" i="2703" s="1"/>
  <c r="AE57" i="2703"/>
  <c r="AB57" i="2703"/>
  <c r="Z57" i="2703"/>
  <c r="Y57" i="2703"/>
  <c r="AH56" i="2703"/>
  <c r="AI56" i="2703" s="1"/>
  <c r="AE56" i="2703"/>
  <c r="AC56" i="2703"/>
  <c r="AD56" i="2703" s="1"/>
  <c r="AG56" i="2703" s="1"/>
  <c r="AB56" i="2703"/>
  <c r="Z56" i="2703"/>
  <c r="Y56" i="2703"/>
  <c r="AH55" i="2703"/>
  <c r="AI55" i="2703" s="1"/>
  <c r="AE55" i="2703"/>
  <c r="AB55" i="2703"/>
  <c r="Z55" i="2703"/>
  <c r="Y55" i="2703"/>
  <c r="AH54" i="2703"/>
  <c r="AI54" i="2703" s="1"/>
  <c r="AE54" i="2703"/>
  <c r="AB54" i="2703"/>
  <c r="Z54" i="2703"/>
  <c r="Y54" i="2703"/>
  <c r="AH53" i="2703"/>
  <c r="AI53" i="2703" s="1"/>
  <c r="AE53" i="2703"/>
  <c r="AB53" i="2703"/>
  <c r="Z53" i="2703"/>
  <c r="Y53" i="2703"/>
  <c r="AH52" i="2703"/>
  <c r="AI52" i="2703" s="1"/>
  <c r="AE52" i="2703"/>
  <c r="AB52" i="2703"/>
  <c r="Z52" i="2703"/>
  <c r="Y52" i="2703"/>
  <c r="AH51" i="2703"/>
  <c r="AI51" i="2703" s="1"/>
  <c r="AE51" i="2703"/>
  <c r="AB51" i="2703"/>
  <c r="Z51" i="2703"/>
  <c r="Y51" i="2703"/>
  <c r="AH50" i="2703"/>
  <c r="AI50" i="2703" s="1"/>
  <c r="AE50" i="2703"/>
  <c r="AB50" i="2703"/>
  <c r="Z50" i="2703"/>
  <c r="Y50" i="2703"/>
  <c r="AH49" i="2703"/>
  <c r="AI49" i="2703" s="1"/>
  <c r="AE49" i="2703"/>
  <c r="AB49" i="2703"/>
  <c r="Z49" i="2703"/>
  <c r="Y49" i="2703"/>
  <c r="AH48" i="2703"/>
  <c r="AI48" i="2703" s="1"/>
  <c r="AE48" i="2703"/>
  <c r="AB48" i="2703"/>
  <c r="Z48" i="2703"/>
  <c r="Y48" i="2703"/>
  <c r="AH47" i="2703"/>
  <c r="AI47" i="2703" s="1"/>
  <c r="AE47" i="2703"/>
  <c r="AB47" i="2703"/>
  <c r="AC47" i="2703"/>
  <c r="AD47" i="2703" s="1"/>
  <c r="Z47" i="2703"/>
  <c r="Y47" i="2703"/>
  <c r="AH46" i="2703"/>
  <c r="AI46" i="2703" s="1"/>
  <c r="AE46" i="2703"/>
  <c r="AB46" i="2703"/>
  <c r="Z46" i="2703"/>
  <c r="Y46" i="2703"/>
  <c r="AH45" i="2703"/>
  <c r="AI45" i="2703" s="1"/>
  <c r="AE45" i="2703"/>
  <c r="AB45" i="2703"/>
  <c r="Z45" i="2703"/>
  <c r="Y45" i="2703"/>
  <c r="AH44" i="2703"/>
  <c r="AI44" i="2703" s="1"/>
  <c r="AE44" i="2703"/>
  <c r="AB44" i="2703"/>
  <c r="Z44" i="2703"/>
  <c r="Y44" i="2703"/>
  <c r="AH43" i="2703"/>
  <c r="AI43" i="2703" s="1"/>
  <c r="AE43" i="2703"/>
  <c r="AB43" i="2703"/>
  <c r="AC43" i="2703"/>
  <c r="AD43" i="2703" s="1"/>
  <c r="Z43" i="2703"/>
  <c r="Y43" i="2703"/>
  <c r="AH42" i="2703"/>
  <c r="AI42" i="2703" s="1"/>
  <c r="AE42" i="2703"/>
  <c r="AB42" i="2703"/>
  <c r="Z42" i="2703"/>
  <c r="Y42" i="2703"/>
  <c r="AH41" i="2703"/>
  <c r="AI41" i="2703" s="1"/>
  <c r="AE41" i="2703"/>
  <c r="AB41" i="2703"/>
  <c r="Z41" i="2703"/>
  <c r="Y41" i="2703"/>
  <c r="AH40" i="2703"/>
  <c r="AI40" i="2703" s="1"/>
  <c r="AE40" i="2703"/>
  <c r="AB40" i="2703"/>
  <c r="Z40" i="2703"/>
  <c r="Y40" i="2703"/>
  <c r="AH39" i="2703"/>
  <c r="AI39" i="2703" s="1"/>
  <c r="AE39" i="2703"/>
  <c r="AB39" i="2703"/>
  <c r="AC39" i="2703"/>
  <c r="AD39" i="2703" s="1"/>
  <c r="Z39" i="2703"/>
  <c r="Y39" i="2703"/>
  <c r="AH38" i="2703"/>
  <c r="AI38" i="2703" s="1"/>
  <c r="AE38" i="2703"/>
  <c r="AB38" i="2703"/>
  <c r="Z38" i="2703"/>
  <c r="Y38" i="2703"/>
  <c r="AH37" i="2703"/>
  <c r="AI37" i="2703" s="1"/>
  <c r="AE37" i="2703"/>
  <c r="AB37" i="2703"/>
  <c r="Z37" i="2703"/>
  <c r="Y37" i="2703"/>
  <c r="AH36" i="2703"/>
  <c r="AI36" i="2703" s="1"/>
  <c r="AE36" i="2703"/>
  <c r="AB36" i="2703"/>
  <c r="Z36" i="2703"/>
  <c r="Y36" i="2703"/>
  <c r="AH35" i="2703"/>
  <c r="AI35" i="2703" s="1"/>
  <c r="AE35" i="2703"/>
  <c r="AB35" i="2703"/>
  <c r="Z35" i="2703"/>
  <c r="Y35" i="2703"/>
  <c r="AH34" i="2703"/>
  <c r="AI34" i="2703" s="1"/>
  <c r="AE34" i="2703"/>
  <c r="AB34" i="2703"/>
  <c r="AC34" i="2703"/>
  <c r="AD34" i="2703" s="1"/>
  <c r="Z34" i="2703"/>
  <c r="Y34" i="2703"/>
  <c r="AH33" i="2703"/>
  <c r="AI33" i="2703" s="1"/>
  <c r="AE33" i="2703"/>
  <c r="AB33" i="2703"/>
  <c r="Z33" i="2703"/>
  <c r="Y33" i="2703"/>
  <c r="AH32" i="2703"/>
  <c r="AI32" i="2703" s="1"/>
  <c r="AE32" i="2703"/>
  <c r="AB32" i="2703"/>
  <c r="AC32" i="2703"/>
  <c r="AD32" i="2703" s="1"/>
  <c r="Z32" i="2703"/>
  <c r="Y32" i="2703"/>
  <c r="AH31" i="2703"/>
  <c r="AI31" i="2703" s="1"/>
  <c r="AE31" i="2703"/>
  <c r="AB31" i="2703"/>
  <c r="Z31" i="2703"/>
  <c r="Y31" i="2703"/>
  <c r="AH30" i="2703"/>
  <c r="AI30" i="2703" s="1"/>
  <c r="AE30" i="2703"/>
  <c r="AB30" i="2703"/>
  <c r="Z30" i="2703"/>
  <c r="Y30" i="2703"/>
  <c r="AH29" i="2703"/>
  <c r="AI29" i="2703" s="1"/>
  <c r="AE29" i="2703"/>
  <c r="AB29" i="2703"/>
  <c r="Z29" i="2703"/>
  <c r="Y29" i="2703"/>
  <c r="Y21" i="2703"/>
  <c r="Y24" i="2703"/>
  <c r="Y22" i="2703"/>
  <c r="Y23" i="2703"/>
  <c r="Y25" i="2703"/>
  <c r="Y17" i="2703"/>
  <c r="Y26" i="2703"/>
  <c r="Y18" i="2703"/>
  <c r="Y27" i="2703"/>
  <c r="Y20" i="2703"/>
  <c r="Y28" i="2703"/>
  <c r="Y19" i="2703"/>
  <c r="Y16" i="2703"/>
  <c r="Y15" i="2703"/>
  <c r="D13" i="2703"/>
  <c r="M10" i="2703"/>
  <c r="L10" i="2703"/>
  <c r="E50" i="2702"/>
  <c r="F50" i="2702" s="1"/>
  <c r="E49" i="2702"/>
  <c r="F49" i="2702" s="1"/>
  <c r="E48" i="2702"/>
  <c r="F48" i="2702" s="1"/>
  <c r="E47" i="2702"/>
  <c r="F47" i="2702" s="1"/>
  <c r="E46" i="2702"/>
  <c r="F46" i="2702" s="1"/>
  <c r="E45" i="2702"/>
  <c r="F45" i="2702" s="1"/>
  <c r="E44" i="2702"/>
  <c r="F44" i="2702" s="1"/>
  <c r="E43" i="2702"/>
  <c r="F43" i="2702" s="1"/>
  <c r="E42" i="2702"/>
  <c r="F42" i="2702" s="1"/>
  <c r="E41" i="2702"/>
  <c r="F41" i="2702" s="1"/>
  <c r="E40" i="2702"/>
  <c r="F40" i="2702" s="1"/>
  <c r="E39" i="2702"/>
  <c r="F39" i="2702" s="1"/>
  <c r="E38" i="2702"/>
  <c r="F38" i="2702" s="1"/>
  <c r="E37" i="2702"/>
  <c r="F37" i="2702" s="1"/>
  <c r="E36" i="2702"/>
  <c r="F36" i="2702" s="1"/>
  <c r="E35" i="2702"/>
  <c r="F35" i="2702" s="1"/>
  <c r="E34" i="2702"/>
  <c r="F34" i="2702" s="1"/>
  <c r="E33" i="2702"/>
  <c r="F33" i="2702" s="1"/>
  <c r="E32" i="2702"/>
  <c r="F32" i="2702" s="1"/>
  <c r="E31" i="2702"/>
  <c r="F31" i="2702" s="1"/>
  <c r="E30" i="2702"/>
  <c r="F30" i="2702" s="1"/>
  <c r="E29" i="2702"/>
  <c r="F29" i="2702" s="1"/>
  <c r="E28" i="2702"/>
  <c r="F28" i="2702" s="1"/>
  <c r="E27" i="2702"/>
  <c r="F27" i="2702" s="1"/>
  <c r="E26" i="2702"/>
  <c r="F26" i="2702" s="1"/>
  <c r="E25" i="2702"/>
  <c r="F25" i="2702" s="1"/>
  <c r="E24" i="2702"/>
  <c r="F24" i="2702" s="1"/>
  <c r="E23" i="2702"/>
  <c r="F23" i="2702" s="1"/>
  <c r="E22" i="2702"/>
  <c r="F22" i="2702" s="1"/>
  <c r="E21" i="2702"/>
  <c r="F21" i="2702" s="1"/>
  <c r="E20" i="2702"/>
  <c r="F20" i="2702" s="1"/>
  <c r="E19" i="2702"/>
  <c r="F19" i="2702" s="1"/>
  <c r="E18" i="2702"/>
  <c r="F18" i="2702" s="1"/>
  <c r="E17" i="2702"/>
  <c r="F17" i="2702" s="1"/>
  <c r="E16" i="2702"/>
  <c r="F16" i="2702" s="1"/>
  <c r="E15" i="2702"/>
  <c r="F15" i="2702" s="1"/>
  <c r="AA100" i="2702"/>
  <c r="AC100" i="2702" s="1"/>
  <c r="AD100" i="2702" s="1"/>
  <c r="AA99" i="2702"/>
  <c r="AA98" i="2702"/>
  <c r="AC98" i="2702" s="1"/>
  <c r="AD98" i="2702" s="1"/>
  <c r="AA97" i="2702"/>
  <c r="AC97" i="2702" s="1"/>
  <c r="AD97" i="2702" s="1"/>
  <c r="AA96" i="2702"/>
  <c r="AC96" i="2702" s="1"/>
  <c r="AD96" i="2702" s="1"/>
  <c r="AA95" i="2702"/>
  <c r="AC95" i="2702" s="1"/>
  <c r="AD95" i="2702" s="1"/>
  <c r="AA94" i="2702"/>
  <c r="AC94" i="2702" s="1"/>
  <c r="AD94" i="2702" s="1"/>
  <c r="AA93" i="2702"/>
  <c r="AC93" i="2702" s="1"/>
  <c r="AD93" i="2702" s="1"/>
  <c r="AF93" i="2702" s="1"/>
  <c r="AA92" i="2702"/>
  <c r="AC92" i="2702" s="1"/>
  <c r="AD92" i="2702" s="1"/>
  <c r="AA91" i="2702"/>
  <c r="AC91" i="2702" s="1"/>
  <c r="AD91" i="2702" s="1"/>
  <c r="AA90" i="2702"/>
  <c r="AC90" i="2702" s="1"/>
  <c r="AD90" i="2702" s="1"/>
  <c r="AA89" i="2702"/>
  <c r="AC89" i="2702" s="1"/>
  <c r="AD89" i="2702" s="1"/>
  <c r="AA88" i="2702"/>
  <c r="AC88" i="2702" s="1"/>
  <c r="AD88" i="2702" s="1"/>
  <c r="AG88" i="2702" s="1"/>
  <c r="AA87" i="2702"/>
  <c r="AC87" i="2702" s="1"/>
  <c r="AD87" i="2702" s="1"/>
  <c r="AA86" i="2702"/>
  <c r="AC86" i="2702" s="1"/>
  <c r="AD86" i="2702" s="1"/>
  <c r="AA85" i="2702"/>
  <c r="AC85" i="2702" s="1"/>
  <c r="AD85" i="2702" s="1"/>
  <c r="AG85" i="2702" s="1"/>
  <c r="AA84" i="2702"/>
  <c r="AC84" i="2702" s="1"/>
  <c r="AD84" i="2702" s="1"/>
  <c r="AA83" i="2702"/>
  <c r="AC83" i="2702" s="1"/>
  <c r="AD83" i="2702" s="1"/>
  <c r="AA82" i="2702"/>
  <c r="AC82" i="2702" s="1"/>
  <c r="AD82" i="2702" s="1"/>
  <c r="AA81" i="2702"/>
  <c r="AC81" i="2702" s="1"/>
  <c r="AD81" i="2702" s="1"/>
  <c r="AA80" i="2702"/>
  <c r="AC80" i="2702" s="1"/>
  <c r="AD80" i="2702" s="1"/>
  <c r="AF80" i="2702" s="1"/>
  <c r="AA79" i="2702"/>
  <c r="AC79" i="2702" s="1"/>
  <c r="AD79" i="2702" s="1"/>
  <c r="AA78" i="2702"/>
  <c r="AC78" i="2702" s="1"/>
  <c r="AD78" i="2702" s="1"/>
  <c r="AA77" i="2702"/>
  <c r="AC77" i="2702" s="1"/>
  <c r="AD77" i="2702" s="1"/>
  <c r="AF77" i="2702" s="1"/>
  <c r="AA76" i="2702"/>
  <c r="AC76" i="2702" s="1"/>
  <c r="AD76" i="2702" s="1"/>
  <c r="AA75" i="2702"/>
  <c r="AA74" i="2702"/>
  <c r="AC74" i="2702" s="1"/>
  <c r="AD74" i="2702" s="1"/>
  <c r="AA73" i="2702"/>
  <c r="AC73" i="2702" s="1"/>
  <c r="AD73" i="2702" s="1"/>
  <c r="AA72" i="2702"/>
  <c r="AC72" i="2702" s="1"/>
  <c r="AD72" i="2702" s="1"/>
  <c r="AG72" i="2702" s="1"/>
  <c r="AA71" i="2702"/>
  <c r="AC71" i="2702" s="1"/>
  <c r="AD71" i="2702" s="1"/>
  <c r="AA70" i="2702"/>
  <c r="AC70" i="2702" s="1"/>
  <c r="AD70" i="2702" s="1"/>
  <c r="AA69" i="2702"/>
  <c r="AC69" i="2702" s="1"/>
  <c r="AD69" i="2702" s="1"/>
  <c r="AG69" i="2702" s="1"/>
  <c r="AA68" i="2702"/>
  <c r="AC68" i="2702" s="1"/>
  <c r="AD68" i="2702" s="1"/>
  <c r="AA67" i="2702"/>
  <c r="AC67" i="2702" s="1"/>
  <c r="AD67" i="2702" s="1"/>
  <c r="AA66" i="2702"/>
  <c r="AC66" i="2702" s="1"/>
  <c r="AD66" i="2702" s="1"/>
  <c r="AA65" i="2702"/>
  <c r="AC65" i="2702" s="1"/>
  <c r="AD65" i="2702" s="1"/>
  <c r="AA64" i="2702"/>
  <c r="AA63" i="2702"/>
  <c r="AC63" i="2702" s="1"/>
  <c r="AD63" i="2702" s="1"/>
  <c r="AA62" i="2702"/>
  <c r="AC62" i="2702" s="1"/>
  <c r="AD62" i="2702" s="1"/>
  <c r="AA61" i="2702"/>
  <c r="AC61" i="2702" s="1"/>
  <c r="AD61" i="2702" s="1"/>
  <c r="AF61" i="2702" s="1"/>
  <c r="AA60" i="2702"/>
  <c r="AA59" i="2702"/>
  <c r="AC59" i="2702" s="1"/>
  <c r="AD59" i="2702" s="1"/>
  <c r="AA58" i="2702"/>
  <c r="AC58" i="2702" s="1"/>
  <c r="AD58" i="2702" s="1"/>
  <c r="AA57" i="2702"/>
  <c r="AC57" i="2702" s="1"/>
  <c r="AD57" i="2702" s="1"/>
  <c r="AA56" i="2702"/>
  <c r="AC56" i="2702" s="1"/>
  <c r="AD56" i="2702" s="1"/>
  <c r="AG56" i="2702" s="1"/>
  <c r="AA55" i="2702"/>
  <c r="AC55" i="2702" s="1"/>
  <c r="AD55" i="2702" s="1"/>
  <c r="AA54" i="2702"/>
  <c r="AC54" i="2702" s="1"/>
  <c r="AD54" i="2702" s="1"/>
  <c r="AA53" i="2702"/>
  <c r="AC53" i="2702" s="1"/>
  <c r="AD53" i="2702" s="1"/>
  <c r="AG53" i="2702" s="1"/>
  <c r="AA52" i="2702"/>
  <c r="AC52" i="2702" s="1"/>
  <c r="AD52" i="2702" s="1"/>
  <c r="AA51" i="2702"/>
  <c r="AC51" i="2702" s="1"/>
  <c r="AD51" i="2702" s="1"/>
  <c r="AA50" i="2702"/>
  <c r="AC50" i="2702" s="1"/>
  <c r="AD50" i="2702" s="1"/>
  <c r="AA49" i="2702"/>
  <c r="AC49" i="2702" s="1"/>
  <c r="AD49" i="2702" s="1"/>
  <c r="AA48" i="2702"/>
  <c r="AA47" i="2702"/>
  <c r="AC47" i="2702" s="1"/>
  <c r="AD47" i="2702" s="1"/>
  <c r="AA46" i="2702"/>
  <c r="AC46" i="2702" s="1"/>
  <c r="AD46" i="2702" s="1"/>
  <c r="AA45" i="2702"/>
  <c r="AC45" i="2702" s="1"/>
  <c r="AD45" i="2702" s="1"/>
  <c r="AF45" i="2702" s="1"/>
  <c r="AA44" i="2702"/>
  <c r="AA43" i="2702"/>
  <c r="AA42" i="2702"/>
  <c r="AC42" i="2702" s="1"/>
  <c r="AD42" i="2702" s="1"/>
  <c r="AA41" i="2702"/>
  <c r="AC41" i="2702" s="1"/>
  <c r="AD41" i="2702" s="1"/>
  <c r="AA40" i="2702"/>
  <c r="AC40" i="2702" s="1"/>
  <c r="AD40" i="2702" s="1"/>
  <c r="AG40" i="2702" s="1"/>
  <c r="AA39" i="2702"/>
  <c r="AC39" i="2702" s="1"/>
  <c r="AD39" i="2702" s="1"/>
  <c r="AA38" i="2702"/>
  <c r="AC38" i="2702" s="1"/>
  <c r="AD38" i="2702" s="1"/>
  <c r="AA37" i="2702"/>
  <c r="AC37" i="2702" s="1"/>
  <c r="AD37" i="2702" s="1"/>
  <c r="AG37" i="2702" s="1"/>
  <c r="AA36" i="2702"/>
  <c r="AC36" i="2702" s="1"/>
  <c r="AD36" i="2702" s="1"/>
  <c r="AA35" i="2702"/>
  <c r="AC35" i="2702" s="1"/>
  <c r="AD35" i="2702" s="1"/>
  <c r="AH100" i="2702"/>
  <c r="AI100" i="2702" s="1"/>
  <c r="AE100" i="2702"/>
  <c r="AB100" i="2702"/>
  <c r="Z100" i="2702"/>
  <c r="Y100" i="2702"/>
  <c r="AH99" i="2702"/>
  <c r="AI99" i="2702" s="1"/>
  <c r="AE99" i="2702"/>
  <c r="AC99" i="2702"/>
  <c r="AD99" i="2702" s="1"/>
  <c r="AB99" i="2702"/>
  <c r="Z99" i="2702"/>
  <c r="Y99" i="2702"/>
  <c r="AH98" i="2702"/>
  <c r="AI98" i="2702" s="1"/>
  <c r="AE98" i="2702"/>
  <c r="AB98" i="2702"/>
  <c r="Z98" i="2702"/>
  <c r="Y98" i="2702"/>
  <c r="AH97" i="2702"/>
  <c r="AI97" i="2702" s="1"/>
  <c r="AE97" i="2702"/>
  <c r="AB97" i="2702"/>
  <c r="Z97" i="2702"/>
  <c r="Y97" i="2702"/>
  <c r="AH96" i="2702"/>
  <c r="AI96" i="2702" s="1"/>
  <c r="AE96" i="2702"/>
  <c r="AB96" i="2702"/>
  <c r="Z96" i="2702"/>
  <c r="Y96" i="2702"/>
  <c r="AH95" i="2702"/>
  <c r="AI95" i="2702" s="1"/>
  <c r="AE95" i="2702"/>
  <c r="AB95" i="2702"/>
  <c r="Z95" i="2702"/>
  <c r="Y95" i="2702"/>
  <c r="AH94" i="2702"/>
  <c r="AI94" i="2702" s="1"/>
  <c r="AE94" i="2702"/>
  <c r="AB94" i="2702"/>
  <c r="Z94" i="2702"/>
  <c r="Y94" i="2702"/>
  <c r="AH93" i="2702"/>
  <c r="AI93" i="2702" s="1"/>
  <c r="AE93" i="2702"/>
  <c r="AB93" i="2702"/>
  <c r="Z93" i="2702"/>
  <c r="Y93" i="2702"/>
  <c r="AH92" i="2702"/>
  <c r="AI92" i="2702" s="1"/>
  <c r="AE92" i="2702"/>
  <c r="AB92" i="2702"/>
  <c r="Z92" i="2702"/>
  <c r="Y92" i="2702"/>
  <c r="AH91" i="2702"/>
  <c r="AI91" i="2702" s="1"/>
  <c r="AE91" i="2702"/>
  <c r="AB91" i="2702"/>
  <c r="Z91" i="2702"/>
  <c r="Y91" i="2702"/>
  <c r="AH90" i="2702"/>
  <c r="AI90" i="2702" s="1"/>
  <c r="AE90" i="2702"/>
  <c r="AB90" i="2702"/>
  <c r="Z90" i="2702"/>
  <c r="Y90" i="2702"/>
  <c r="AH89" i="2702"/>
  <c r="AI89" i="2702" s="1"/>
  <c r="AE89" i="2702"/>
  <c r="AB89" i="2702"/>
  <c r="Z89" i="2702"/>
  <c r="Y89" i="2702"/>
  <c r="AH88" i="2702"/>
  <c r="AI88" i="2702" s="1"/>
  <c r="AE88" i="2702"/>
  <c r="AB88" i="2702"/>
  <c r="Z88" i="2702"/>
  <c r="Y88" i="2702"/>
  <c r="AH87" i="2702"/>
  <c r="AI87" i="2702" s="1"/>
  <c r="AE87" i="2702"/>
  <c r="AB87" i="2702"/>
  <c r="Z87" i="2702"/>
  <c r="Y87" i="2702"/>
  <c r="AH86" i="2702"/>
  <c r="AI86" i="2702" s="1"/>
  <c r="AE86" i="2702"/>
  <c r="AB86" i="2702"/>
  <c r="Z86" i="2702"/>
  <c r="Y86" i="2702"/>
  <c r="AH85" i="2702"/>
  <c r="AI85" i="2702" s="1"/>
  <c r="AE85" i="2702"/>
  <c r="AB85" i="2702"/>
  <c r="Z85" i="2702"/>
  <c r="Y85" i="2702"/>
  <c r="AH84" i="2702"/>
  <c r="AI84" i="2702" s="1"/>
  <c r="AE84" i="2702"/>
  <c r="AB84" i="2702"/>
  <c r="Z84" i="2702"/>
  <c r="Y84" i="2702"/>
  <c r="AH83" i="2702"/>
  <c r="AI83" i="2702" s="1"/>
  <c r="AE83" i="2702"/>
  <c r="AB83" i="2702"/>
  <c r="Z83" i="2702"/>
  <c r="Y83" i="2702"/>
  <c r="AH82" i="2702"/>
  <c r="AI82" i="2702" s="1"/>
  <c r="AE82" i="2702"/>
  <c r="AB82" i="2702"/>
  <c r="Z82" i="2702"/>
  <c r="Y82" i="2702"/>
  <c r="AH81" i="2702"/>
  <c r="AI81" i="2702" s="1"/>
  <c r="AE81" i="2702"/>
  <c r="AB81" i="2702"/>
  <c r="Z81" i="2702"/>
  <c r="Y81" i="2702"/>
  <c r="AH80" i="2702"/>
  <c r="AI80" i="2702" s="1"/>
  <c r="AE80" i="2702"/>
  <c r="AB80" i="2702"/>
  <c r="Z80" i="2702"/>
  <c r="Y80" i="2702"/>
  <c r="AH79" i="2702"/>
  <c r="AI79" i="2702" s="1"/>
  <c r="AE79" i="2702"/>
  <c r="AB79" i="2702"/>
  <c r="Z79" i="2702"/>
  <c r="Y79" i="2702"/>
  <c r="AH78" i="2702"/>
  <c r="AI78" i="2702" s="1"/>
  <c r="AE78" i="2702"/>
  <c r="AB78" i="2702"/>
  <c r="Z78" i="2702"/>
  <c r="Y78" i="2702"/>
  <c r="AH77" i="2702"/>
  <c r="AI77" i="2702" s="1"/>
  <c r="AE77" i="2702"/>
  <c r="AB77" i="2702"/>
  <c r="Z77" i="2702"/>
  <c r="Y77" i="2702"/>
  <c r="AH76" i="2702"/>
  <c r="AI76" i="2702" s="1"/>
  <c r="AE76" i="2702"/>
  <c r="AB76" i="2702"/>
  <c r="Z76" i="2702"/>
  <c r="Y76" i="2702"/>
  <c r="AH75" i="2702"/>
  <c r="AI75" i="2702" s="1"/>
  <c r="AE75" i="2702"/>
  <c r="AC75" i="2702"/>
  <c r="AD75" i="2702" s="1"/>
  <c r="AB75" i="2702"/>
  <c r="Z75" i="2702"/>
  <c r="Y75" i="2702"/>
  <c r="AH74" i="2702"/>
  <c r="AI74" i="2702" s="1"/>
  <c r="AE74" i="2702"/>
  <c r="AB74" i="2702"/>
  <c r="Z74" i="2702"/>
  <c r="Y74" i="2702"/>
  <c r="AH73" i="2702"/>
  <c r="AI73" i="2702" s="1"/>
  <c r="AE73" i="2702"/>
  <c r="AB73" i="2702"/>
  <c r="Z73" i="2702"/>
  <c r="Y73" i="2702"/>
  <c r="AH72" i="2702"/>
  <c r="AI72" i="2702" s="1"/>
  <c r="AE72" i="2702"/>
  <c r="AB72" i="2702"/>
  <c r="Z72" i="2702"/>
  <c r="Y72" i="2702"/>
  <c r="AH71" i="2702"/>
  <c r="AI71" i="2702" s="1"/>
  <c r="AE71" i="2702"/>
  <c r="AB71" i="2702"/>
  <c r="Z71" i="2702"/>
  <c r="Y71" i="2702"/>
  <c r="AH70" i="2702"/>
  <c r="AI70" i="2702" s="1"/>
  <c r="AE70" i="2702"/>
  <c r="AB70" i="2702"/>
  <c r="Z70" i="2702"/>
  <c r="Y70" i="2702"/>
  <c r="AH69" i="2702"/>
  <c r="AI69" i="2702" s="1"/>
  <c r="AE69" i="2702"/>
  <c r="AB69" i="2702"/>
  <c r="Z69" i="2702"/>
  <c r="Y69" i="2702"/>
  <c r="AH68" i="2702"/>
  <c r="AI68" i="2702" s="1"/>
  <c r="AE68" i="2702"/>
  <c r="AB68" i="2702"/>
  <c r="Z68" i="2702"/>
  <c r="Y68" i="2702"/>
  <c r="AH67" i="2702"/>
  <c r="AI67" i="2702" s="1"/>
  <c r="AE67" i="2702"/>
  <c r="AB67" i="2702"/>
  <c r="Z67" i="2702"/>
  <c r="Y67" i="2702"/>
  <c r="AH66" i="2702"/>
  <c r="AI66" i="2702" s="1"/>
  <c r="AE66" i="2702"/>
  <c r="AB66" i="2702"/>
  <c r="Z66" i="2702"/>
  <c r="Y66" i="2702"/>
  <c r="AH65" i="2702"/>
  <c r="AI65" i="2702" s="1"/>
  <c r="AE65" i="2702"/>
  <c r="AB65" i="2702"/>
  <c r="Z65" i="2702"/>
  <c r="Y65" i="2702"/>
  <c r="AH64" i="2702"/>
  <c r="AI64" i="2702" s="1"/>
  <c r="AE64" i="2702"/>
  <c r="AC64" i="2702"/>
  <c r="AD64" i="2702" s="1"/>
  <c r="AB64" i="2702"/>
  <c r="Z64" i="2702"/>
  <c r="Y64" i="2702"/>
  <c r="AH63" i="2702"/>
  <c r="AI63" i="2702" s="1"/>
  <c r="AE63" i="2702"/>
  <c r="AB63" i="2702"/>
  <c r="Z63" i="2702"/>
  <c r="Y63" i="2702"/>
  <c r="AH62" i="2702"/>
  <c r="AI62" i="2702" s="1"/>
  <c r="AE62" i="2702"/>
  <c r="AB62" i="2702"/>
  <c r="Z62" i="2702"/>
  <c r="Y62" i="2702"/>
  <c r="AH61" i="2702"/>
  <c r="AI61" i="2702" s="1"/>
  <c r="AE61" i="2702"/>
  <c r="AB61" i="2702"/>
  <c r="Z61" i="2702"/>
  <c r="Y61" i="2702"/>
  <c r="AH60" i="2702"/>
  <c r="AI60" i="2702" s="1"/>
  <c r="AE60" i="2702"/>
  <c r="AC60" i="2702"/>
  <c r="AD60" i="2702" s="1"/>
  <c r="AB60" i="2702"/>
  <c r="Z60" i="2702"/>
  <c r="Y60" i="2702"/>
  <c r="AH59" i="2702"/>
  <c r="AI59" i="2702" s="1"/>
  <c r="AE59" i="2702"/>
  <c r="AB59" i="2702"/>
  <c r="Z59" i="2702"/>
  <c r="Y59" i="2702"/>
  <c r="AH58" i="2702"/>
  <c r="AI58" i="2702" s="1"/>
  <c r="AE58" i="2702"/>
  <c r="AB58" i="2702"/>
  <c r="Z58" i="2702"/>
  <c r="Y58" i="2702"/>
  <c r="AH57" i="2702"/>
  <c r="AI57" i="2702" s="1"/>
  <c r="AE57" i="2702"/>
  <c r="AB57" i="2702"/>
  <c r="Z57" i="2702"/>
  <c r="Y57" i="2702"/>
  <c r="AH56" i="2702"/>
  <c r="AI56" i="2702" s="1"/>
  <c r="AE56" i="2702"/>
  <c r="AB56" i="2702"/>
  <c r="Z56" i="2702"/>
  <c r="Y56" i="2702"/>
  <c r="AH55" i="2702"/>
  <c r="AI55" i="2702" s="1"/>
  <c r="AE55" i="2702"/>
  <c r="AB55" i="2702"/>
  <c r="Z55" i="2702"/>
  <c r="Y55" i="2702"/>
  <c r="AH54" i="2702"/>
  <c r="AI54" i="2702" s="1"/>
  <c r="AE54" i="2702"/>
  <c r="AB54" i="2702"/>
  <c r="Z54" i="2702"/>
  <c r="Y54" i="2702"/>
  <c r="AH53" i="2702"/>
  <c r="AI53" i="2702" s="1"/>
  <c r="AE53" i="2702"/>
  <c r="AB53" i="2702"/>
  <c r="Z53" i="2702"/>
  <c r="Y53" i="2702"/>
  <c r="AH52" i="2702"/>
  <c r="AI52" i="2702" s="1"/>
  <c r="AE52" i="2702"/>
  <c r="AB52" i="2702"/>
  <c r="Z52" i="2702"/>
  <c r="Y52" i="2702"/>
  <c r="AH51" i="2702"/>
  <c r="AI51" i="2702" s="1"/>
  <c r="AE51" i="2702"/>
  <c r="AB51" i="2702"/>
  <c r="Z51" i="2702"/>
  <c r="Y51" i="2702"/>
  <c r="AH50" i="2702"/>
  <c r="AI50" i="2702" s="1"/>
  <c r="AE50" i="2702"/>
  <c r="AB50" i="2702"/>
  <c r="Z50" i="2702"/>
  <c r="Y50" i="2702"/>
  <c r="AH49" i="2702"/>
  <c r="AI49" i="2702" s="1"/>
  <c r="AE49" i="2702"/>
  <c r="AB49" i="2702"/>
  <c r="Z49" i="2702"/>
  <c r="Y49" i="2702"/>
  <c r="AH48" i="2702"/>
  <c r="AI48" i="2702" s="1"/>
  <c r="AE48" i="2702"/>
  <c r="AC48" i="2702"/>
  <c r="AD48" i="2702" s="1"/>
  <c r="AF48" i="2702" s="1"/>
  <c r="AB48" i="2702"/>
  <c r="Z48" i="2702"/>
  <c r="Y48" i="2702"/>
  <c r="AH47" i="2702"/>
  <c r="AI47" i="2702" s="1"/>
  <c r="AE47" i="2702"/>
  <c r="AB47" i="2702"/>
  <c r="Z47" i="2702"/>
  <c r="Y47" i="2702"/>
  <c r="AH46" i="2702"/>
  <c r="AI46" i="2702" s="1"/>
  <c r="AE46" i="2702"/>
  <c r="AB46" i="2702"/>
  <c r="Z46" i="2702"/>
  <c r="Y46" i="2702"/>
  <c r="AH45" i="2702"/>
  <c r="AI45" i="2702" s="1"/>
  <c r="AE45" i="2702"/>
  <c r="AB45" i="2702"/>
  <c r="Z45" i="2702"/>
  <c r="Y45" i="2702"/>
  <c r="AH44" i="2702"/>
  <c r="AI44" i="2702" s="1"/>
  <c r="AE44" i="2702"/>
  <c r="AC44" i="2702"/>
  <c r="AD44" i="2702" s="1"/>
  <c r="AB44" i="2702"/>
  <c r="Z44" i="2702"/>
  <c r="Y44" i="2702"/>
  <c r="AH43" i="2702"/>
  <c r="AI43" i="2702" s="1"/>
  <c r="AE43" i="2702"/>
  <c r="AC43" i="2702"/>
  <c r="AD43" i="2702" s="1"/>
  <c r="AB43" i="2702"/>
  <c r="Z43" i="2702"/>
  <c r="Y43" i="2702"/>
  <c r="AH42" i="2702"/>
  <c r="AI42" i="2702" s="1"/>
  <c r="AE42" i="2702"/>
  <c r="AB42" i="2702"/>
  <c r="Z42" i="2702"/>
  <c r="Y42" i="2702"/>
  <c r="AH41" i="2702"/>
  <c r="AI41" i="2702" s="1"/>
  <c r="AE41" i="2702"/>
  <c r="AB41" i="2702"/>
  <c r="Z41" i="2702"/>
  <c r="Y41" i="2702"/>
  <c r="AH40" i="2702"/>
  <c r="AI40" i="2702" s="1"/>
  <c r="AE40" i="2702"/>
  <c r="AB40" i="2702"/>
  <c r="Z40" i="2702"/>
  <c r="Y40" i="2702"/>
  <c r="AH39" i="2702"/>
  <c r="AI39" i="2702" s="1"/>
  <c r="AE39" i="2702"/>
  <c r="AB39" i="2702"/>
  <c r="Z39" i="2702"/>
  <c r="Y39" i="2702"/>
  <c r="AH38" i="2702"/>
  <c r="AI38" i="2702" s="1"/>
  <c r="AE38" i="2702"/>
  <c r="AB38" i="2702"/>
  <c r="Z38" i="2702"/>
  <c r="Y38" i="2702"/>
  <c r="AH37" i="2702"/>
  <c r="AI37" i="2702" s="1"/>
  <c r="AE37" i="2702"/>
  <c r="AB37" i="2702"/>
  <c r="Z37" i="2702"/>
  <c r="Y37" i="2702"/>
  <c r="AH36" i="2702"/>
  <c r="AI36" i="2702" s="1"/>
  <c r="AE36" i="2702"/>
  <c r="AB36" i="2702"/>
  <c r="Z36" i="2702"/>
  <c r="Y36" i="2702"/>
  <c r="AH35" i="2702"/>
  <c r="AI35" i="2702" s="1"/>
  <c r="AE35" i="2702"/>
  <c r="AB35" i="2702"/>
  <c r="Z35" i="2702"/>
  <c r="Y35" i="2702"/>
  <c r="Y33" i="2702"/>
  <c r="Y29" i="2702"/>
  <c r="Y22" i="2702"/>
  <c r="Y28" i="2702"/>
  <c r="Y18" i="2702"/>
  <c r="Y30" i="2702"/>
  <c r="Y31" i="2702"/>
  <c r="Y20" i="2702"/>
  <c r="Y23" i="2702"/>
  <c r="Y26" i="2702"/>
  <c r="Y24" i="2702"/>
  <c r="Y17" i="2702"/>
  <c r="Y32" i="2702"/>
  <c r="Y27" i="2702"/>
  <c r="Y34" i="2702"/>
  <c r="Y25" i="2702"/>
  <c r="Y19" i="2702"/>
  <c r="Y21" i="2702"/>
  <c r="Y16" i="2702"/>
  <c r="Y15" i="2702"/>
  <c r="D13" i="2702"/>
  <c r="M10" i="2702"/>
  <c r="L10" i="2702"/>
  <c r="E50" i="2701"/>
  <c r="F50" i="2701" s="1"/>
  <c r="E49" i="2701"/>
  <c r="F49" i="2701" s="1"/>
  <c r="E48" i="2701"/>
  <c r="F48" i="2701" s="1"/>
  <c r="E47" i="2701"/>
  <c r="F47" i="2701" s="1"/>
  <c r="E46" i="2701"/>
  <c r="F46" i="2701" s="1"/>
  <c r="E45" i="2701"/>
  <c r="F45" i="2701" s="1"/>
  <c r="E44" i="2701"/>
  <c r="F44" i="2701" s="1"/>
  <c r="E43" i="2701"/>
  <c r="F43" i="2701" s="1"/>
  <c r="E42" i="2701"/>
  <c r="F42" i="2701" s="1"/>
  <c r="E41" i="2701"/>
  <c r="F41" i="2701" s="1"/>
  <c r="E40" i="2701"/>
  <c r="F40" i="2701" s="1"/>
  <c r="E39" i="2701"/>
  <c r="F39" i="2701" s="1"/>
  <c r="E38" i="2701"/>
  <c r="F38" i="2701" s="1"/>
  <c r="E37" i="2701"/>
  <c r="F37" i="2701" s="1"/>
  <c r="E36" i="2701"/>
  <c r="F36" i="2701" s="1"/>
  <c r="E35" i="2701"/>
  <c r="F35" i="2701" s="1"/>
  <c r="E34" i="2701"/>
  <c r="F34" i="2701" s="1"/>
  <c r="E33" i="2701"/>
  <c r="F33" i="2701" s="1"/>
  <c r="E32" i="2701"/>
  <c r="F32" i="2701" s="1"/>
  <c r="E31" i="2701"/>
  <c r="F31" i="2701" s="1"/>
  <c r="E30" i="2701"/>
  <c r="F30" i="2701" s="1"/>
  <c r="E29" i="2701"/>
  <c r="F29" i="2701" s="1"/>
  <c r="E28" i="2701"/>
  <c r="F28" i="2701" s="1"/>
  <c r="E27" i="2701"/>
  <c r="F27" i="2701" s="1"/>
  <c r="E26" i="2701"/>
  <c r="F26" i="2701" s="1"/>
  <c r="E25" i="2701"/>
  <c r="F25" i="2701" s="1"/>
  <c r="E24" i="2701"/>
  <c r="F24" i="2701" s="1"/>
  <c r="E23" i="2701"/>
  <c r="F23" i="2701" s="1"/>
  <c r="E22" i="2701"/>
  <c r="F22" i="2701" s="1"/>
  <c r="E21" i="2701"/>
  <c r="F21" i="2701" s="1"/>
  <c r="E20" i="2701"/>
  <c r="F20" i="2701" s="1"/>
  <c r="E19" i="2701"/>
  <c r="F19" i="2701" s="1"/>
  <c r="E18" i="2701"/>
  <c r="F18" i="2701" s="1"/>
  <c r="E17" i="2701"/>
  <c r="F17" i="2701" s="1"/>
  <c r="E16" i="2701"/>
  <c r="F16" i="2701" s="1"/>
  <c r="E15" i="2701"/>
  <c r="F15" i="2701" s="1"/>
  <c r="AA100" i="2701"/>
  <c r="AC100" i="2701" s="1"/>
  <c r="AD100" i="2701" s="1"/>
  <c r="AA99" i="2701"/>
  <c r="AC99" i="2701" s="1"/>
  <c r="AD99" i="2701" s="1"/>
  <c r="AA98" i="2701"/>
  <c r="AA97" i="2701"/>
  <c r="AC97" i="2701" s="1"/>
  <c r="AD97" i="2701" s="1"/>
  <c r="AA96" i="2701"/>
  <c r="AC96" i="2701" s="1"/>
  <c r="AD96" i="2701" s="1"/>
  <c r="AA95" i="2701"/>
  <c r="AA94" i="2701"/>
  <c r="AC94" i="2701" s="1"/>
  <c r="AD94" i="2701" s="1"/>
  <c r="AA93" i="2701"/>
  <c r="AC93" i="2701" s="1"/>
  <c r="AD93" i="2701" s="1"/>
  <c r="AA92" i="2701"/>
  <c r="AC92" i="2701" s="1"/>
  <c r="AD92" i="2701" s="1"/>
  <c r="AA91" i="2701"/>
  <c r="AC91" i="2701" s="1"/>
  <c r="AD91" i="2701" s="1"/>
  <c r="AA90" i="2701"/>
  <c r="AC90" i="2701" s="1"/>
  <c r="AD90" i="2701" s="1"/>
  <c r="AA89" i="2701"/>
  <c r="AC89" i="2701" s="1"/>
  <c r="AD89" i="2701" s="1"/>
  <c r="AA88" i="2701"/>
  <c r="AC88" i="2701" s="1"/>
  <c r="AD88" i="2701" s="1"/>
  <c r="AA87" i="2701"/>
  <c r="AC87" i="2701" s="1"/>
  <c r="AD87" i="2701" s="1"/>
  <c r="AA86" i="2701"/>
  <c r="AC86" i="2701" s="1"/>
  <c r="AD86" i="2701" s="1"/>
  <c r="AA85" i="2701"/>
  <c r="AC85" i="2701" s="1"/>
  <c r="AD85" i="2701" s="1"/>
  <c r="AA84" i="2701"/>
  <c r="AC84" i="2701" s="1"/>
  <c r="AD84" i="2701" s="1"/>
  <c r="AA83" i="2701"/>
  <c r="AC83" i="2701" s="1"/>
  <c r="AD83" i="2701" s="1"/>
  <c r="AA82" i="2701"/>
  <c r="AC82" i="2701" s="1"/>
  <c r="AD82" i="2701" s="1"/>
  <c r="AA81" i="2701"/>
  <c r="AC81" i="2701" s="1"/>
  <c r="AD81" i="2701" s="1"/>
  <c r="AA80" i="2701"/>
  <c r="AC80" i="2701" s="1"/>
  <c r="AD80" i="2701" s="1"/>
  <c r="AA79" i="2701"/>
  <c r="AC79" i="2701" s="1"/>
  <c r="AD79" i="2701" s="1"/>
  <c r="AA78" i="2701"/>
  <c r="AC78" i="2701" s="1"/>
  <c r="AD78" i="2701" s="1"/>
  <c r="AA77" i="2701"/>
  <c r="AC77" i="2701" s="1"/>
  <c r="AD77" i="2701" s="1"/>
  <c r="AA76" i="2701"/>
  <c r="AC76" i="2701" s="1"/>
  <c r="AD76" i="2701" s="1"/>
  <c r="AA75" i="2701"/>
  <c r="AC75" i="2701" s="1"/>
  <c r="AD75" i="2701" s="1"/>
  <c r="AA74" i="2701"/>
  <c r="AC74" i="2701" s="1"/>
  <c r="AD74" i="2701" s="1"/>
  <c r="AA73" i="2701"/>
  <c r="AC73" i="2701" s="1"/>
  <c r="AD73" i="2701" s="1"/>
  <c r="AA72" i="2701"/>
  <c r="AC72" i="2701" s="1"/>
  <c r="AD72" i="2701" s="1"/>
  <c r="AA71" i="2701"/>
  <c r="AC71" i="2701" s="1"/>
  <c r="AD71" i="2701" s="1"/>
  <c r="AA70" i="2701"/>
  <c r="AC70" i="2701" s="1"/>
  <c r="AD70" i="2701" s="1"/>
  <c r="AA69" i="2701"/>
  <c r="AC69" i="2701" s="1"/>
  <c r="AD69" i="2701" s="1"/>
  <c r="AA68" i="2701"/>
  <c r="AC68" i="2701" s="1"/>
  <c r="AD68" i="2701" s="1"/>
  <c r="AG68" i="2701" s="1"/>
  <c r="AA67" i="2701"/>
  <c r="AC67" i="2701" s="1"/>
  <c r="AD67" i="2701" s="1"/>
  <c r="AA66" i="2701"/>
  <c r="AC66" i="2701" s="1"/>
  <c r="AD66" i="2701" s="1"/>
  <c r="AA65" i="2701"/>
  <c r="AC65" i="2701" s="1"/>
  <c r="AD65" i="2701" s="1"/>
  <c r="AA64" i="2701"/>
  <c r="AC64" i="2701" s="1"/>
  <c r="AD64" i="2701" s="1"/>
  <c r="AA63" i="2701"/>
  <c r="AC63" i="2701" s="1"/>
  <c r="AD63" i="2701" s="1"/>
  <c r="AA62" i="2701"/>
  <c r="AC62" i="2701" s="1"/>
  <c r="AD62" i="2701" s="1"/>
  <c r="AA61" i="2701"/>
  <c r="AC61" i="2701" s="1"/>
  <c r="AD61" i="2701" s="1"/>
  <c r="AA60" i="2701"/>
  <c r="AC60" i="2701" s="1"/>
  <c r="AD60" i="2701" s="1"/>
  <c r="AA59" i="2701"/>
  <c r="AC59" i="2701" s="1"/>
  <c r="AD59" i="2701" s="1"/>
  <c r="AA58" i="2701"/>
  <c r="AC58" i="2701" s="1"/>
  <c r="AD58" i="2701" s="1"/>
  <c r="AA57" i="2701"/>
  <c r="AC57" i="2701" s="1"/>
  <c r="AD57" i="2701" s="1"/>
  <c r="AA56" i="2701"/>
  <c r="AC56" i="2701" s="1"/>
  <c r="AD56" i="2701" s="1"/>
  <c r="AA55" i="2701"/>
  <c r="AC55" i="2701" s="1"/>
  <c r="AD55" i="2701" s="1"/>
  <c r="AA54" i="2701"/>
  <c r="AC54" i="2701" s="1"/>
  <c r="AD54" i="2701" s="1"/>
  <c r="AA53" i="2701"/>
  <c r="AC53" i="2701" s="1"/>
  <c r="AD53" i="2701" s="1"/>
  <c r="AA52" i="2701"/>
  <c r="AA51" i="2701"/>
  <c r="AC51" i="2701" s="1"/>
  <c r="AD51" i="2701" s="1"/>
  <c r="AA50" i="2701"/>
  <c r="AA49" i="2701"/>
  <c r="AC49" i="2701" s="1"/>
  <c r="AD49" i="2701" s="1"/>
  <c r="AA48" i="2701"/>
  <c r="AC48" i="2701" s="1"/>
  <c r="AD48" i="2701" s="1"/>
  <c r="AG48" i="2701" s="1"/>
  <c r="AA47" i="2701"/>
  <c r="AC47" i="2701" s="1"/>
  <c r="AD47" i="2701" s="1"/>
  <c r="AA46" i="2701"/>
  <c r="AC46" i="2701" s="1"/>
  <c r="AD46" i="2701" s="1"/>
  <c r="AA45" i="2701"/>
  <c r="AC45" i="2701" s="1"/>
  <c r="AD45" i="2701" s="1"/>
  <c r="AA44" i="2701"/>
  <c r="AC44" i="2701" s="1"/>
  <c r="AD44" i="2701" s="1"/>
  <c r="AA43" i="2701"/>
  <c r="AC43" i="2701" s="1"/>
  <c r="AD43" i="2701" s="1"/>
  <c r="AA42" i="2701"/>
  <c r="AC42" i="2701" s="1"/>
  <c r="AD42" i="2701" s="1"/>
  <c r="AA41" i="2701"/>
  <c r="AA40" i="2701"/>
  <c r="AA39" i="2701"/>
  <c r="AC39" i="2701" s="1"/>
  <c r="AD39" i="2701" s="1"/>
  <c r="AA38" i="2701"/>
  <c r="AA37" i="2701"/>
  <c r="AC37" i="2701" s="1"/>
  <c r="AD37" i="2701" s="1"/>
  <c r="AA36" i="2701"/>
  <c r="AC36" i="2701" s="1"/>
  <c r="AD36" i="2701" s="1"/>
  <c r="AG36" i="2701" s="1"/>
  <c r="AA35" i="2701"/>
  <c r="AC35" i="2701" s="1"/>
  <c r="AD35" i="2701" s="1"/>
  <c r="AH100" i="2701"/>
  <c r="AI100" i="2701" s="1"/>
  <c r="AE100" i="2701"/>
  <c r="AB100" i="2701"/>
  <c r="Z100" i="2701"/>
  <c r="Y100" i="2701"/>
  <c r="AH99" i="2701"/>
  <c r="AI99" i="2701" s="1"/>
  <c r="AE99" i="2701"/>
  <c r="AB99" i="2701"/>
  <c r="Z99" i="2701"/>
  <c r="Y99" i="2701"/>
  <c r="AH98" i="2701"/>
  <c r="AI98" i="2701" s="1"/>
  <c r="AE98" i="2701"/>
  <c r="AB98" i="2701"/>
  <c r="AC98" i="2701"/>
  <c r="AD98" i="2701" s="1"/>
  <c r="Z98" i="2701"/>
  <c r="Y98" i="2701"/>
  <c r="AH97" i="2701"/>
  <c r="AI97" i="2701" s="1"/>
  <c r="AE97" i="2701"/>
  <c r="AB97" i="2701"/>
  <c r="Z97" i="2701"/>
  <c r="Y97" i="2701"/>
  <c r="AH96" i="2701"/>
  <c r="AI96" i="2701" s="1"/>
  <c r="AE96" i="2701"/>
  <c r="AB96" i="2701"/>
  <c r="Z96" i="2701"/>
  <c r="Y96" i="2701"/>
  <c r="AH95" i="2701"/>
  <c r="AI95" i="2701" s="1"/>
  <c r="AE95" i="2701"/>
  <c r="AB95" i="2701"/>
  <c r="AC95" i="2701"/>
  <c r="AD95" i="2701" s="1"/>
  <c r="Z95" i="2701"/>
  <c r="Y95" i="2701"/>
  <c r="AH94" i="2701"/>
  <c r="AI94" i="2701" s="1"/>
  <c r="AE94" i="2701"/>
  <c r="AB94" i="2701"/>
  <c r="Z94" i="2701"/>
  <c r="Y94" i="2701"/>
  <c r="AH93" i="2701"/>
  <c r="AI93" i="2701" s="1"/>
  <c r="AE93" i="2701"/>
  <c r="AB93" i="2701"/>
  <c r="Z93" i="2701"/>
  <c r="Y93" i="2701"/>
  <c r="AH92" i="2701"/>
  <c r="AI92" i="2701" s="1"/>
  <c r="AE92" i="2701"/>
  <c r="AB92" i="2701"/>
  <c r="Z92" i="2701"/>
  <c r="Y92" i="2701"/>
  <c r="AH91" i="2701"/>
  <c r="AI91" i="2701" s="1"/>
  <c r="AE91" i="2701"/>
  <c r="AB91" i="2701"/>
  <c r="Z91" i="2701"/>
  <c r="Y91" i="2701"/>
  <c r="AH90" i="2701"/>
  <c r="AI90" i="2701" s="1"/>
  <c r="AE90" i="2701"/>
  <c r="AB90" i="2701"/>
  <c r="Z90" i="2701"/>
  <c r="Y90" i="2701"/>
  <c r="AH89" i="2701"/>
  <c r="AI89" i="2701" s="1"/>
  <c r="AE89" i="2701"/>
  <c r="AB89" i="2701"/>
  <c r="Z89" i="2701"/>
  <c r="Y89" i="2701"/>
  <c r="AH88" i="2701"/>
  <c r="AI88" i="2701" s="1"/>
  <c r="AE88" i="2701"/>
  <c r="AB88" i="2701"/>
  <c r="Z88" i="2701"/>
  <c r="Y88" i="2701"/>
  <c r="AH87" i="2701"/>
  <c r="AI87" i="2701" s="1"/>
  <c r="AE87" i="2701"/>
  <c r="AB87" i="2701"/>
  <c r="Z87" i="2701"/>
  <c r="Y87" i="2701"/>
  <c r="AH86" i="2701"/>
  <c r="AI86" i="2701" s="1"/>
  <c r="AE86" i="2701"/>
  <c r="AB86" i="2701"/>
  <c r="Z86" i="2701"/>
  <c r="Y86" i="2701"/>
  <c r="AH85" i="2701"/>
  <c r="AI85" i="2701" s="1"/>
  <c r="AE85" i="2701"/>
  <c r="AB85" i="2701"/>
  <c r="Z85" i="2701"/>
  <c r="Y85" i="2701"/>
  <c r="AH84" i="2701"/>
  <c r="AI84" i="2701" s="1"/>
  <c r="AE84" i="2701"/>
  <c r="AB84" i="2701"/>
  <c r="Z84" i="2701"/>
  <c r="Y84" i="2701"/>
  <c r="AH83" i="2701"/>
  <c r="AI83" i="2701" s="1"/>
  <c r="AE83" i="2701"/>
  <c r="AB83" i="2701"/>
  <c r="Z83" i="2701"/>
  <c r="Y83" i="2701"/>
  <c r="AH82" i="2701"/>
  <c r="AI82" i="2701" s="1"/>
  <c r="AE82" i="2701"/>
  <c r="AB82" i="2701"/>
  <c r="Z82" i="2701"/>
  <c r="Y82" i="2701"/>
  <c r="AH81" i="2701"/>
  <c r="AI81" i="2701" s="1"/>
  <c r="AE81" i="2701"/>
  <c r="AB81" i="2701"/>
  <c r="Z81" i="2701"/>
  <c r="Y81" i="2701"/>
  <c r="AH80" i="2701"/>
  <c r="AI80" i="2701" s="1"/>
  <c r="AE80" i="2701"/>
  <c r="AB80" i="2701"/>
  <c r="Z80" i="2701"/>
  <c r="Y80" i="2701"/>
  <c r="AH79" i="2701"/>
  <c r="AI79" i="2701" s="1"/>
  <c r="AE79" i="2701"/>
  <c r="AB79" i="2701"/>
  <c r="Z79" i="2701"/>
  <c r="Y79" i="2701"/>
  <c r="AH78" i="2701"/>
  <c r="AI78" i="2701" s="1"/>
  <c r="AE78" i="2701"/>
  <c r="AB78" i="2701"/>
  <c r="Z78" i="2701"/>
  <c r="Y78" i="2701"/>
  <c r="AH77" i="2701"/>
  <c r="AI77" i="2701" s="1"/>
  <c r="AE77" i="2701"/>
  <c r="AB77" i="2701"/>
  <c r="Z77" i="2701"/>
  <c r="Y77" i="2701"/>
  <c r="AH76" i="2701"/>
  <c r="AI76" i="2701" s="1"/>
  <c r="AE76" i="2701"/>
  <c r="AB76" i="2701"/>
  <c r="Z76" i="2701"/>
  <c r="Y76" i="2701"/>
  <c r="AH75" i="2701"/>
  <c r="AI75" i="2701" s="1"/>
  <c r="AE75" i="2701"/>
  <c r="AB75" i="2701"/>
  <c r="Z75" i="2701"/>
  <c r="Y75" i="2701"/>
  <c r="AH74" i="2701"/>
  <c r="AI74" i="2701" s="1"/>
  <c r="AE74" i="2701"/>
  <c r="AB74" i="2701"/>
  <c r="Z74" i="2701"/>
  <c r="Y74" i="2701"/>
  <c r="AH73" i="2701"/>
  <c r="AI73" i="2701" s="1"/>
  <c r="AE73" i="2701"/>
  <c r="AB73" i="2701"/>
  <c r="Z73" i="2701"/>
  <c r="Y73" i="2701"/>
  <c r="AH72" i="2701"/>
  <c r="AI72" i="2701" s="1"/>
  <c r="AE72" i="2701"/>
  <c r="AB72" i="2701"/>
  <c r="Z72" i="2701"/>
  <c r="Y72" i="2701"/>
  <c r="AH71" i="2701"/>
  <c r="AI71" i="2701" s="1"/>
  <c r="AE71" i="2701"/>
  <c r="AB71" i="2701"/>
  <c r="Z71" i="2701"/>
  <c r="Y71" i="2701"/>
  <c r="AH70" i="2701"/>
  <c r="AI70" i="2701" s="1"/>
  <c r="AE70" i="2701"/>
  <c r="AB70" i="2701"/>
  <c r="Z70" i="2701"/>
  <c r="Y70" i="2701"/>
  <c r="AH69" i="2701"/>
  <c r="AI69" i="2701" s="1"/>
  <c r="AE69" i="2701"/>
  <c r="AB69" i="2701"/>
  <c r="Z69" i="2701"/>
  <c r="Y69" i="2701"/>
  <c r="AH68" i="2701"/>
  <c r="AI68" i="2701" s="1"/>
  <c r="AE68" i="2701"/>
  <c r="AB68" i="2701"/>
  <c r="Z68" i="2701"/>
  <c r="Y68" i="2701"/>
  <c r="AH67" i="2701"/>
  <c r="AI67" i="2701" s="1"/>
  <c r="AE67" i="2701"/>
  <c r="AB67" i="2701"/>
  <c r="Z67" i="2701"/>
  <c r="Y67" i="2701"/>
  <c r="AH66" i="2701"/>
  <c r="AI66" i="2701" s="1"/>
  <c r="AE66" i="2701"/>
  <c r="AB66" i="2701"/>
  <c r="Z66" i="2701"/>
  <c r="Y66" i="2701"/>
  <c r="AH65" i="2701"/>
  <c r="AI65" i="2701" s="1"/>
  <c r="AE65" i="2701"/>
  <c r="AB65" i="2701"/>
  <c r="Z65" i="2701"/>
  <c r="Y65" i="2701"/>
  <c r="AH64" i="2701"/>
  <c r="AI64" i="2701" s="1"/>
  <c r="AE64" i="2701"/>
  <c r="AB64" i="2701"/>
  <c r="Z64" i="2701"/>
  <c r="Y64" i="2701"/>
  <c r="AH63" i="2701"/>
  <c r="AI63" i="2701" s="1"/>
  <c r="AE63" i="2701"/>
  <c r="AB63" i="2701"/>
  <c r="Z63" i="2701"/>
  <c r="Y63" i="2701"/>
  <c r="AH62" i="2701"/>
  <c r="AI62" i="2701" s="1"/>
  <c r="AE62" i="2701"/>
  <c r="AB62" i="2701"/>
  <c r="Z62" i="2701"/>
  <c r="Y62" i="2701"/>
  <c r="AH61" i="2701"/>
  <c r="AI61" i="2701" s="1"/>
  <c r="AE61" i="2701"/>
  <c r="AB61" i="2701"/>
  <c r="Z61" i="2701"/>
  <c r="Y61" i="2701"/>
  <c r="AH60" i="2701"/>
  <c r="AI60" i="2701" s="1"/>
  <c r="AE60" i="2701"/>
  <c r="AB60" i="2701"/>
  <c r="Z60" i="2701"/>
  <c r="Y60" i="2701"/>
  <c r="AH59" i="2701"/>
  <c r="AI59" i="2701" s="1"/>
  <c r="AE59" i="2701"/>
  <c r="AB59" i="2701"/>
  <c r="Z59" i="2701"/>
  <c r="Y59" i="2701"/>
  <c r="AH58" i="2701"/>
  <c r="AI58" i="2701" s="1"/>
  <c r="AE58" i="2701"/>
  <c r="AB58" i="2701"/>
  <c r="Z58" i="2701"/>
  <c r="Y58" i="2701"/>
  <c r="AH57" i="2701"/>
  <c r="AI57" i="2701" s="1"/>
  <c r="AE57" i="2701"/>
  <c r="AB57" i="2701"/>
  <c r="Z57" i="2701"/>
  <c r="Y57" i="2701"/>
  <c r="AH56" i="2701"/>
  <c r="AI56" i="2701" s="1"/>
  <c r="AE56" i="2701"/>
  <c r="AB56" i="2701"/>
  <c r="Z56" i="2701"/>
  <c r="Y56" i="2701"/>
  <c r="AH55" i="2701"/>
  <c r="AI55" i="2701" s="1"/>
  <c r="AE55" i="2701"/>
  <c r="AB55" i="2701"/>
  <c r="Z55" i="2701"/>
  <c r="Y55" i="2701"/>
  <c r="AH54" i="2701"/>
  <c r="AI54" i="2701" s="1"/>
  <c r="AE54" i="2701"/>
  <c r="AB54" i="2701"/>
  <c r="Z54" i="2701"/>
  <c r="Y54" i="2701"/>
  <c r="AH53" i="2701"/>
  <c r="AI53" i="2701" s="1"/>
  <c r="AE53" i="2701"/>
  <c r="AB53" i="2701"/>
  <c r="Z53" i="2701"/>
  <c r="Y53" i="2701"/>
  <c r="AH52" i="2701"/>
  <c r="AI52" i="2701" s="1"/>
  <c r="AE52" i="2701"/>
  <c r="AC52" i="2701"/>
  <c r="AD52" i="2701" s="1"/>
  <c r="AG52" i="2701" s="1"/>
  <c r="AB52" i="2701"/>
  <c r="Z52" i="2701"/>
  <c r="Y52" i="2701"/>
  <c r="AH51" i="2701"/>
  <c r="AI51" i="2701" s="1"/>
  <c r="AE51" i="2701"/>
  <c r="AB51" i="2701"/>
  <c r="Z51" i="2701"/>
  <c r="Y51" i="2701"/>
  <c r="AH50" i="2701"/>
  <c r="AI50" i="2701" s="1"/>
  <c r="AE50" i="2701"/>
  <c r="AB50" i="2701"/>
  <c r="AC50" i="2701"/>
  <c r="AD50" i="2701" s="1"/>
  <c r="Z50" i="2701"/>
  <c r="Y50" i="2701"/>
  <c r="AH49" i="2701"/>
  <c r="AI49" i="2701" s="1"/>
  <c r="AE49" i="2701"/>
  <c r="AB49" i="2701"/>
  <c r="Z49" i="2701"/>
  <c r="Y49" i="2701"/>
  <c r="AH48" i="2701"/>
  <c r="AI48" i="2701" s="1"/>
  <c r="AE48" i="2701"/>
  <c r="AB48" i="2701"/>
  <c r="Z48" i="2701"/>
  <c r="Y48" i="2701"/>
  <c r="AH47" i="2701"/>
  <c r="AI47" i="2701" s="1"/>
  <c r="AE47" i="2701"/>
  <c r="AB47" i="2701"/>
  <c r="Z47" i="2701"/>
  <c r="Y47" i="2701"/>
  <c r="AH46" i="2701"/>
  <c r="AI46" i="2701" s="1"/>
  <c r="AE46" i="2701"/>
  <c r="AB46" i="2701"/>
  <c r="Z46" i="2701"/>
  <c r="Y46" i="2701"/>
  <c r="AH45" i="2701"/>
  <c r="AI45" i="2701" s="1"/>
  <c r="AE45" i="2701"/>
  <c r="AB45" i="2701"/>
  <c r="Z45" i="2701"/>
  <c r="Y45" i="2701"/>
  <c r="AH44" i="2701"/>
  <c r="AI44" i="2701" s="1"/>
  <c r="AE44" i="2701"/>
  <c r="AB44" i="2701"/>
  <c r="Z44" i="2701"/>
  <c r="Y44" i="2701"/>
  <c r="AH43" i="2701"/>
  <c r="AI43" i="2701" s="1"/>
  <c r="AE43" i="2701"/>
  <c r="AB43" i="2701"/>
  <c r="Z43" i="2701"/>
  <c r="Y43" i="2701"/>
  <c r="AH42" i="2701"/>
  <c r="AI42" i="2701" s="1"/>
  <c r="AE42" i="2701"/>
  <c r="AB42" i="2701"/>
  <c r="Z42" i="2701"/>
  <c r="Y42" i="2701"/>
  <c r="AH41" i="2701"/>
  <c r="AI41" i="2701" s="1"/>
  <c r="AE41" i="2701"/>
  <c r="AC41" i="2701"/>
  <c r="AD41" i="2701" s="1"/>
  <c r="AB41" i="2701"/>
  <c r="Z41" i="2701"/>
  <c r="Y41" i="2701"/>
  <c r="AH40" i="2701"/>
  <c r="AI40" i="2701" s="1"/>
  <c r="AE40" i="2701"/>
  <c r="AB40" i="2701"/>
  <c r="AC40" i="2701"/>
  <c r="AD40" i="2701" s="1"/>
  <c r="Z40" i="2701"/>
  <c r="Y40" i="2701"/>
  <c r="AH39" i="2701"/>
  <c r="AI39" i="2701" s="1"/>
  <c r="AE39" i="2701"/>
  <c r="AB39" i="2701"/>
  <c r="Z39" i="2701"/>
  <c r="Y39" i="2701"/>
  <c r="AH38" i="2701"/>
  <c r="AI38" i="2701" s="1"/>
  <c r="AE38" i="2701"/>
  <c r="AB38" i="2701"/>
  <c r="AC38" i="2701"/>
  <c r="AD38" i="2701" s="1"/>
  <c r="Z38" i="2701"/>
  <c r="Y38" i="2701"/>
  <c r="AH37" i="2701"/>
  <c r="AI37" i="2701" s="1"/>
  <c r="AE37" i="2701"/>
  <c r="AB37" i="2701"/>
  <c r="Z37" i="2701"/>
  <c r="Y37" i="2701"/>
  <c r="AH36" i="2701"/>
  <c r="AI36" i="2701" s="1"/>
  <c r="AE36" i="2701"/>
  <c r="AB36" i="2701"/>
  <c r="Z36" i="2701"/>
  <c r="Y36" i="2701"/>
  <c r="AH35" i="2701"/>
  <c r="AI35" i="2701" s="1"/>
  <c r="AE35" i="2701"/>
  <c r="AB35" i="2701"/>
  <c r="Z35" i="2701"/>
  <c r="Y35" i="2701"/>
  <c r="Y33" i="2701"/>
  <c r="Y29" i="2701"/>
  <c r="Y22" i="2701"/>
  <c r="Y28" i="2701"/>
  <c r="Y18" i="2701"/>
  <c r="Y30" i="2701"/>
  <c r="Y31" i="2701"/>
  <c r="Y20" i="2701"/>
  <c r="Y23" i="2701"/>
  <c r="Y26" i="2701"/>
  <c r="Y24" i="2701"/>
  <c r="Y17" i="2701"/>
  <c r="Y32" i="2701"/>
  <c r="Y27" i="2701"/>
  <c r="Y34" i="2701"/>
  <c r="Y25" i="2701"/>
  <c r="Y19" i="2701"/>
  <c r="Y21" i="2701"/>
  <c r="Y16" i="2701"/>
  <c r="Y15" i="2701"/>
  <c r="D13" i="2701"/>
  <c r="M10" i="2701"/>
  <c r="L10" i="2701"/>
  <c r="E50" i="2700"/>
  <c r="F50" i="2700" s="1"/>
  <c r="E49" i="2700"/>
  <c r="F49" i="2700" s="1"/>
  <c r="E48" i="2700"/>
  <c r="F48" i="2700" s="1"/>
  <c r="E47" i="2700"/>
  <c r="F47" i="2700" s="1"/>
  <c r="E46" i="2700"/>
  <c r="F46" i="2700" s="1"/>
  <c r="E45" i="2700"/>
  <c r="F45" i="2700" s="1"/>
  <c r="E44" i="2700"/>
  <c r="F44" i="2700" s="1"/>
  <c r="E43" i="2700"/>
  <c r="F43" i="2700" s="1"/>
  <c r="E42" i="2700"/>
  <c r="F42" i="2700" s="1"/>
  <c r="E41" i="2700"/>
  <c r="F41" i="2700" s="1"/>
  <c r="E40" i="2700"/>
  <c r="F40" i="2700" s="1"/>
  <c r="E39" i="2700"/>
  <c r="F39" i="2700" s="1"/>
  <c r="E38" i="2700"/>
  <c r="F38" i="2700" s="1"/>
  <c r="E37" i="2700"/>
  <c r="F37" i="2700" s="1"/>
  <c r="E36" i="2700"/>
  <c r="F36" i="2700" s="1"/>
  <c r="E35" i="2700"/>
  <c r="F35" i="2700" s="1"/>
  <c r="E34" i="2700"/>
  <c r="F34" i="2700" s="1"/>
  <c r="E33" i="2700"/>
  <c r="F33" i="2700" s="1"/>
  <c r="E32" i="2700"/>
  <c r="F32" i="2700" s="1"/>
  <c r="E31" i="2700"/>
  <c r="F31" i="2700" s="1"/>
  <c r="E30" i="2700"/>
  <c r="F30" i="2700" s="1"/>
  <c r="E29" i="2700"/>
  <c r="F29" i="2700" s="1"/>
  <c r="E28" i="2700"/>
  <c r="F28" i="2700" s="1"/>
  <c r="E27" i="2700"/>
  <c r="F27" i="2700" s="1"/>
  <c r="E26" i="2700"/>
  <c r="F26" i="2700" s="1"/>
  <c r="E25" i="2700"/>
  <c r="F25" i="2700" s="1"/>
  <c r="E24" i="2700"/>
  <c r="F24" i="2700" s="1"/>
  <c r="E23" i="2700"/>
  <c r="F23" i="2700" s="1"/>
  <c r="E22" i="2700"/>
  <c r="F22" i="2700" s="1"/>
  <c r="E21" i="2700"/>
  <c r="F21" i="2700" s="1"/>
  <c r="E20" i="2700"/>
  <c r="F20" i="2700" s="1"/>
  <c r="E19" i="2700"/>
  <c r="F19" i="2700" s="1"/>
  <c r="E18" i="2700"/>
  <c r="F18" i="2700" s="1"/>
  <c r="E17" i="2700"/>
  <c r="F17" i="2700" s="1"/>
  <c r="E16" i="2700"/>
  <c r="F16" i="2700" s="1"/>
  <c r="E15" i="2700"/>
  <c r="F15" i="2700" s="1"/>
  <c r="AA100" i="2700"/>
  <c r="AC100" i="2700" s="1"/>
  <c r="AD100" i="2700" s="1"/>
  <c r="AA99" i="2700"/>
  <c r="AC99" i="2700" s="1"/>
  <c r="AD99" i="2700" s="1"/>
  <c r="AA98" i="2700"/>
  <c r="AC98" i="2700" s="1"/>
  <c r="AD98" i="2700" s="1"/>
  <c r="AA97" i="2700"/>
  <c r="AC97" i="2700" s="1"/>
  <c r="AD97" i="2700" s="1"/>
  <c r="AA96" i="2700"/>
  <c r="AC96" i="2700" s="1"/>
  <c r="AD96" i="2700" s="1"/>
  <c r="AA95" i="2700"/>
  <c r="AC95" i="2700" s="1"/>
  <c r="AD95" i="2700" s="1"/>
  <c r="AA94" i="2700"/>
  <c r="AC94" i="2700" s="1"/>
  <c r="AD94" i="2700" s="1"/>
  <c r="AA93" i="2700"/>
  <c r="AC93" i="2700" s="1"/>
  <c r="AD93" i="2700" s="1"/>
  <c r="AA92" i="2700"/>
  <c r="AC92" i="2700" s="1"/>
  <c r="AD92" i="2700" s="1"/>
  <c r="AA91" i="2700"/>
  <c r="AC91" i="2700" s="1"/>
  <c r="AD91" i="2700" s="1"/>
  <c r="AA90" i="2700"/>
  <c r="AC90" i="2700" s="1"/>
  <c r="AD90" i="2700" s="1"/>
  <c r="AA89" i="2700"/>
  <c r="AC89" i="2700" s="1"/>
  <c r="AD89" i="2700" s="1"/>
  <c r="AA88" i="2700"/>
  <c r="AC88" i="2700" s="1"/>
  <c r="AD88" i="2700" s="1"/>
  <c r="AA87" i="2700"/>
  <c r="AA86" i="2700"/>
  <c r="AC86" i="2700" s="1"/>
  <c r="AD86" i="2700" s="1"/>
  <c r="AA85" i="2700"/>
  <c r="AC85" i="2700" s="1"/>
  <c r="AD85" i="2700" s="1"/>
  <c r="AA84" i="2700"/>
  <c r="AC84" i="2700" s="1"/>
  <c r="AD84" i="2700" s="1"/>
  <c r="AA83" i="2700"/>
  <c r="AC83" i="2700" s="1"/>
  <c r="AD83" i="2700" s="1"/>
  <c r="AA82" i="2700"/>
  <c r="AC82" i="2700" s="1"/>
  <c r="AD82" i="2700" s="1"/>
  <c r="AA81" i="2700"/>
  <c r="AC81" i="2700" s="1"/>
  <c r="AD81" i="2700" s="1"/>
  <c r="AA80" i="2700"/>
  <c r="AC80" i="2700" s="1"/>
  <c r="AD80" i="2700" s="1"/>
  <c r="AA79" i="2700"/>
  <c r="AA78" i="2700"/>
  <c r="AC78" i="2700" s="1"/>
  <c r="AD78" i="2700" s="1"/>
  <c r="AA77" i="2700"/>
  <c r="AC77" i="2700" s="1"/>
  <c r="AD77" i="2700" s="1"/>
  <c r="AA76" i="2700"/>
  <c r="AC76" i="2700" s="1"/>
  <c r="AD76" i="2700" s="1"/>
  <c r="AF76" i="2700" s="1"/>
  <c r="AA75" i="2700"/>
  <c r="AC75" i="2700" s="1"/>
  <c r="AD75" i="2700" s="1"/>
  <c r="AA74" i="2700"/>
  <c r="AA73" i="2700"/>
  <c r="AC73" i="2700" s="1"/>
  <c r="AD73" i="2700" s="1"/>
  <c r="AA72" i="2700"/>
  <c r="AA71" i="2700"/>
  <c r="AA70" i="2700"/>
  <c r="AC70" i="2700" s="1"/>
  <c r="AD70" i="2700" s="1"/>
  <c r="AA69" i="2700"/>
  <c r="AC69" i="2700" s="1"/>
  <c r="AD69" i="2700" s="1"/>
  <c r="AG69" i="2700" s="1"/>
  <c r="AA68" i="2700"/>
  <c r="AC68" i="2700" s="1"/>
  <c r="AD68" i="2700" s="1"/>
  <c r="AA67" i="2700"/>
  <c r="AC67" i="2700" s="1"/>
  <c r="AD67" i="2700" s="1"/>
  <c r="AA66" i="2700"/>
  <c r="AC66" i="2700" s="1"/>
  <c r="AD66" i="2700" s="1"/>
  <c r="AA65" i="2700"/>
  <c r="AC65" i="2700" s="1"/>
  <c r="AD65" i="2700" s="1"/>
  <c r="AA64" i="2700"/>
  <c r="AA63" i="2700"/>
  <c r="AA62" i="2700"/>
  <c r="AC62" i="2700" s="1"/>
  <c r="AD62" i="2700" s="1"/>
  <c r="AA61" i="2700"/>
  <c r="AC61" i="2700" s="1"/>
  <c r="AD61" i="2700" s="1"/>
  <c r="AA60" i="2700"/>
  <c r="AC60" i="2700" s="1"/>
  <c r="AD60" i="2700" s="1"/>
  <c r="AA59" i="2700"/>
  <c r="AC59" i="2700" s="1"/>
  <c r="AD59" i="2700" s="1"/>
  <c r="AA58" i="2700"/>
  <c r="AA57" i="2700"/>
  <c r="AA56" i="2700"/>
  <c r="AC56" i="2700" s="1"/>
  <c r="AD56" i="2700" s="1"/>
  <c r="AA55" i="2700"/>
  <c r="AA54" i="2700"/>
  <c r="AC54" i="2700" s="1"/>
  <c r="AD54" i="2700" s="1"/>
  <c r="AA53" i="2700"/>
  <c r="AC53" i="2700" s="1"/>
  <c r="AD53" i="2700" s="1"/>
  <c r="AG53" i="2700" s="1"/>
  <c r="AA52" i="2700"/>
  <c r="AC52" i="2700" s="1"/>
  <c r="AD52" i="2700" s="1"/>
  <c r="AA51" i="2700"/>
  <c r="AC51" i="2700" s="1"/>
  <c r="AD51" i="2700" s="1"/>
  <c r="AA50" i="2700"/>
  <c r="AC50" i="2700" s="1"/>
  <c r="AD50" i="2700" s="1"/>
  <c r="AA49" i="2700"/>
  <c r="AC49" i="2700" s="1"/>
  <c r="AD49" i="2700" s="1"/>
  <c r="AA48" i="2700"/>
  <c r="AA47" i="2700"/>
  <c r="AC47" i="2700" s="1"/>
  <c r="AD47" i="2700" s="1"/>
  <c r="AA46" i="2700"/>
  <c r="AC46" i="2700" s="1"/>
  <c r="AD46" i="2700" s="1"/>
  <c r="AA45" i="2700"/>
  <c r="AC45" i="2700" s="1"/>
  <c r="AD45" i="2700" s="1"/>
  <c r="AA44" i="2700"/>
  <c r="AC44" i="2700" s="1"/>
  <c r="AD44" i="2700" s="1"/>
  <c r="AA43" i="2700"/>
  <c r="AC43" i="2700" s="1"/>
  <c r="AD43" i="2700" s="1"/>
  <c r="AA42" i="2700"/>
  <c r="AA41" i="2700"/>
  <c r="AC41" i="2700" s="1"/>
  <c r="AD41" i="2700" s="1"/>
  <c r="AA40" i="2700"/>
  <c r="AA39" i="2700"/>
  <c r="AA38" i="2700"/>
  <c r="AC38" i="2700" s="1"/>
  <c r="AD38" i="2700" s="1"/>
  <c r="AA37" i="2700"/>
  <c r="AC37" i="2700" s="1"/>
  <c r="AD37" i="2700" s="1"/>
  <c r="AG37" i="2700" s="1"/>
  <c r="AA36" i="2700"/>
  <c r="AC36" i="2700" s="1"/>
  <c r="AD36" i="2700" s="1"/>
  <c r="AA35" i="2700"/>
  <c r="AC35" i="2700" s="1"/>
  <c r="AD35" i="2700" s="1"/>
  <c r="AA34" i="2700"/>
  <c r="AC34" i="2700" s="1"/>
  <c r="AD34" i="2700" s="1"/>
  <c r="AA33" i="2700"/>
  <c r="AC33" i="2700" s="1"/>
  <c r="AD33" i="2700" s="1"/>
  <c r="AA32" i="2700"/>
  <c r="AC32" i="2700" s="1"/>
  <c r="AD32" i="2700" s="1"/>
  <c r="AA31" i="2700"/>
  <c r="AC31" i="2700" s="1"/>
  <c r="AD31" i="2700" s="1"/>
  <c r="AA30" i="2700"/>
  <c r="AC30" i="2700" s="1"/>
  <c r="AD30" i="2700" s="1"/>
  <c r="AA29" i="2700"/>
  <c r="AC29" i="2700" s="1"/>
  <c r="AD29" i="2700" s="1"/>
  <c r="AH100" i="2700"/>
  <c r="AI100" i="2700" s="1"/>
  <c r="AE100" i="2700"/>
  <c r="AB100" i="2700"/>
  <c r="Z100" i="2700"/>
  <c r="Y100" i="2700"/>
  <c r="AH99" i="2700"/>
  <c r="AI99" i="2700" s="1"/>
  <c r="AE99" i="2700"/>
  <c r="AB99" i="2700"/>
  <c r="Z99" i="2700"/>
  <c r="Y99" i="2700"/>
  <c r="AH98" i="2700"/>
  <c r="AI98" i="2700" s="1"/>
  <c r="AE98" i="2700"/>
  <c r="AB98" i="2700"/>
  <c r="Z98" i="2700"/>
  <c r="Y98" i="2700"/>
  <c r="AH97" i="2700"/>
  <c r="AI97" i="2700" s="1"/>
  <c r="AE97" i="2700"/>
  <c r="AB97" i="2700"/>
  <c r="Z97" i="2700"/>
  <c r="Y97" i="2700"/>
  <c r="AH96" i="2700"/>
  <c r="AI96" i="2700" s="1"/>
  <c r="AE96" i="2700"/>
  <c r="AB96" i="2700"/>
  <c r="Z96" i="2700"/>
  <c r="Y96" i="2700"/>
  <c r="AH95" i="2700"/>
  <c r="AI95" i="2700" s="1"/>
  <c r="AE95" i="2700"/>
  <c r="AB95" i="2700"/>
  <c r="Z95" i="2700"/>
  <c r="Y95" i="2700"/>
  <c r="AH94" i="2700"/>
  <c r="AI94" i="2700" s="1"/>
  <c r="AE94" i="2700"/>
  <c r="AB94" i="2700"/>
  <c r="Z94" i="2700"/>
  <c r="Y94" i="2700"/>
  <c r="AH93" i="2700"/>
  <c r="AI93" i="2700" s="1"/>
  <c r="AE93" i="2700"/>
  <c r="AB93" i="2700"/>
  <c r="Z93" i="2700"/>
  <c r="Y93" i="2700"/>
  <c r="AH92" i="2700"/>
  <c r="AI92" i="2700" s="1"/>
  <c r="AE92" i="2700"/>
  <c r="AB92" i="2700"/>
  <c r="Z92" i="2700"/>
  <c r="Y92" i="2700"/>
  <c r="AH91" i="2700"/>
  <c r="AI91" i="2700" s="1"/>
  <c r="AE91" i="2700"/>
  <c r="AB91" i="2700"/>
  <c r="Z91" i="2700"/>
  <c r="Y91" i="2700"/>
  <c r="AH90" i="2700"/>
  <c r="AI90" i="2700" s="1"/>
  <c r="AE90" i="2700"/>
  <c r="AB90" i="2700"/>
  <c r="Z90" i="2700"/>
  <c r="Y90" i="2700"/>
  <c r="AH89" i="2700"/>
  <c r="AI89" i="2700" s="1"/>
  <c r="AE89" i="2700"/>
  <c r="AB89" i="2700"/>
  <c r="Z89" i="2700"/>
  <c r="Y89" i="2700"/>
  <c r="AH88" i="2700"/>
  <c r="AI88" i="2700" s="1"/>
  <c r="AE88" i="2700"/>
  <c r="AB88" i="2700"/>
  <c r="Z88" i="2700"/>
  <c r="Y88" i="2700"/>
  <c r="AH87" i="2700"/>
  <c r="AI87" i="2700" s="1"/>
  <c r="AE87" i="2700"/>
  <c r="AB87" i="2700"/>
  <c r="AC87" i="2700"/>
  <c r="AD87" i="2700" s="1"/>
  <c r="Z87" i="2700"/>
  <c r="Y87" i="2700"/>
  <c r="AH86" i="2700"/>
  <c r="AI86" i="2700" s="1"/>
  <c r="AE86" i="2700"/>
  <c r="AB86" i="2700"/>
  <c r="Z86" i="2700"/>
  <c r="Y86" i="2700"/>
  <c r="AH85" i="2700"/>
  <c r="AI85" i="2700" s="1"/>
  <c r="AE85" i="2700"/>
  <c r="AB85" i="2700"/>
  <c r="Z85" i="2700"/>
  <c r="Y85" i="2700"/>
  <c r="AH84" i="2700"/>
  <c r="AI84" i="2700" s="1"/>
  <c r="AE84" i="2700"/>
  <c r="AB84" i="2700"/>
  <c r="Z84" i="2700"/>
  <c r="Y84" i="2700"/>
  <c r="AH83" i="2700"/>
  <c r="AI83" i="2700" s="1"/>
  <c r="AE83" i="2700"/>
  <c r="AB83" i="2700"/>
  <c r="Z83" i="2700"/>
  <c r="Y83" i="2700"/>
  <c r="AH82" i="2700"/>
  <c r="AI82" i="2700" s="1"/>
  <c r="AE82" i="2700"/>
  <c r="AB82" i="2700"/>
  <c r="Z82" i="2700"/>
  <c r="Y82" i="2700"/>
  <c r="AH81" i="2700"/>
  <c r="AI81" i="2700" s="1"/>
  <c r="AE81" i="2700"/>
  <c r="AB81" i="2700"/>
  <c r="Z81" i="2700"/>
  <c r="Y81" i="2700"/>
  <c r="AH80" i="2700"/>
  <c r="AI80" i="2700" s="1"/>
  <c r="AE80" i="2700"/>
  <c r="AB80" i="2700"/>
  <c r="Z80" i="2700"/>
  <c r="Y80" i="2700"/>
  <c r="AH79" i="2700"/>
  <c r="AI79" i="2700" s="1"/>
  <c r="AE79" i="2700"/>
  <c r="AB79" i="2700"/>
  <c r="AC79" i="2700"/>
  <c r="AD79" i="2700" s="1"/>
  <c r="Z79" i="2700"/>
  <c r="Y79" i="2700"/>
  <c r="AH78" i="2700"/>
  <c r="AI78" i="2700" s="1"/>
  <c r="AE78" i="2700"/>
  <c r="AB78" i="2700"/>
  <c r="Z78" i="2700"/>
  <c r="Y78" i="2700"/>
  <c r="AH77" i="2700"/>
  <c r="AI77" i="2700" s="1"/>
  <c r="AE77" i="2700"/>
  <c r="AB77" i="2700"/>
  <c r="Z77" i="2700"/>
  <c r="Y77" i="2700"/>
  <c r="AH76" i="2700"/>
  <c r="AI76" i="2700" s="1"/>
  <c r="AE76" i="2700"/>
  <c r="AB76" i="2700"/>
  <c r="Z76" i="2700"/>
  <c r="Y76" i="2700"/>
  <c r="AH75" i="2700"/>
  <c r="AI75" i="2700" s="1"/>
  <c r="AE75" i="2700"/>
  <c r="AB75" i="2700"/>
  <c r="Z75" i="2700"/>
  <c r="Y75" i="2700"/>
  <c r="AH74" i="2700"/>
  <c r="AI74" i="2700" s="1"/>
  <c r="AE74" i="2700"/>
  <c r="AC74" i="2700"/>
  <c r="AD74" i="2700" s="1"/>
  <c r="AB74" i="2700"/>
  <c r="Z74" i="2700"/>
  <c r="Y74" i="2700"/>
  <c r="AH73" i="2700"/>
  <c r="AI73" i="2700" s="1"/>
  <c r="AE73" i="2700"/>
  <c r="AB73" i="2700"/>
  <c r="Z73" i="2700"/>
  <c r="Y73" i="2700"/>
  <c r="AH72" i="2700"/>
  <c r="AI72" i="2700" s="1"/>
  <c r="AE72" i="2700"/>
  <c r="AC72" i="2700"/>
  <c r="AD72" i="2700" s="1"/>
  <c r="AB72" i="2700"/>
  <c r="Z72" i="2700"/>
  <c r="Y72" i="2700"/>
  <c r="AH71" i="2700"/>
  <c r="AI71" i="2700" s="1"/>
  <c r="AE71" i="2700"/>
  <c r="AB71" i="2700"/>
  <c r="AC71" i="2700"/>
  <c r="AD71" i="2700" s="1"/>
  <c r="Z71" i="2700"/>
  <c r="Y71" i="2700"/>
  <c r="AH70" i="2700"/>
  <c r="AI70" i="2700" s="1"/>
  <c r="AE70" i="2700"/>
  <c r="AB70" i="2700"/>
  <c r="Z70" i="2700"/>
  <c r="Y70" i="2700"/>
  <c r="AH69" i="2700"/>
  <c r="AI69" i="2700" s="1"/>
  <c r="AE69" i="2700"/>
  <c r="AB69" i="2700"/>
  <c r="Z69" i="2700"/>
  <c r="Y69" i="2700"/>
  <c r="AH68" i="2700"/>
  <c r="AI68" i="2700" s="1"/>
  <c r="AE68" i="2700"/>
  <c r="AB68" i="2700"/>
  <c r="Z68" i="2700"/>
  <c r="Y68" i="2700"/>
  <c r="AH67" i="2700"/>
  <c r="AI67" i="2700" s="1"/>
  <c r="AE67" i="2700"/>
  <c r="AB67" i="2700"/>
  <c r="Z67" i="2700"/>
  <c r="Y67" i="2700"/>
  <c r="AH66" i="2700"/>
  <c r="AI66" i="2700" s="1"/>
  <c r="AE66" i="2700"/>
  <c r="AB66" i="2700"/>
  <c r="Z66" i="2700"/>
  <c r="Y66" i="2700"/>
  <c r="AH65" i="2700"/>
  <c r="AI65" i="2700" s="1"/>
  <c r="AE65" i="2700"/>
  <c r="AB65" i="2700"/>
  <c r="Z65" i="2700"/>
  <c r="Y65" i="2700"/>
  <c r="AH64" i="2700"/>
  <c r="AI64" i="2700" s="1"/>
  <c r="AE64" i="2700"/>
  <c r="AC64" i="2700"/>
  <c r="AD64" i="2700" s="1"/>
  <c r="AB64" i="2700"/>
  <c r="Z64" i="2700"/>
  <c r="Y64" i="2700"/>
  <c r="AH63" i="2700"/>
  <c r="AI63" i="2700" s="1"/>
  <c r="AE63" i="2700"/>
  <c r="AB63" i="2700"/>
  <c r="AC63" i="2700"/>
  <c r="AD63" i="2700" s="1"/>
  <c r="Z63" i="2700"/>
  <c r="Y63" i="2700"/>
  <c r="AH62" i="2700"/>
  <c r="AI62" i="2700" s="1"/>
  <c r="AE62" i="2700"/>
  <c r="AB62" i="2700"/>
  <c r="Z62" i="2700"/>
  <c r="Y62" i="2700"/>
  <c r="AH61" i="2700"/>
  <c r="AI61" i="2700" s="1"/>
  <c r="AE61" i="2700"/>
  <c r="AB61" i="2700"/>
  <c r="Z61" i="2700"/>
  <c r="Y61" i="2700"/>
  <c r="AH60" i="2700"/>
  <c r="AI60" i="2700" s="1"/>
  <c r="AE60" i="2700"/>
  <c r="AB60" i="2700"/>
  <c r="Z60" i="2700"/>
  <c r="Y60" i="2700"/>
  <c r="AH59" i="2700"/>
  <c r="AI59" i="2700" s="1"/>
  <c r="AE59" i="2700"/>
  <c r="AB59" i="2700"/>
  <c r="Z59" i="2700"/>
  <c r="Y59" i="2700"/>
  <c r="AH58" i="2700"/>
  <c r="AI58" i="2700" s="1"/>
  <c r="AE58" i="2700"/>
  <c r="AC58" i="2700"/>
  <c r="AD58" i="2700" s="1"/>
  <c r="AB58" i="2700"/>
  <c r="Z58" i="2700"/>
  <c r="Y58" i="2700"/>
  <c r="AH57" i="2700"/>
  <c r="AI57" i="2700" s="1"/>
  <c r="AE57" i="2700"/>
  <c r="AC57" i="2700"/>
  <c r="AD57" i="2700" s="1"/>
  <c r="AB57" i="2700"/>
  <c r="Z57" i="2700"/>
  <c r="Y57" i="2700"/>
  <c r="AH56" i="2700"/>
  <c r="AI56" i="2700" s="1"/>
  <c r="AE56" i="2700"/>
  <c r="AB56" i="2700"/>
  <c r="Z56" i="2700"/>
  <c r="Y56" i="2700"/>
  <c r="AH55" i="2700"/>
  <c r="AI55" i="2700" s="1"/>
  <c r="AE55" i="2700"/>
  <c r="AB55" i="2700"/>
  <c r="AC55" i="2700"/>
  <c r="AD55" i="2700" s="1"/>
  <c r="Z55" i="2700"/>
  <c r="Y55" i="2700"/>
  <c r="AH54" i="2700"/>
  <c r="AI54" i="2700" s="1"/>
  <c r="AE54" i="2700"/>
  <c r="AB54" i="2700"/>
  <c r="Z54" i="2700"/>
  <c r="Y54" i="2700"/>
  <c r="AH53" i="2700"/>
  <c r="AI53" i="2700" s="1"/>
  <c r="AE53" i="2700"/>
  <c r="AB53" i="2700"/>
  <c r="Z53" i="2700"/>
  <c r="Y53" i="2700"/>
  <c r="AH52" i="2700"/>
  <c r="AI52" i="2700" s="1"/>
  <c r="AE52" i="2700"/>
  <c r="AB52" i="2700"/>
  <c r="Z52" i="2700"/>
  <c r="Y52" i="2700"/>
  <c r="AH51" i="2700"/>
  <c r="AI51" i="2700" s="1"/>
  <c r="AE51" i="2700"/>
  <c r="AB51" i="2700"/>
  <c r="Z51" i="2700"/>
  <c r="Y51" i="2700"/>
  <c r="AH50" i="2700"/>
  <c r="AI50" i="2700" s="1"/>
  <c r="AE50" i="2700"/>
  <c r="AB50" i="2700"/>
  <c r="Z50" i="2700"/>
  <c r="Y50" i="2700"/>
  <c r="AH49" i="2700"/>
  <c r="AI49" i="2700" s="1"/>
  <c r="AE49" i="2700"/>
  <c r="AB49" i="2700"/>
  <c r="Z49" i="2700"/>
  <c r="Y49" i="2700"/>
  <c r="AH48" i="2700"/>
  <c r="AI48" i="2700" s="1"/>
  <c r="AE48" i="2700"/>
  <c r="AC48" i="2700"/>
  <c r="AD48" i="2700" s="1"/>
  <c r="AB48" i="2700"/>
  <c r="Z48" i="2700"/>
  <c r="Y48" i="2700"/>
  <c r="AH47" i="2700"/>
  <c r="AI47" i="2700" s="1"/>
  <c r="AE47" i="2700"/>
  <c r="AB47" i="2700"/>
  <c r="Z47" i="2700"/>
  <c r="Y47" i="2700"/>
  <c r="AH46" i="2700"/>
  <c r="AI46" i="2700" s="1"/>
  <c r="AE46" i="2700"/>
  <c r="AB46" i="2700"/>
  <c r="Z46" i="2700"/>
  <c r="Y46" i="2700"/>
  <c r="AH45" i="2700"/>
  <c r="AI45" i="2700" s="1"/>
  <c r="AE45" i="2700"/>
  <c r="AB45" i="2700"/>
  <c r="Z45" i="2700"/>
  <c r="Y45" i="2700"/>
  <c r="AH44" i="2700"/>
  <c r="AI44" i="2700" s="1"/>
  <c r="AE44" i="2700"/>
  <c r="AB44" i="2700"/>
  <c r="Z44" i="2700"/>
  <c r="Y44" i="2700"/>
  <c r="AH43" i="2700"/>
  <c r="AI43" i="2700" s="1"/>
  <c r="AE43" i="2700"/>
  <c r="AB43" i="2700"/>
  <c r="Z43" i="2700"/>
  <c r="Y43" i="2700"/>
  <c r="AH42" i="2700"/>
  <c r="AI42" i="2700" s="1"/>
  <c r="AE42" i="2700"/>
  <c r="AC42" i="2700"/>
  <c r="AD42" i="2700" s="1"/>
  <c r="AB42" i="2700"/>
  <c r="Z42" i="2700"/>
  <c r="Y42" i="2700"/>
  <c r="AH41" i="2700"/>
  <c r="AI41" i="2700" s="1"/>
  <c r="AE41" i="2700"/>
  <c r="AB41" i="2700"/>
  <c r="Z41" i="2700"/>
  <c r="Y41" i="2700"/>
  <c r="AH40" i="2700"/>
  <c r="AI40" i="2700" s="1"/>
  <c r="AE40" i="2700"/>
  <c r="AC40" i="2700"/>
  <c r="AD40" i="2700" s="1"/>
  <c r="AB40" i="2700"/>
  <c r="Z40" i="2700"/>
  <c r="Y40" i="2700"/>
  <c r="AH39" i="2700"/>
  <c r="AI39" i="2700" s="1"/>
  <c r="AE39" i="2700"/>
  <c r="AB39" i="2700"/>
  <c r="AC39" i="2700"/>
  <c r="AD39" i="2700" s="1"/>
  <c r="Z39" i="2700"/>
  <c r="Y39" i="2700"/>
  <c r="AH38" i="2700"/>
  <c r="AI38" i="2700" s="1"/>
  <c r="AE38" i="2700"/>
  <c r="AB38" i="2700"/>
  <c r="Z38" i="2700"/>
  <c r="Y38" i="2700"/>
  <c r="AH37" i="2700"/>
  <c r="AI37" i="2700" s="1"/>
  <c r="AE37" i="2700"/>
  <c r="AB37" i="2700"/>
  <c r="Z37" i="2700"/>
  <c r="Y37" i="2700"/>
  <c r="AH36" i="2700"/>
  <c r="AI36" i="2700" s="1"/>
  <c r="AE36" i="2700"/>
  <c r="AB36" i="2700"/>
  <c r="Z36" i="2700"/>
  <c r="Y36" i="2700"/>
  <c r="AH35" i="2700"/>
  <c r="AI35" i="2700" s="1"/>
  <c r="AE35" i="2700"/>
  <c r="AB35" i="2700"/>
  <c r="Z35" i="2700"/>
  <c r="Y35" i="2700"/>
  <c r="AH34" i="2700"/>
  <c r="AI34" i="2700" s="1"/>
  <c r="AE34" i="2700"/>
  <c r="AB34" i="2700"/>
  <c r="Z34" i="2700"/>
  <c r="Y34" i="2700"/>
  <c r="AH33" i="2700"/>
  <c r="AI33" i="2700" s="1"/>
  <c r="AE33" i="2700"/>
  <c r="AB33" i="2700"/>
  <c r="Z33" i="2700"/>
  <c r="Y33" i="2700"/>
  <c r="AH32" i="2700"/>
  <c r="AI32" i="2700" s="1"/>
  <c r="AE32" i="2700"/>
  <c r="AB32" i="2700"/>
  <c r="Z32" i="2700"/>
  <c r="Y32" i="2700"/>
  <c r="AH31" i="2700"/>
  <c r="AI31" i="2700" s="1"/>
  <c r="AE31" i="2700"/>
  <c r="AB31" i="2700"/>
  <c r="Z31" i="2700"/>
  <c r="Y31" i="2700"/>
  <c r="AH30" i="2700"/>
  <c r="AI30" i="2700" s="1"/>
  <c r="AE30" i="2700"/>
  <c r="AB30" i="2700"/>
  <c r="Z30" i="2700"/>
  <c r="Y30" i="2700"/>
  <c r="AH29" i="2700"/>
  <c r="AI29" i="2700" s="1"/>
  <c r="AE29" i="2700"/>
  <c r="AB29" i="2700"/>
  <c r="Z29" i="2700"/>
  <c r="Y29" i="2700"/>
  <c r="Y21" i="2700"/>
  <c r="Y24" i="2700"/>
  <c r="Y22" i="2700"/>
  <c r="Y23" i="2700"/>
  <c r="Y25" i="2700"/>
  <c r="Y17" i="2700"/>
  <c r="Y26" i="2700"/>
  <c r="Y18" i="2700"/>
  <c r="Y27" i="2700"/>
  <c r="Y20" i="2700"/>
  <c r="Y28" i="2700"/>
  <c r="Y19" i="2700"/>
  <c r="Y16" i="2700"/>
  <c r="Y15" i="2700"/>
  <c r="D13" i="2700"/>
  <c r="M10" i="2700"/>
  <c r="L10" i="2700"/>
  <c r="D13" i="2699"/>
  <c r="M10" i="2699"/>
  <c r="L10" i="2699"/>
  <c r="M6" i="2699"/>
  <c r="L6" i="2699"/>
  <c r="M5" i="2699"/>
  <c r="L5" i="2699"/>
  <c r="E50" i="2698"/>
  <c r="F50" i="2698" s="1"/>
  <c r="E49" i="2698"/>
  <c r="F49" i="2698" s="1"/>
  <c r="E48" i="2698"/>
  <c r="F48" i="2698" s="1"/>
  <c r="E47" i="2698"/>
  <c r="F47" i="2698" s="1"/>
  <c r="E46" i="2698"/>
  <c r="F46" i="2698" s="1"/>
  <c r="E45" i="2698"/>
  <c r="F45" i="2698" s="1"/>
  <c r="E44" i="2698"/>
  <c r="F44" i="2698" s="1"/>
  <c r="E43" i="2698"/>
  <c r="F43" i="2698" s="1"/>
  <c r="E42" i="2698"/>
  <c r="F42" i="2698" s="1"/>
  <c r="E41" i="2698"/>
  <c r="F41" i="2698" s="1"/>
  <c r="E40" i="2698"/>
  <c r="F40" i="2698" s="1"/>
  <c r="E39" i="2698"/>
  <c r="F39" i="2698" s="1"/>
  <c r="E38" i="2698"/>
  <c r="F38" i="2698" s="1"/>
  <c r="E37" i="2698"/>
  <c r="F37" i="2698" s="1"/>
  <c r="E36" i="2698"/>
  <c r="F36" i="2698" s="1"/>
  <c r="E35" i="2698"/>
  <c r="F35" i="2698" s="1"/>
  <c r="E34" i="2698"/>
  <c r="F34" i="2698" s="1"/>
  <c r="E33" i="2698"/>
  <c r="F33" i="2698" s="1"/>
  <c r="E32" i="2698"/>
  <c r="F32" i="2698" s="1"/>
  <c r="E31" i="2698"/>
  <c r="F31" i="2698" s="1"/>
  <c r="E30" i="2698"/>
  <c r="F30" i="2698" s="1"/>
  <c r="E29" i="2698"/>
  <c r="F29" i="2698" s="1"/>
  <c r="E28" i="2698"/>
  <c r="F28" i="2698" s="1"/>
  <c r="E27" i="2698"/>
  <c r="F27" i="2698" s="1"/>
  <c r="E26" i="2698"/>
  <c r="F26" i="2698" s="1"/>
  <c r="E25" i="2698"/>
  <c r="F25" i="2698" s="1"/>
  <c r="E24" i="2698"/>
  <c r="F24" i="2698" s="1"/>
  <c r="E23" i="2698"/>
  <c r="F23" i="2698" s="1"/>
  <c r="E22" i="2698"/>
  <c r="F22" i="2698" s="1"/>
  <c r="E21" i="2698"/>
  <c r="F21" i="2698" s="1"/>
  <c r="E20" i="2698"/>
  <c r="F20" i="2698" s="1"/>
  <c r="E19" i="2698"/>
  <c r="F19" i="2698" s="1"/>
  <c r="E18" i="2698"/>
  <c r="F18" i="2698" s="1"/>
  <c r="E17" i="2698"/>
  <c r="F17" i="2698" s="1"/>
  <c r="E16" i="2698"/>
  <c r="F16" i="2698" s="1"/>
  <c r="E15" i="2698"/>
  <c r="F15" i="2698" s="1"/>
  <c r="AA100" i="2698"/>
  <c r="AC100" i="2698" s="1"/>
  <c r="AD100" i="2698" s="1"/>
  <c r="AA99" i="2698"/>
  <c r="AC99" i="2698" s="1"/>
  <c r="AD99" i="2698" s="1"/>
  <c r="AA98" i="2698"/>
  <c r="AC98" i="2698" s="1"/>
  <c r="AD98" i="2698" s="1"/>
  <c r="AA97" i="2698"/>
  <c r="AC97" i="2698" s="1"/>
  <c r="AD97" i="2698" s="1"/>
  <c r="AA96" i="2698"/>
  <c r="AC96" i="2698" s="1"/>
  <c r="AD96" i="2698" s="1"/>
  <c r="AA95" i="2698"/>
  <c r="AC95" i="2698" s="1"/>
  <c r="AD95" i="2698" s="1"/>
  <c r="AA94" i="2698"/>
  <c r="AC94" i="2698" s="1"/>
  <c r="AD94" i="2698" s="1"/>
  <c r="AG94" i="2698" s="1"/>
  <c r="AA93" i="2698"/>
  <c r="AC93" i="2698" s="1"/>
  <c r="AD93" i="2698" s="1"/>
  <c r="AA92" i="2698"/>
  <c r="AC92" i="2698" s="1"/>
  <c r="AD92" i="2698" s="1"/>
  <c r="AG92" i="2698" s="1"/>
  <c r="AA91" i="2698"/>
  <c r="AC91" i="2698" s="1"/>
  <c r="AD91" i="2698" s="1"/>
  <c r="AA90" i="2698"/>
  <c r="AC90" i="2698" s="1"/>
  <c r="AD90" i="2698" s="1"/>
  <c r="AA89" i="2698"/>
  <c r="AC89" i="2698" s="1"/>
  <c r="AD89" i="2698" s="1"/>
  <c r="AA88" i="2698"/>
  <c r="AC88" i="2698" s="1"/>
  <c r="AD88" i="2698" s="1"/>
  <c r="AA87" i="2698"/>
  <c r="AA86" i="2698"/>
  <c r="AC86" i="2698" s="1"/>
  <c r="AD86" i="2698" s="1"/>
  <c r="AA85" i="2698"/>
  <c r="AC85" i="2698" s="1"/>
  <c r="AD85" i="2698" s="1"/>
  <c r="AA84" i="2698"/>
  <c r="AC84" i="2698" s="1"/>
  <c r="AD84" i="2698" s="1"/>
  <c r="AA83" i="2698"/>
  <c r="AC83" i="2698" s="1"/>
  <c r="AD83" i="2698" s="1"/>
  <c r="AA82" i="2698"/>
  <c r="AC82" i="2698" s="1"/>
  <c r="AD82" i="2698" s="1"/>
  <c r="AA81" i="2698"/>
  <c r="AC81" i="2698" s="1"/>
  <c r="AD81" i="2698" s="1"/>
  <c r="AA80" i="2698"/>
  <c r="AC80" i="2698" s="1"/>
  <c r="AD80" i="2698" s="1"/>
  <c r="AA79" i="2698"/>
  <c r="AC79" i="2698" s="1"/>
  <c r="AD79" i="2698" s="1"/>
  <c r="AA78" i="2698"/>
  <c r="AC78" i="2698" s="1"/>
  <c r="AD78" i="2698" s="1"/>
  <c r="AG78" i="2698" s="1"/>
  <c r="AA77" i="2698"/>
  <c r="AC77" i="2698" s="1"/>
  <c r="AD77" i="2698" s="1"/>
  <c r="AA76" i="2698"/>
  <c r="AC76" i="2698" s="1"/>
  <c r="AD76" i="2698" s="1"/>
  <c r="AA75" i="2698"/>
  <c r="AC75" i="2698" s="1"/>
  <c r="AD75" i="2698" s="1"/>
  <c r="AA74" i="2698"/>
  <c r="AC74" i="2698" s="1"/>
  <c r="AD74" i="2698" s="1"/>
  <c r="AA73" i="2698"/>
  <c r="AC73" i="2698" s="1"/>
  <c r="AD73" i="2698" s="1"/>
  <c r="AA72" i="2698"/>
  <c r="AC72" i="2698" s="1"/>
  <c r="AD72" i="2698" s="1"/>
  <c r="AA71" i="2698"/>
  <c r="AC71" i="2698" s="1"/>
  <c r="AD71" i="2698" s="1"/>
  <c r="AA70" i="2698"/>
  <c r="AC70" i="2698" s="1"/>
  <c r="AD70" i="2698" s="1"/>
  <c r="AA69" i="2698"/>
  <c r="AA68" i="2698"/>
  <c r="AC68" i="2698" s="1"/>
  <c r="AD68" i="2698" s="1"/>
  <c r="AA67" i="2698"/>
  <c r="AC67" i="2698" s="1"/>
  <c r="AD67" i="2698" s="1"/>
  <c r="AA66" i="2698"/>
  <c r="AC66" i="2698" s="1"/>
  <c r="AD66" i="2698" s="1"/>
  <c r="AA65" i="2698"/>
  <c r="AC65" i="2698" s="1"/>
  <c r="AD65" i="2698" s="1"/>
  <c r="AA64" i="2698"/>
  <c r="AC64" i="2698" s="1"/>
  <c r="AD64" i="2698" s="1"/>
  <c r="AA63" i="2698"/>
  <c r="AC63" i="2698" s="1"/>
  <c r="AD63" i="2698" s="1"/>
  <c r="AA62" i="2698"/>
  <c r="AC62" i="2698" s="1"/>
  <c r="AD62" i="2698" s="1"/>
  <c r="AG62" i="2698" s="1"/>
  <c r="AA61" i="2698"/>
  <c r="AC61" i="2698" s="1"/>
  <c r="AD61" i="2698" s="1"/>
  <c r="AA60" i="2698"/>
  <c r="AC60" i="2698" s="1"/>
  <c r="AD60" i="2698" s="1"/>
  <c r="AA59" i="2698"/>
  <c r="AC59" i="2698" s="1"/>
  <c r="AD59" i="2698" s="1"/>
  <c r="AA58" i="2698"/>
  <c r="AC58" i="2698" s="1"/>
  <c r="AD58" i="2698" s="1"/>
  <c r="AA57" i="2698"/>
  <c r="AA56" i="2698"/>
  <c r="AC56" i="2698" s="1"/>
  <c r="AD56" i="2698" s="1"/>
  <c r="AA55" i="2698"/>
  <c r="AC55" i="2698" s="1"/>
  <c r="AD55" i="2698" s="1"/>
  <c r="AA54" i="2698"/>
  <c r="AC54" i="2698" s="1"/>
  <c r="AD54" i="2698" s="1"/>
  <c r="AA53" i="2698"/>
  <c r="AC53" i="2698" s="1"/>
  <c r="AD53" i="2698" s="1"/>
  <c r="AA52" i="2698"/>
  <c r="AC52" i="2698" s="1"/>
  <c r="AD52" i="2698" s="1"/>
  <c r="AA51" i="2698"/>
  <c r="AC51" i="2698" s="1"/>
  <c r="AD51" i="2698" s="1"/>
  <c r="AA50" i="2698"/>
  <c r="AC50" i="2698" s="1"/>
  <c r="AD50" i="2698" s="1"/>
  <c r="AA49" i="2698"/>
  <c r="AC49" i="2698" s="1"/>
  <c r="AD49" i="2698" s="1"/>
  <c r="AA48" i="2698"/>
  <c r="AC48" i="2698" s="1"/>
  <c r="AD48" i="2698" s="1"/>
  <c r="AA47" i="2698"/>
  <c r="AC47" i="2698" s="1"/>
  <c r="AD47" i="2698" s="1"/>
  <c r="AA46" i="2698"/>
  <c r="AC46" i="2698" s="1"/>
  <c r="AD46" i="2698" s="1"/>
  <c r="AG46" i="2698" s="1"/>
  <c r="AA45" i="2698"/>
  <c r="AC45" i="2698" s="1"/>
  <c r="AD45" i="2698" s="1"/>
  <c r="AA44" i="2698"/>
  <c r="AA43" i="2698"/>
  <c r="AC43" i="2698" s="1"/>
  <c r="AD43" i="2698" s="1"/>
  <c r="AA42" i="2698"/>
  <c r="AC42" i="2698" s="1"/>
  <c r="AD42" i="2698" s="1"/>
  <c r="AA41" i="2698"/>
  <c r="AC41" i="2698" s="1"/>
  <c r="AD41" i="2698" s="1"/>
  <c r="AA40" i="2698"/>
  <c r="AC40" i="2698" s="1"/>
  <c r="AD40" i="2698" s="1"/>
  <c r="AA39" i="2698"/>
  <c r="AC39" i="2698" s="1"/>
  <c r="AD39" i="2698" s="1"/>
  <c r="AA38" i="2698"/>
  <c r="AC38" i="2698" s="1"/>
  <c r="AD38" i="2698" s="1"/>
  <c r="AA37" i="2698"/>
  <c r="AC37" i="2698" s="1"/>
  <c r="AD37" i="2698" s="1"/>
  <c r="AA36" i="2698"/>
  <c r="AC36" i="2698" s="1"/>
  <c r="AD36" i="2698" s="1"/>
  <c r="AA35" i="2698"/>
  <c r="AC35" i="2698" s="1"/>
  <c r="AD35" i="2698" s="1"/>
  <c r="AA34" i="2698"/>
  <c r="AC34" i="2698" s="1"/>
  <c r="AD34" i="2698" s="1"/>
  <c r="AA33" i="2698"/>
  <c r="AA32" i="2698"/>
  <c r="AA31" i="2698"/>
  <c r="AC31" i="2698" s="1"/>
  <c r="AD31" i="2698" s="1"/>
  <c r="AA30" i="2698"/>
  <c r="AC30" i="2698" s="1"/>
  <c r="AD30" i="2698" s="1"/>
  <c r="AG30" i="2698" s="1"/>
  <c r="AA29" i="2698"/>
  <c r="AC29" i="2698" s="1"/>
  <c r="AD29" i="2698" s="1"/>
  <c r="AH100" i="2698"/>
  <c r="AI100" i="2698" s="1"/>
  <c r="AE100" i="2698"/>
  <c r="AB100" i="2698"/>
  <c r="Z100" i="2698"/>
  <c r="Y100" i="2698"/>
  <c r="AH99" i="2698"/>
  <c r="AI99" i="2698" s="1"/>
  <c r="AE99" i="2698"/>
  <c r="AB99" i="2698"/>
  <c r="Z99" i="2698"/>
  <c r="Y99" i="2698"/>
  <c r="AH98" i="2698"/>
  <c r="AI98" i="2698" s="1"/>
  <c r="AE98" i="2698"/>
  <c r="AB98" i="2698"/>
  <c r="Z98" i="2698"/>
  <c r="Y98" i="2698"/>
  <c r="AH97" i="2698"/>
  <c r="AI97" i="2698" s="1"/>
  <c r="AE97" i="2698"/>
  <c r="AB97" i="2698"/>
  <c r="Z97" i="2698"/>
  <c r="Y97" i="2698"/>
  <c r="AH96" i="2698"/>
  <c r="AI96" i="2698" s="1"/>
  <c r="AE96" i="2698"/>
  <c r="AB96" i="2698"/>
  <c r="Z96" i="2698"/>
  <c r="Y96" i="2698"/>
  <c r="AH95" i="2698"/>
  <c r="AI95" i="2698" s="1"/>
  <c r="AE95" i="2698"/>
  <c r="AB95" i="2698"/>
  <c r="Z95" i="2698"/>
  <c r="Y95" i="2698"/>
  <c r="AH94" i="2698"/>
  <c r="AI94" i="2698" s="1"/>
  <c r="AE94" i="2698"/>
  <c r="AB94" i="2698"/>
  <c r="Z94" i="2698"/>
  <c r="Y94" i="2698"/>
  <c r="AH93" i="2698"/>
  <c r="AI93" i="2698" s="1"/>
  <c r="AE93" i="2698"/>
  <c r="AB93" i="2698"/>
  <c r="Z93" i="2698"/>
  <c r="Y93" i="2698"/>
  <c r="AH92" i="2698"/>
  <c r="AI92" i="2698" s="1"/>
  <c r="AE92" i="2698"/>
  <c r="AB92" i="2698"/>
  <c r="Z92" i="2698"/>
  <c r="Y92" i="2698"/>
  <c r="AH91" i="2698"/>
  <c r="AI91" i="2698" s="1"/>
  <c r="AE91" i="2698"/>
  <c r="AB91" i="2698"/>
  <c r="Z91" i="2698"/>
  <c r="Y91" i="2698"/>
  <c r="AH90" i="2698"/>
  <c r="AI90" i="2698" s="1"/>
  <c r="AE90" i="2698"/>
  <c r="AB90" i="2698"/>
  <c r="Z90" i="2698"/>
  <c r="Y90" i="2698"/>
  <c r="AH89" i="2698"/>
  <c r="AI89" i="2698" s="1"/>
  <c r="AE89" i="2698"/>
  <c r="AB89" i="2698"/>
  <c r="Z89" i="2698"/>
  <c r="Y89" i="2698"/>
  <c r="AH88" i="2698"/>
  <c r="AI88" i="2698" s="1"/>
  <c r="AE88" i="2698"/>
  <c r="AB88" i="2698"/>
  <c r="Z88" i="2698"/>
  <c r="Y88" i="2698"/>
  <c r="AH87" i="2698"/>
  <c r="AI87" i="2698" s="1"/>
  <c r="AE87" i="2698"/>
  <c r="AB87" i="2698"/>
  <c r="AC87" i="2698"/>
  <c r="AD87" i="2698" s="1"/>
  <c r="Z87" i="2698"/>
  <c r="Y87" i="2698"/>
  <c r="AH86" i="2698"/>
  <c r="AI86" i="2698" s="1"/>
  <c r="AE86" i="2698"/>
  <c r="AB86" i="2698"/>
  <c r="Z86" i="2698"/>
  <c r="Y86" i="2698"/>
  <c r="AH85" i="2698"/>
  <c r="AI85" i="2698" s="1"/>
  <c r="AE85" i="2698"/>
  <c r="AB85" i="2698"/>
  <c r="Z85" i="2698"/>
  <c r="Y85" i="2698"/>
  <c r="AH84" i="2698"/>
  <c r="AI84" i="2698" s="1"/>
  <c r="AE84" i="2698"/>
  <c r="AB84" i="2698"/>
  <c r="Z84" i="2698"/>
  <c r="Y84" i="2698"/>
  <c r="AH83" i="2698"/>
  <c r="AI83" i="2698" s="1"/>
  <c r="AE83" i="2698"/>
  <c r="AB83" i="2698"/>
  <c r="Z83" i="2698"/>
  <c r="Y83" i="2698"/>
  <c r="AH82" i="2698"/>
  <c r="AI82" i="2698" s="1"/>
  <c r="AE82" i="2698"/>
  <c r="AB82" i="2698"/>
  <c r="Z82" i="2698"/>
  <c r="Y82" i="2698"/>
  <c r="AH81" i="2698"/>
  <c r="AI81" i="2698" s="1"/>
  <c r="AE81" i="2698"/>
  <c r="AB81" i="2698"/>
  <c r="Z81" i="2698"/>
  <c r="Y81" i="2698"/>
  <c r="AH80" i="2698"/>
  <c r="AI80" i="2698" s="1"/>
  <c r="AE80" i="2698"/>
  <c r="AB80" i="2698"/>
  <c r="Z80" i="2698"/>
  <c r="Y80" i="2698"/>
  <c r="AH79" i="2698"/>
  <c r="AI79" i="2698" s="1"/>
  <c r="AE79" i="2698"/>
  <c r="AB79" i="2698"/>
  <c r="Z79" i="2698"/>
  <c r="Y79" i="2698"/>
  <c r="AH78" i="2698"/>
  <c r="AI78" i="2698" s="1"/>
  <c r="AE78" i="2698"/>
  <c r="AB78" i="2698"/>
  <c r="Z78" i="2698"/>
  <c r="Y78" i="2698"/>
  <c r="AH77" i="2698"/>
  <c r="AI77" i="2698" s="1"/>
  <c r="AE77" i="2698"/>
  <c r="AB77" i="2698"/>
  <c r="Z77" i="2698"/>
  <c r="Y77" i="2698"/>
  <c r="AH76" i="2698"/>
  <c r="AI76" i="2698" s="1"/>
  <c r="AE76" i="2698"/>
  <c r="AB76" i="2698"/>
  <c r="Z76" i="2698"/>
  <c r="Y76" i="2698"/>
  <c r="AH75" i="2698"/>
  <c r="AI75" i="2698" s="1"/>
  <c r="AE75" i="2698"/>
  <c r="AB75" i="2698"/>
  <c r="Z75" i="2698"/>
  <c r="Y75" i="2698"/>
  <c r="AH74" i="2698"/>
  <c r="AI74" i="2698" s="1"/>
  <c r="AE74" i="2698"/>
  <c r="AB74" i="2698"/>
  <c r="Z74" i="2698"/>
  <c r="Y74" i="2698"/>
  <c r="AH73" i="2698"/>
  <c r="AI73" i="2698" s="1"/>
  <c r="AE73" i="2698"/>
  <c r="AB73" i="2698"/>
  <c r="Z73" i="2698"/>
  <c r="Y73" i="2698"/>
  <c r="AH72" i="2698"/>
  <c r="AI72" i="2698" s="1"/>
  <c r="AE72" i="2698"/>
  <c r="AB72" i="2698"/>
  <c r="Z72" i="2698"/>
  <c r="Y72" i="2698"/>
  <c r="AH71" i="2698"/>
  <c r="AI71" i="2698" s="1"/>
  <c r="AE71" i="2698"/>
  <c r="AB71" i="2698"/>
  <c r="Z71" i="2698"/>
  <c r="Y71" i="2698"/>
  <c r="AH70" i="2698"/>
  <c r="AI70" i="2698" s="1"/>
  <c r="AE70" i="2698"/>
  <c r="AB70" i="2698"/>
  <c r="Z70" i="2698"/>
  <c r="Y70" i="2698"/>
  <c r="AH69" i="2698"/>
  <c r="AI69" i="2698" s="1"/>
  <c r="AE69" i="2698"/>
  <c r="AC69" i="2698"/>
  <c r="AD69" i="2698" s="1"/>
  <c r="AB69" i="2698"/>
  <c r="Z69" i="2698"/>
  <c r="Y69" i="2698"/>
  <c r="AH68" i="2698"/>
  <c r="AI68" i="2698" s="1"/>
  <c r="AE68" i="2698"/>
  <c r="AB68" i="2698"/>
  <c r="Z68" i="2698"/>
  <c r="Y68" i="2698"/>
  <c r="AH67" i="2698"/>
  <c r="AI67" i="2698" s="1"/>
  <c r="AE67" i="2698"/>
  <c r="AB67" i="2698"/>
  <c r="Z67" i="2698"/>
  <c r="Y67" i="2698"/>
  <c r="AH66" i="2698"/>
  <c r="AI66" i="2698" s="1"/>
  <c r="AE66" i="2698"/>
  <c r="AB66" i="2698"/>
  <c r="Z66" i="2698"/>
  <c r="Y66" i="2698"/>
  <c r="AH65" i="2698"/>
  <c r="AI65" i="2698" s="1"/>
  <c r="AE65" i="2698"/>
  <c r="AB65" i="2698"/>
  <c r="Z65" i="2698"/>
  <c r="Y65" i="2698"/>
  <c r="AH64" i="2698"/>
  <c r="AI64" i="2698" s="1"/>
  <c r="AE64" i="2698"/>
  <c r="AB64" i="2698"/>
  <c r="Z64" i="2698"/>
  <c r="Y64" i="2698"/>
  <c r="AH63" i="2698"/>
  <c r="AI63" i="2698" s="1"/>
  <c r="AE63" i="2698"/>
  <c r="AB63" i="2698"/>
  <c r="Z63" i="2698"/>
  <c r="Y63" i="2698"/>
  <c r="AH62" i="2698"/>
  <c r="AI62" i="2698" s="1"/>
  <c r="AE62" i="2698"/>
  <c r="AB62" i="2698"/>
  <c r="Z62" i="2698"/>
  <c r="Y62" i="2698"/>
  <c r="AH61" i="2698"/>
  <c r="AI61" i="2698" s="1"/>
  <c r="AE61" i="2698"/>
  <c r="AB61" i="2698"/>
  <c r="Z61" i="2698"/>
  <c r="Y61" i="2698"/>
  <c r="AH60" i="2698"/>
  <c r="AI60" i="2698" s="1"/>
  <c r="AE60" i="2698"/>
  <c r="AB60" i="2698"/>
  <c r="Z60" i="2698"/>
  <c r="Y60" i="2698"/>
  <c r="AH59" i="2698"/>
  <c r="AI59" i="2698" s="1"/>
  <c r="AE59" i="2698"/>
  <c r="AB59" i="2698"/>
  <c r="Z59" i="2698"/>
  <c r="Y59" i="2698"/>
  <c r="AH58" i="2698"/>
  <c r="AI58" i="2698" s="1"/>
  <c r="AE58" i="2698"/>
  <c r="AB58" i="2698"/>
  <c r="Z58" i="2698"/>
  <c r="Y58" i="2698"/>
  <c r="AH57" i="2698"/>
  <c r="AI57" i="2698" s="1"/>
  <c r="AE57" i="2698"/>
  <c r="AC57" i="2698"/>
  <c r="AD57" i="2698" s="1"/>
  <c r="AB57" i="2698"/>
  <c r="Z57" i="2698"/>
  <c r="Y57" i="2698"/>
  <c r="AH56" i="2698"/>
  <c r="AI56" i="2698" s="1"/>
  <c r="AE56" i="2698"/>
  <c r="AB56" i="2698"/>
  <c r="Z56" i="2698"/>
  <c r="Y56" i="2698"/>
  <c r="AH55" i="2698"/>
  <c r="AI55" i="2698" s="1"/>
  <c r="AE55" i="2698"/>
  <c r="AB55" i="2698"/>
  <c r="Z55" i="2698"/>
  <c r="Y55" i="2698"/>
  <c r="AH54" i="2698"/>
  <c r="AI54" i="2698" s="1"/>
  <c r="AE54" i="2698"/>
  <c r="AB54" i="2698"/>
  <c r="Z54" i="2698"/>
  <c r="Y54" i="2698"/>
  <c r="AH53" i="2698"/>
  <c r="AI53" i="2698" s="1"/>
  <c r="AE53" i="2698"/>
  <c r="AB53" i="2698"/>
  <c r="Z53" i="2698"/>
  <c r="Y53" i="2698"/>
  <c r="AH52" i="2698"/>
  <c r="AI52" i="2698" s="1"/>
  <c r="AE52" i="2698"/>
  <c r="AB52" i="2698"/>
  <c r="Z52" i="2698"/>
  <c r="Y52" i="2698"/>
  <c r="AH51" i="2698"/>
  <c r="AI51" i="2698" s="1"/>
  <c r="AE51" i="2698"/>
  <c r="AB51" i="2698"/>
  <c r="Z51" i="2698"/>
  <c r="Y51" i="2698"/>
  <c r="AH50" i="2698"/>
  <c r="AI50" i="2698" s="1"/>
  <c r="AE50" i="2698"/>
  <c r="AB50" i="2698"/>
  <c r="Z50" i="2698"/>
  <c r="Y50" i="2698"/>
  <c r="AH49" i="2698"/>
  <c r="AI49" i="2698" s="1"/>
  <c r="AE49" i="2698"/>
  <c r="AB49" i="2698"/>
  <c r="Z49" i="2698"/>
  <c r="Y49" i="2698"/>
  <c r="AH48" i="2698"/>
  <c r="AI48" i="2698" s="1"/>
  <c r="AE48" i="2698"/>
  <c r="AB48" i="2698"/>
  <c r="Z48" i="2698"/>
  <c r="Y48" i="2698"/>
  <c r="AH47" i="2698"/>
  <c r="AI47" i="2698" s="1"/>
  <c r="AE47" i="2698"/>
  <c r="AB47" i="2698"/>
  <c r="Z47" i="2698"/>
  <c r="Y47" i="2698"/>
  <c r="AH46" i="2698"/>
  <c r="AI46" i="2698" s="1"/>
  <c r="AE46" i="2698"/>
  <c r="AB46" i="2698"/>
  <c r="Z46" i="2698"/>
  <c r="Y46" i="2698"/>
  <c r="AH45" i="2698"/>
  <c r="AI45" i="2698" s="1"/>
  <c r="AE45" i="2698"/>
  <c r="AB45" i="2698"/>
  <c r="Z45" i="2698"/>
  <c r="Y45" i="2698"/>
  <c r="AH44" i="2698"/>
  <c r="AI44" i="2698" s="1"/>
  <c r="AE44" i="2698"/>
  <c r="AC44" i="2698"/>
  <c r="AD44" i="2698" s="1"/>
  <c r="AG44" i="2698" s="1"/>
  <c r="AB44" i="2698"/>
  <c r="Z44" i="2698"/>
  <c r="Y44" i="2698"/>
  <c r="AH43" i="2698"/>
  <c r="AI43" i="2698" s="1"/>
  <c r="AE43" i="2698"/>
  <c r="AB43" i="2698"/>
  <c r="Z43" i="2698"/>
  <c r="Y43" i="2698"/>
  <c r="AH42" i="2698"/>
  <c r="AI42" i="2698" s="1"/>
  <c r="AE42" i="2698"/>
  <c r="AB42" i="2698"/>
  <c r="Z42" i="2698"/>
  <c r="Y42" i="2698"/>
  <c r="AH41" i="2698"/>
  <c r="AI41" i="2698" s="1"/>
  <c r="AE41" i="2698"/>
  <c r="AB41" i="2698"/>
  <c r="Z41" i="2698"/>
  <c r="Y41" i="2698"/>
  <c r="AH40" i="2698"/>
  <c r="AI40" i="2698" s="1"/>
  <c r="AE40" i="2698"/>
  <c r="AB40" i="2698"/>
  <c r="Z40" i="2698"/>
  <c r="Y40" i="2698"/>
  <c r="AH39" i="2698"/>
  <c r="AI39" i="2698" s="1"/>
  <c r="AE39" i="2698"/>
  <c r="AB39" i="2698"/>
  <c r="Z39" i="2698"/>
  <c r="Y39" i="2698"/>
  <c r="AH38" i="2698"/>
  <c r="AI38" i="2698" s="1"/>
  <c r="AE38" i="2698"/>
  <c r="AB38" i="2698"/>
  <c r="Z38" i="2698"/>
  <c r="Y38" i="2698"/>
  <c r="AH37" i="2698"/>
  <c r="AI37" i="2698" s="1"/>
  <c r="AE37" i="2698"/>
  <c r="AB37" i="2698"/>
  <c r="Z37" i="2698"/>
  <c r="Y37" i="2698"/>
  <c r="AH36" i="2698"/>
  <c r="AI36" i="2698" s="1"/>
  <c r="AE36" i="2698"/>
  <c r="AB36" i="2698"/>
  <c r="Z36" i="2698"/>
  <c r="Y36" i="2698"/>
  <c r="AH35" i="2698"/>
  <c r="AI35" i="2698" s="1"/>
  <c r="AE35" i="2698"/>
  <c r="AB35" i="2698"/>
  <c r="Z35" i="2698"/>
  <c r="Y35" i="2698"/>
  <c r="AH34" i="2698"/>
  <c r="AI34" i="2698" s="1"/>
  <c r="AE34" i="2698"/>
  <c r="AB34" i="2698"/>
  <c r="Z34" i="2698"/>
  <c r="Y34" i="2698"/>
  <c r="AH33" i="2698"/>
  <c r="AI33" i="2698" s="1"/>
  <c r="AE33" i="2698"/>
  <c r="AC33" i="2698"/>
  <c r="AD33" i="2698" s="1"/>
  <c r="AB33" i="2698"/>
  <c r="Z33" i="2698"/>
  <c r="Y33" i="2698"/>
  <c r="AH32" i="2698"/>
  <c r="AI32" i="2698" s="1"/>
  <c r="AE32" i="2698"/>
  <c r="AB32" i="2698"/>
  <c r="AC32" i="2698"/>
  <c r="AD32" i="2698" s="1"/>
  <c r="Z32" i="2698"/>
  <c r="Y32" i="2698"/>
  <c r="AH31" i="2698"/>
  <c r="AI31" i="2698" s="1"/>
  <c r="AE31" i="2698"/>
  <c r="AB31" i="2698"/>
  <c r="Z31" i="2698"/>
  <c r="Y31" i="2698"/>
  <c r="AH30" i="2698"/>
  <c r="AI30" i="2698" s="1"/>
  <c r="AE30" i="2698"/>
  <c r="AB30" i="2698"/>
  <c r="Z30" i="2698"/>
  <c r="Y30" i="2698"/>
  <c r="AH29" i="2698"/>
  <c r="AI29" i="2698" s="1"/>
  <c r="AE29" i="2698"/>
  <c r="AB29" i="2698"/>
  <c r="Z29" i="2698"/>
  <c r="Y29" i="2698"/>
  <c r="Y17" i="2698"/>
  <c r="Y22" i="2698"/>
  <c r="Y26" i="2698"/>
  <c r="Y19" i="2698"/>
  <c r="Y21" i="2698"/>
  <c r="Y24" i="2698"/>
  <c r="Y16" i="2698"/>
  <c r="Y27" i="2698"/>
  <c r="Y25" i="2698"/>
  <c r="Y28" i="2698"/>
  <c r="Y23" i="2698"/>
  <c r="Y18" i="2698"/>
  <c r="Y20" i="2698"/>
  <c r="Y15" i="2698"/>
  <c r="D13" i="2698"/>
  <c r="M10" i="2698"/>
  <c r="L10" i="2698"/>
  <c r="M8" i="2698"/>
  <c r="L8" i="2698"/>
  <c r="E50" i="2697"/>
  <c r="F50" i="2697" s="1"/>
  <c r="E49" i="2697"/>
  <c r="F49" i="2697" s="1"/>
  <c r="E48" i="2697"/>
  <c r="F48" i="2697" s="1"/>
  <c r="E47" i="2697"/>
  <c r="F47" i="2697" s="1"/>
  <c r="E46" i="2697"/>
  <c r="F46" i="2697" s="1"/>
  <c r="E45" i="2697"/>
  <c r="F45" i="2697" s="1"/>
  <c r="E44" i="2697"/>
  <c r="F44" i="2697" s="1"/>
  <c r="E43" i="2697"/>
  <c r="F43" i="2697" s="1"/>
  <c r="E42" i="2697"/>
  <c r="F42" i="2697" s="1"/>
  <c r="E41" i="2697"/>
  <c r="F41" i="2697" s="1"/>
  <c r="E40" i="2697"/>
  <c r="F40" i="2697" s="1"/>
  <c r="E39" i="2697"/>
  <c r="F39" i="2697" s="1"/>
  <c r="E38" i="2697"/>
  <c r="F38" i="2697" s="1"/>
  <c r="E37" i="2697"/>
  <c r="F37" i="2697" s="1"/>
  <c r="E36" i="2697"/>
  <c r="F36" i="2697" s="1"/>
  <c r="E35" i="2697"/>
  <c r="F35" i="2697" s="1"/>
  <c r="E34" i="2697"/>
  <c r="F34" i="2697" s="1"/>
  <c r="E33" i="2697"/>
  <c r="F33" i="2697" s="1"/>
  <c r="E32" i="2697"/>
  <c r="F32" i="2697" s="1"/>
  <c r="E31" i="2697"/>
  <c r="F31" i="2697" s="1"/>
  <c r="E30" i="2697"/>
  <c r="F30" i="2697" s="1"/>
  <c r="E29" i="2697"/>
  <c r="F29" i="2697" s="1"/>
  <c r="E28" i="2697"/>
  <c r="F28" i="2697" s="1"/>
  <c r="E27" i="2697"/>
  <c r="F27" i="2697" s="1"/>
  <c r="E26" i="2697"/>
  <c r="F26" i="2697" s="1"/>
  <c r="E25" i="2697"/>
  <c r="F25" i="2697" s="1"/>
  <c r="E24" i="2697"/>
  <c r="F24" i="2697" s="1"/>
  <c r="E23" i="2697"/>
  <c r="F23" i="2697" s="1"/>
  <c r="E22" i="2697"/>
  <c r="F22" i="2697" s="1"/>
  <c r="E21" i="2697"/>
  <c r="F21" i="2697" s="1"/>
  <c r="E20" i="2697"/>
  <c r="F20" i="2697" s="1"/>
  <c r="E19" i="2697"/>
  <c r="F19" i="2697" s="1"/>
  <c r="E18" i="2697"/>
  <c r="F18" i="2697" s="1"/>
  <c r="E17" i="2697"/>
  <c r="F17" i="2697" s="1"/>
  <c r="E16" i="2697"/>
  <c r="F16" i="2697" s="1"/>
  <c r="E15" i="2697"/>
  <c r="F15" i="2697" s="1"/>
  <c r="AA100" i="2697"/>
  <c r="AC100" i="2697" s="1"/>
  <c r="AD100" i="2697" s="1"/>
  <c r="AA99" i="2697"/>
  <c r="AC99" i="2697" s="1"/>
  <c r="AD99" i="2697" s="1"/>
  <c r="AA98" i="2697"/>
  <c r="AC98" i="2697" s="1"/>
  <c r="AD98" i="2697" s="1"/>
  <c r="AA97" i="2697"/>
  <c r="AA96" i="2697"/>
  <c r="AA95" i="2697"/>
  <c r="AC95" i="2697" s="1"/>
  <c r="AD95" i="2697" s="1"/>
  <c r="AA94" i="2697"/>
  <c r="AA93" i="2697"/>
  <c r="AC93" i="2697" s="1"/>
  <c r="AD93" i="2697" s="1"/>
  <c r="AA92" i="2697"/>
  <c r="AC92" i="2697" s="1"/>
  <c r="AD92" i="2697" s="1"/>
  <c r="AA91" i="2697"/>
  <c r="AC91" i="2697" s="1"/>
  <c r="AD91" i="2697" s="1"/>
  <c r="AA90" i="2697"/>
  <c r="AC90" i="2697" s="1"/>
  <c r="AD90" i="2697" s="1"/>
  <c r="AA89" i="2697"/>
  <c r="AC89" i="2697" s="1"/>
  <c r="AD89" i="2697" s="1"/>
  <c r="AA88" i="2697"/>
  <c r="AA87" i="2697"/>
  <c r="AA86" i="2697"/>
  <c r="AC86" i="2697" s="1"/>
  <c r="AD86" i="2697" s="1"/>
  <c r="AA85" i="2697"/>
  <c r="AC85" i="2697" s="1"/>
  <c r="AD85" i="2697" s="1"/>
  <c r="AG85" i="2697" s="1"/>
  <c r="AA84" i="2697"/>
  <c r="AC84" i="2697" s="1"/>
  <c r="AD84" i="2697" s="1"/>
  <c r="AA83" i="2697"/>
  <c r="AC83" i="2697" s="1"/>
  <c r="AD83" i="2697" s="1"/>
  <c r="AA82" i="2697"/>
  <c r="AC82" i="2697" s="1"/>
  <c r="AD82" i="2697" s="1"/>
  <c r="AA81" i="2697"/>
  <c r="AC81" i="2697" s="1"/>
  <c r="AD81" i="2697" s="1"/>
  <c r="AA80" i="2697"/>
  <c r="AC80" i="2697" s="1"/>
  <c r="AD80" i="2697" s="1"/>
  <c r="AA79" i="2697"/>
  <c r="AC79" i="2697" s="1"/>
  <c r="AD79" i="2697" s="1"/>
  <c r="AA78" i="2697"/>
  <c r="AA77" i="2697"/>
  <c r="AC77" i="2697" s="1"/>
  <c r="AD77" i="2697" s="1"/>
  <c r="AA76" i="2697"/>
  <c r="AC76" i="2697" s="1"/>
  <c r="AD76" i="2697" s="1"/>
  <c r="AA75" i="2697"/>
  <c r="AA74" i="2697"/>
  <c r="AC74" i="2697" s="1"/>
  <c r="AD74" i="2697" s="1"/>
  <c r="AA73" i="2697"/>
  <c r="AC73" i="2697" s="1"/>
  <c r="AD73" i="2697" s="1"/>
  <c r="AA72" i="2697"/>
  <c r="AA71" i="2697"/>
  <c r="AC71" i="2697" s="1"/>
  <c r="AD71" i="2697" s="1"/>
  <c r="AA70" i="2697"/>
  <c r="AC70" i="2697" s="1"/>
  <c r="AD70" i="2697" s="1"/>
  <c r="AA69" i="2697"/>
  <c r="AC69" i="2697" s="1"/>
  <c r="AD69" i="2697" s="1"/>
  <c r="AG69" i="2697" s="1"/>
  <c r="AA68" i="2697"/>
  <c r="AC68" i="2697" s="1"/>
  <c r="AD68" i="2697" s="1"/>
  <c r="AA67" i="2697"/>
  <c r="AC67" i="2697" s="1"/>
  <c r="AD67" i="2697" s="1"/>
  <c r="AA66" i="2697"/>
  <c r="AC66" i="2697" s="1"/>
  <c r="AD66" i="2697" s="1"/>
  <c r="AA65" i="2697"/>
  <c r="AC65" i="2697" s="1"/>
  <c r="AD65" i="2697" s="1"/>
  <c r="AA64" i="2697"/>
  <c r="AC64" i="2697" s="1"/>
  <c r="AD64" i="2697" s="1"/>
  <c r="AA63" i="2697"/>
  <c r="AC63" i="2697" s="1"/>
  <c r="AD63" i="2697" s="1"/>
  <c r="AA62" i="2697"/>
  <c r="AA61" i="2697"/>
  <c r="AC61" i="2697" s="1"/>
  <c r="AD61" i="2697" s="1"/>
  <c r="AA60" i="2697"/>
  <c r="AC60" i="2697" s="1"/>
  <c r="AD60" i="2697" s="1"/>
  <c r="AA59" i="2697"/>
  <c r="AC59" i="2697" s="1"/>
  <c r="AD59" i="2697" s="1"/>
  <c r="AA58" i="2697"/>
  <c r="AC58" i="2697" s="1"/>
  <c r="AD58" i="2697" s="1"/>
  <c r="AA57" i="2697"/>
  <c r="AC57" i="2697" s="1"/>
  <c r="AD57" i="2697" s="1"/>
  <c r="AA56" i="2697"/>
  <c r="AA55" i="2697"/>
  <c r="AC55" i="2697" s="1"/>
  <c r="AD55" i="2697" s="1"/>
  <c r="AA54" i="2697"/>
  <c r="AC54" i="2697" s="1"/>
  <c r="AD54" i="2697" s="1"/>
  <c r="AA53" i="2697"/>
  <c r="AC53" i="2697" s="1"/>
  <c r="AD53" i="2697" s="1"/>
  <c r="AG53" i="2697" s="1"/>
  <c r="AA52" i="2697"/>
  <c r="AC52" i="2697" s="1"/>
  <c r="AD52" i="2697" s="1"/>
  <c r="AA51" i="2697"/>
  <c r="AC51" i="2697" s="1"/>
  <c r="AD51" i="2697" s="1"/>
  <c r="AA50" i="2697"/>
  <c r="AC50" i="2697" s="1"/>
  <c r="AD50" i="2697" s="1"/>
  <c r="AA49" i="2697"/>
  <c r="AC49" i="2697" s="1"/>
  <c r="AD49" i="2697" s="1"/>
  <c r="AA48" i="2697"/>
  <c r="AC48" i="2697" s="1"/>
  <c r="AD48" i="2697" s="1"/>
  <c r="AA47" i="2697"/>
  <c r="AC47" i="2697" s="1"/>
  <c r="AD47" i="2697" s="1"/>
  <c r="AA46" i="2697"/>
  <c r="AA45" i="2697"/>
  <c r="AC45" i="2697" s="1"/>
  <c r="AD45" i="2697" s="1"/>
  <c r="AA44" i="2697"/>
  <c r="AC44" i="2697" s="1"/>
  <c r="AD44" i="2697" s="1"/>
  <c r="AA43" i="2697"/>
  <c r="AC43" i="2697" s="1"/>
  <c r="AD43" i="2697" s="1"/>
  <c r="AA42" i="2697"/>
  <c r="AC42" i="2697" s="1"/>
  <c r="AD42" i="2697" s="1"/>
  <c r="AA41" i="2697"/>
  <c r="AC41" i="2697" s="1"/>
  <c r="AD41" i="2697" s="1"/>
  <c r="AA40" i="2697"/>
  <c r="AA39" i="2697"/>
  <c r="AC39" i="2697" s="1"/>
  <c r="AD39" i="2697" s="1"/>
  <c r="AA38" i="2697"/>
  <c r="AC38" i="2697" s="1"/>
  <c r="AD38" i="2697" s="1"/>
  <c r="AA37" i="2697"/>
  <c r="AC37" i="2697" s="1"/>
  <c r="AD37" i="2697" s="1"/>
  <c r="AG37" i="2697" s="1"/>
  <c r="AA36" i="2697"/>
  <c r="AA35" i="2697"/>
  <c r="AA34" i="2697"/>
  <c r="AC34" i="2697" s="1"/>
  <c r="AD34" i="2697" s="1"/>
  <c r="AA33" i="2697"/>
  <c r="AC33" i="2697" s="1"/>
  <c r="AD33" i="2697" s="1"/>
  <c r="AA32" i="2697"/>
  <c r="AC32" i="2697" s="1"/>
  <c r="AD32" i="2697" s="1"/>
  <c r="AA31" i="2697"/>
  <c r="AC31" i="2697" s="1"/>
  <c r="AD31" i="2697" s="1"/>
  <c r="AA30" i="2697"/>
  <c r="AA29" i="2697"/>
  <c r="AC29" i="2697" s="1"/>
  <c r="AD29" i="2697" s="1"/>
  <c r="AA28" i="2697"/>
  <c r="AC28" i="2697" s="1"/>
  <c r="AD28" i="2697" s="1"/>
  <c r="AA27" i="2697"/>
  <c r="AC27" i="2697" s="1"/>
  <c r="AD27" i="2697" s="1"/>
  <c r="AH100" i="2697"/>
  <c r="AI100" i="2697" s="1"/>
  <c r="AE100" i="2697"/>
  <c r="AB100" i="2697"/>
  <c r="Z100" i="2697"/>
  <c r="Y100" i="2697"/>
  <c r="AH99" i="2697"/>
  <c r="AI99" i="2697" s="1"/>
  <c r="AE99" i="2697"/>
  <c r="AB99" i="2697"/>
  <c r="Z99" i="2697"/>
  <c r="Y99" i="2697"/>
  <c r="AH98" i="2697"/>
  <c r="AI98" i="2697" s="1"/>
  <c r="AE98" i="2697"/>
  <c r="AB98" i="2697"/>
  <c r="Z98" i="2697"/>
  <c r="Y98" i="2697"/>
  <c r="AH97" i="2697"/>
  <c r="AI97" i="2697" s="1"/>
  <c r="AE97" i="2697"/>
  <c r="AC97" i="2697"/>
  <c r="AD97" i="2697" s="1"/>
  <c r="AB97" i="2697"/>
  <c r="Z97" i="2697"/>
  <c r="Y97" i="2697"/>
  <c r="AH96" i="2697"/>
  <c r="AI96" i="2697" s="1"/>
  <c r="AE96" i="2697"/>
  <c r="AC96" i="2697"/>
  <c r="AD96" i="2697" s="1"/>
  <c r="AB96" i="2697"/>
  <c r="Z96" i="2697"/>
  <c r="Y96" i="2697"/>
  <c r="AH95" i="2697"/>
  <c r="AI95" i="2697" s="1"/>
  <c r="AE95" i="2697"/>
  <c r="AB95" i="2697"/>
  <c r="Z95" i="2697"/>
  <c r="Y95" i="2697"/>
  <c r="AH94" i="2697"/>
  <c r="AI94" i="2697" s="1"/>
  <c r="AE94" i="2697"/>
  <c r="AB94" i="2697"/>
  <c r="AC94" i="2697"/>
  <c r="AD94" i="2697" s="1"/>
  <c r="Z94" i="2697"/>
  <c r="Y94" i="2697"/>
  <c r="AH93" i="2697"/>
  <c r="AI93" i="2697" s="1"/>
  <c r="AE93" i="2697"/>
  <c r="AB93" i="2697"/>
  <c r="Z93" i="2697"/>
  <c r="Y93" i="2697"/>
  <c r="AH92" i="2697"/>
  <c r="AI92" i="2697" s="1"/>
  <c r="AE92" i="2697"/>
  <c r="AB92" i="2697"/>
  <c r="Z92" i="2697"/>
  <c r="Y92" i="2697"/>
  <c r="AH91" i="2697"/>
  <c r="AI91" i="2697" s="1"/>
  <c r="AE91" i="2697"/>
  <c r="AB91" i="2697"/>
  <c r="Z91" i="2697"/>
  <c r="Y91" i="2697"/>
  <c r="AH90" i="2697"/>
  <c r="AI90" i="2697" s="1"/>
  <c r="AE90" i="2697"/>
  <c r="AB90" i="2697"/>
  <c r="Z90" i="2697"/>
  <c r="Y90" i="2697"/>
  <c r="AH89" i="2697"/>
  <c r="AI89" i="2697" s="1"/>
  <c r="AE89" i="2697"/>
  <c r="AB89" i="2697"/>
  <c r="Z89" i="2697"/>
  <c r="Y89" i="2697"/>
  <c r="AH88" i="2697"/>
  <c r="AI88" i="2697" s="1"/>
  <c r="AE88" i="2697"/>
  <c r="AC88" i="2697"/>
  <c r="AD88" i="2697" s="1"/>
  <c r="AB88" i="2697"/>
  <c r="Z88" i="2697"/>
  <c r="Y88" i="2697"/>
  <c r="AH87" i="2697"/>
  <c r="AI87" i="2697" s="1"/>
  <c r="AE87" i="2697"/>
  <c r="AB87" i="2697"/>
  <c r="AC87" i="2697"/>
  <c r="AD87" i="2697" s="1"/>
  <c r="Z87" i="2697"/>
  <c r="Y87" i="2697"/>
  <c r="AH86" i="2697"/>
  <c r="AI86" i="2697" s="1"/>
  <c r="AE86" i="2697"/>
  <c r="AB86" i="2697"/>
  <c r="Z86" i="2697"/>
  <c r="Y86" i="2697"/>
  <c r="AH85" i="2697"/>
  <c r="AI85" i="2697" s="1"/>
  <c r="AE85" i="2697"/>
  <c r="AB85" i="2697"/>
  <c r="Z85" i="2697"/>
  <c r="Y85" i="2697"/>
  <c r="AH84" i="2697"/>
  <c r="AI84" i="2697" s="1"/>
  <c r="AE84" i="2697"/>
  <c r="AB84" i="2697"/>
  <c r="Z84" i="2697"/>
  <c r="Y84" i="2697"/>
  <c r="AH83" i="2697"/>
  <c r="AI83" i="2697" s="1"/>
  <c r="AE83" i="2697"/>
  <c r="AB83" i="2697"/>
  <c r="Z83" i="2697"/>
  <c r="Y83" i="2697"/>
  <c r="AH82" i="2697"/>
  <c r="AI82" i="2697" s="1"/>
  <c r="AE82" i="2697"/>
  <c r="AB82" i="2697"/>
  <c r="Z82" i="2697"/>
  <c r="Y82" i="2697"/>
  <c r="AH81" i="2697"/>
  <c r="AI81" i="2697" s="1"/>
  <c r="AE81" i="2697"/>
  <c r="AB81" i="2697"/>
  <c r="Z81" i="2697"/>
  <c r="Y81" i="2697"/>
  <c r="AH80" i="2697"/>
  <c r="AI80" i="2697" s="1"/>
  <c r="AE80" i="2697"/>
  <c r="AB80" i="2697"/>
  <c r="Z80" i="2697"/>
  <c r="Y80" i="2697"/>
  <c r="AH79" i="2697"/>
  <c r="AI79" i="2697" s="1"/>
  <c r="AE79" i="2697"/>
  <c r="AB79" i="2697"/>
  <c r="Z79" i="2697"/>
  <c r="Y79" i="2697"/>
  <c r="AH78" i="2697"/>
  <c r="AI78" i="2697" s="1"/>
  <c r="AE78" i="2697"/>
  <c r="AB78" i="2697"/>
  <c r="AC78" i="2697"/>
  <c r="AD78" i="2697" s="1"/>
  <c r="Z78" i="2697"/>
  <c r="Y78" i="2697"/>
  <c r="AH77" i="2697"/>
  <c r="AI77" i="2697" s="1"/>
  <c r="AE77" i="2697"/>
  <c r="AB77" i="2697"/>
  <c r="Z77" i="2697"/>
  <c r="Y77" i="2697"/>
  <c r="AH76" i="2697"/>
  <c r="AI76" i="2697" s="1"/>
  <c r="AE76" i="2697"/>
  <c r="AB76" i="2697"/>
  <c r="Z76" i="2697"/>
  <c r="Y76" i="2697"/>
  <c r="AH75" i="2697"/>
  <c r="AI75" i="2697" s="1"/>
  <c r="AE75" i="2697"/>
  <c r="AB75" i="2697"/>
  <c r="AC75" i="2697"/>
  <c r="AD75" i="2697" s="1"/>
  <c r="Z75" i="2697"/>
  <c r="Y75" i="2697"/>
  <c r="AH74" i="2697"/>
  <c r="AI74" i="2697" s="1"/>
  <c r="AE74" i="2697"/>
  <c r="AB74" i="2697"/>
  <c r="Z74" i="2697"/>
  <c r="Y74" i="2697"/>
  <c r="AH73" i="2697"/>
  <c r="AI73" i="2697" s="1"/>
  <c r="AE73" i="2697"/>
  <c r="AB73" i="2697"/>
  <c r="Z73" i="2697"/>
  <c r="Y73" i="2697"/>
  <c r="AH72" i="2697"/>
  <c r="AI72" i="2697" s="1"/>
  <c r="AE72" i="2697"/>
  <c r="AC72" i="2697"/>
  <c r="AD72" i="2697" s="1"/>
  <c r="AB72" i="2697"/>
  <c r="Z72" i="2697"/>
  <c r="Y72" i="2697"/>
  <c r="AH71" i="2697"/>
  <c r="AI71" i="2697" s="1"/>
  <c r="AE71" i="2697"/>
  <c r="AB71" i="2697"/>
  <c r="Z71" i="2697"/>
  <c r="Y71" i="2697"/>
  <c r="AH70" i="2697"/>
  <c r="AI70" i="2697" s="1"/>
  <c r="AE70" i="2697"/>
  <c r="AB70" i="2697"/>
  <c r="Z70" i="2697"/>
  <c r="Y70" i="2697"/>
  <c r="AH69" i="2697"/>
  <c r="AI69" i="2697" s="1"/>
  <c r="AE69" i="2697"/>
  <c r="AB69" i="2697"/>
  <c r="Z69" i="2697"/>
  <c r="Y69" i="2697"/>
  <c r="AH68" i="2697"/>
  <c r="AI68" i="2697" s="1"/>
  <c r="AE68" i="2697"/>
  <c r="AB68" i="2697"/>
  <c r="Z68" i="2697"/>
  <c r="Y68" i="2697"/>
  <c r="AH67" i="2697"/>
  <c r="AI67" i="2697" s="1"/>
  <c r="AE67" i="2697"/>
  <c r="AB67" i="2697"/>
  <c r="Z67" i="2697"/>
  <c r="Y67" i="2697"/>
  <c r="AH66" i="2697"/>
  <c r="AI66" i="2697" s="1"/>
  <c r="AE66" i="2697"/>
  <c r="AB66" i="2697"/>
  <c r="Z66" i="2697"/>
  <c r="Y66" i="2697"/>
  <c r="AH65" i="2697"/>
  <c r="AI65" i="2697" s="1"/>
  <c r="AE65" i="2697"/>
  <c r="AB65" i="2697"/>
  <c r="Z65" i="2697"/>
  <c r="Y65" i="2697"/>
  <c r="AH64" i="2697"/>
  <c r="AI64" i="2697" s="1"/>
  <c r="AE64" i="2697"/>
  <c r="AB64" i="2697"/>
  <c r="Z64" i="2697"/>
  <c r="Y64" i="2697"/>
  <c r="AH63" i="2697"/>
  <c r="AI63" i="2697" s="1"/>
  <c r="AE63" i="2697"/>
  <c r="AB63" i="2697"/>
  <c r="Z63" i="2697"/>
  <c r="Y63" i="2697"/>
  <c r="AH62" i="2697"/>
  <c r="AI62" i="2697" s="1"/>
  <c r="AE62" i="2697"/>
  <c r="AB62" i="2697"/>
  <c r="AC62" i="2697"/>
  <c r="AD62" i="2697" s="1"/>
  <c r="Z62" i="2697"/>
  <c r="Y62" i="2697"/>
  <c r="AH61" i="2697"/>
  <c r="AI61" i="2697" s="1"/>
  <c r="AE61" i="2697"/>
  <c r="AB61" i="2697"/>
  <c r="Z61" i="2697"/>
  <c r="Y61" i="2697"/>
  <c r="AH60" i="2697"/>
  <c r="AI60" i="2697" s="1"/>
  <c r="AE60" i="2697"/>
  <c r="AB60" i="2697"/>
  <c r="Z60" i="2697"/>
  <c r="Y60" i="2697"/>
  <c r="AH59" i="2697"/>
  <c r="AI59" i="2697" s="1"/>
  <c r="AE59" i="2697"/>
  <c r="AB59" i="2697"/>
  <c r="Z59" i="2697"/>
  <c r="Y59" i="2697"/>
  <c r="AH58" i="2697"/>
  <c r="AI58" i="2697" s="1"/>
  <c r="AE58" i="2697"/>
  <c r="AB58" i="2697"/>
  <c r="Z58" i="2697"/>
  <c r="Y58" i="2697"/>
  <c r="AH57" i="2697"/>
  <c r="AI57" i="2697" s="1"/>
  <c r="AE57" i="2697"/>
  <c r="AB57" i="2697"/>
  <c r="Z57" i="2697"/>
  <c r="Y57" i="2697"/>
  <c r="AH56" i="2697"/>
  <c r="AI56" i="2697" s="1"/>
  <c r="AE56" i="2697"/>
  <c r="AC56" i="2697"/>
  <c r="AD56" i="2697" s="1"/>
  <c r="AB56" i="2697"/>
  <c r="Z56" i="2697"/>
  <c r="Y56" i="2697"/>
  <c r="AH55" i="2697"/>
  <c r="AI55" i="2697" s="1"/>
  <c r="AE55" i="2697"/>
  <c r="AB55" i="2697"/>
  <c r="Z55" i="2697"/>
  <c r="Y55" i="2697"/>
  <c r="AH54" i="2697"/>
  <c r="AI54" i="2697" s="1"/>
  <c r="AE54" i="2697"/>
  <c r="AB54" i="2697"/>
  <c r="Z54" i="2697"/>
  <c r="Y54" i="2697"/>
  <c r="AH53" i="2697"/>
  <c r="AI53" i="2697" s="1"/>
  <c r="AE53" i="2697"/>
  <c r="AB53" i="2697"/>
  <c r="Z53" i="2697"/>
  <c r="Y53" i="2697"/>
  <c r="AH52" i="2697"/>
  <c r="AI52" i="2697" s="1"/>
  <c r="AE52" i="2697"/>
  <c r="AB52" i="2697"/>
  <c r="Z52" i="2697"/>
  <c r="Y52" i="2697"/>
  <c r="AH51" i="2697"/>
  <c r="AI51" i="2697" s="1"/>
  <c r="AE51" i="2697"/>
  <c r="AB51" i="2697"/>
  <c r="Z51" i="2697"/>
  <c r="Y51" i="2697"/>
  <c r="AH50" i="2697"/>
  <c r="AI50" i="2697" s="1"/>
  <c r="AE50" i="2697"/>
  <c r="AB50" i="2697"/>
  <c r="Z50" i="2697"/>
  <c r="Y50" i="2697"/>
  <c r="AH49" i="2697"/>
  <c r="AI49" i="2697" s="1"/>
  <c r="AE49" i="2697"/>
  <c r="AB49" i="2697"/>
  <c r="Z49" i="2697"/>
  <c r="Y49" i="2697"/>
  <c r="AH48" i="2697"/>
  <c r="AI48" i="2697" s="1"/>
  <c r="AE48" i="2697"/>
  <c r="AB48" i="2697"/>
  <c r="Z48" i="2697"/>
  <c r="Y48" i="2697"/>
  <c r="AH47" i="2697"/>
  <c r="AI47" i="2697" s="1"/>
  <c r="AE47" i="2697"/>
  <c r="AB47" i="2697"/>
  <c r="Z47" i="2697"/>
  <c r="Y47" i="2697"/>
  <c r="AH46" i="2697"/>
  <c r="AI46" i="2697" s="1"/>
  <c r="AE46" i="2697"/>
  <c r="AB46" i="2697"/>
  <c r="AC46" i="2697"/>
  <c r="AD46" i="2697" s="1"/>
  <c r="Z46" i="2697"/>
  <c r="Y46" i="2697"/>
  <c r="AH45" i="2697"/>
  <c r="AI45" i="2697" s="1"/>
  <c r="AE45" i="2697"/>
  <c r="AB45" i="2697"/>
  <c r="Z45" i="2697"/>
  <c r="Y45" i="2697"/>
  <c r="AH44" i="2697"/>
  <c r="AI44" i="2697" s="1"/>
  <c r="AE44" i="2697"/>
  <c r="AB44" i="2697"/>
  <c r="Z44" i="2697"/>
  <c r="Y44" i="2697"/>
  <c r="AH43" i="2697"/>
  <c r="AI43" i="2697" s="1"/>
  <c r="AE43" i="2697"/>
  <c r="AB43" i="2697"/>
  <c r="Z43" i="2697"/>
  <c r="Y43" i="2697"/>
  <c r="AH42" i="2697"/>
  <c r="AI42" i="2697" s="1"/>
  <c r="AE42" i="2697"/>
  <c r="AB42" i="2697"/>
  <c r="Z42" i="2697"/>
  <c r="Y42" i="2697"/>
  <c r="AH41" i="2697"/>
  <c r="AI41" i="2697" s="1"/>
  <c r="AE41" i="2697"/>
  <c r="AB41" i="2697"/>
  <c r="Z41" i="2697"/>
  <c r="Y41" i="2697"/>
  <c r="AH40" i="2697"/>
  <c r="AI40" i="2697" s="1"/>
  <c r="AE40" i="2697"/>
  <c r="AC40" i="2697"/>
  <c r="AD40" i="2697" s="1"/>
  <c r="AB40" i="2697"/>
  <c r="Z40" i="2697"/>
  <c r="Y40" i="2697"/>
  <c r="AH39" i="2697"/>
  <c r="AI39" i="2697" s="1"/>
  <c r="AE39" i="2697"/>
  <c r="AB39" i="2697"/>
  <c r="Z39" i="2697"/>
  <c r="Y39" i="2697"/>
  <c r="AH38" i="2697"/>
  <c r="AI38" i="2697" s="1"/>
  <c r="AE38" i="2697"/>
  <c r="AB38" i="2697"/>
  <c r="Z38" i="2697"/>
  <c r="Y38" i="2697"/>
  <c r="AH37" i="2697"/>
  <c r="AI37" i="2697" s="1"/>
  <c r="AE37" i="2697"/>
  <c r="AB37" i="2697"/>
  <c r="Z37" i="2697"/>
  <c r="Y37" i="2697"/>
  <c r="AH36" i="2697"/>
  <c r="AI36" i="2697" s="1"/>
  <c r="AE36" i="2697"/>
  <c r="AC36" i="2697"/>
  <c r="AD36" i="2697" s="1"/>
  <c r="AB36" i="2697"/>
  <c r="Z36" i="2697"/>
  <c r="Y36" i="2697"/>
  <c r="AH35" i="2697"/>
  <c r="AI35" i="2697" s="1"/>
  <c r="AE35" i="2697"/>
  <c r="AB35" i="2697"/>
  <c r="AC35" i="2697"/>
  <c r="AD35" i="2697" s="1"/>
  <c r="Z35" i="2697"/>
  <c r="Y35" i="2697"/>
  <c r="AH34" i="2697"/>
  <c r="AI34" i="2697" s="1"/>
  <c r="AE34" i="2697"/>
  <c r="AB34" i="2697"/>
  <c r="Z34" i="2697"/>
  <c r="Y34" i="2697"/>
  <c r="AH33" i="2697"/>
  <c r="AI33" i="2697" s="1"/>
  <c r="AE33" i="2697"/>
  <c r="AB33" i="2697"/>
  <c r="Z33" i="2697"/>
  <c r="Y33" i="2697"/>
  <c r="AH32" i="2697"/>
  <c r="AI32" i="2697" s="1"/>
  <c r="AE32" i="2697"/>
  <c r="AB32" i="2697"/>
  <c r="Z32" i="2697"/>
  <c r="Y32" i="2697"/>
  <c r="AH31" i="2697"/>
  <c r="AI31" i="2697" s="1"/>
  <c r="AE31" i="2697"/>
  <c r="AB31" i="2697"/>
  <c r="Z31" i="2697"/>
  <c r="Y31" i="2697"/>
  <c r="AH30" i="2697"/>
  <c r="AI30" i="2697" s="1"/>
  <c r="AE30" i="2697"/>
  <c r="AB30" i="2697"/>
  <c r="AC30" i="2697"/>
  <c r="AD30" i="2697" s="1"/>
  <c r="Z30" i="2697"/>
  <c r="Y30" i="2697"/>
  <c r="AH29" i="2697"/>
  <c r="AI29" i="2697" s="1"/>
  <c r="AE29" i="2697"/>
  <c r="AB29" i="2697"/>
  <c r="Z29" i="2697"/>
  <c r="Y29" i="2697"/>
  <c r="AH28" i="2697"/>
  <c r="AI28" i="2697" s="1"/>
  <c r="AE28" i="2697"/>
  <c r="AB28" i="2697"/>
  <c r="Z28" i="2697"/>
  <c r="Y28" i="2697"/>
  <c r="AH27" i="2697"/>
  <c r="AI27" i="2697" s="1"/>
  <c r="AE27" i="2697"/>
  <c r="AB27" i="2697"/>
  <c r="Z27" i="2697"/>
  <c r="Y27" i="2697"/>
  <c r="Y20" i="2697"/>
  <c r="Y17" i="2697"/>
  <c r="Y21" i="2697"/>
  <c r="Y24" i="2697"/>
  <c r="Y16" i="2697"/>
  <c r="Y25" i="2697"/>
  <c r="Y23" i="2697"/>
  <c r="Y26" i="2697"/>
  <c r="Y22" i="2697"/>
  <c r="Y18" i="2697"/>
  <c r="Y19" i="2697"/>
  <c r="Y15" i="2697"/>
  <c r="D13" i="2697"/>
  <c r="M10" i="2697"/>
  <c r="L10" i="2697"/>
  <c r="M8" i="2697"/>
  <c r="L8" i="2697"/>
  <c r="D13" i="2696"/>
  <c r="M10" i="2696"/>
  <c r="L10" i="2696"/>
  <c r="M5" i="2696"/>
  <c r="L5" i="2696"/>
  <c r="AG29" i="2716" l="1"/>
  <c r="AF29" i="2716"/>
  <c r="AG88" i="2744"/>
  <c r="AF88" i="2744"/>
  <c r="AG58" i="2716"/>
  <c r="AF58" i="2716"/>
  <c r="AG63" i="2716"/>
  <c r="AF63" i="2716"/>
  <c r="AG82" i="2744"/>
  <c r="AF82" i="2744"/>
  <c r="AF80" i="2716"/>
  <c r="AG80" i="2716"/>
  <c r="AF99" i="2716"/>
  <c r="AG99" i="2716"/>
  <c r="AG89" i="2744"/>
  <c r="AF89" i="2744"/>
  <c r="AG52" i="2716"/>
  <c r="AF52" i="2716"/>
  <c r="AG68" i="2716"/>
  <c r="AF68" i="2716"/>
  <c r="AG100" i="2716"/>
  <c r="AF100" i="2716"/>
  <c r="AF32" i="2716"/>
  <c r="AG32" i="2716"/>
  <c r="AG47" i="2716"/>
  <c r="AF47" i="2716"/>
  <c r="AG87" i="2716"/>
  <c r="AF87" i="2716"/>
  <c r="AG53" i="2716"/>
  <c r="AF53" i="2716"/>
  <c r="AG69" i="2716"/>
  <c r="AF69" i="2716"/>
  <c r="AG85" i="2716"/>
  <c r="AF85" i="2716"/>
  <c r="AG75" i="2744"/>
  <c r="AF75" i="2744"/>
  <c r="AG36" i="2744"/>
  <c r="AF36" i="2744"/>
  <c r="AG52" i="2744"/>
  <c r="AF52" i="2744"/>
  <c r="AF60" i="2744"/>
  <c r="AG60" i="2744"/>
  <c r="AF76" i="2744"/>
  <c r="AG76" i="2744"/>
  <c r="AG71" i="2716"/>
  <c r="AF71" i="2716"/>
  <c r="AF40" i="2716"/>
  <c r="AG40" i="2716"/>
  <c r="AF56" i="2716"/>
  <c r="AG56" i="2716"/>
  <c r="AF88" i="2716"/>
  <c r="AG88" i="2716"/>
  <c r="AG98" i="2744"/>
  <c r="AF98" i="2744"/>
  <c r="AG46" i="2744"/>
  <c r="AF46" i="2744"/>
  <c r="AG55" i="2744"/>
  <c r="AF55" i="2744"/>
  <c r="AG90" i="2716"/>
  <c r="AF90" i="2716"/>
  <c r="Z26" i="2744"/>
  <c r="AA26" i="2744" s="1"/>
  <c r="AC26" i="2744" s="1"/>
  <c r="AD26" i="2744" s="1"/>
  <c r="AG30" i="2744"/>
  <c r="AF30" i="2744"/>
  <c r="AG41" i="2744"/>
  <c r="AF41" i="2744"/>
  <c r="AG57" i="2744"/>
  <c r="AF57" i="2744"/>
  <c r="AF48" i="2716"/>
  <c r="AG48" i="2716"/>
  <c r="AG94" i="2744"/>
  <c r="AF94" i="2744"/>
  <c r="AF72" i="2716"/>
  <c r="AG72" i="2716"/>
  <c r="AG74" i="2716"/>
  <c r="AF74" i="2716"/>
  <c r="AG79" i="2716"/>
  <c r="AF79" i="2716"/>
  <c r="AG45" i="2716"/>
  <c r="AF45" i="2716"/>
  <c r="AG61" i="2716"/>
  <c r="AF61" i="2716"/>
  <c r="AF77" i="2716"/>
  <c r="AG77" i="2716"/>
  <c r="AG93" i="2716"/>
  <c r="AF93" i="2716"/>
  <c r="Z16" i="2744"/>
  <c r="AA16" i="2744" s="1"/>
  <c r="AF96" i="2716"/>
  <c r="AG96" i="2716"/>
  <c r="AG62" i="2716"/>
  <c r="AF62" i="2716"/>
  <c r="AG78" i="2716"/>
  <c r="AF78" i="2716"/>
  <c r="AG94" i="2716"/>
  <c r="AF94" i="2716"/>
  <c r="AG67" i="2716"/>
  <c r="AF67" i="2716"/>
  <c r="AG31" i="2716"/>
  <c r="AF31" i="2716"/>
  <c r="Z17" i="2744"/>
  <c r="AA17" i="2744" s="1"/>
  <c r="AG47" i="2744"/>
  <c r="AF47" i="2744"/>
  <c r="AG53" i="2744"/>
  <c r="AF53" i="2744"/>
  <c r="AG42" i="2716"/>
  <c r="AF42" i="2716"/>
  <c r="AG82" i="2716"/>
  <c r="AF82" i="2716"/>
  <c r="AG91" i="2716"/>
  <c r="AF91" i="2716"/>
  <c r="AF31" i="2744"/>
  <c r="AG31" i="2744"/>
  <c r="AG42" i="2744"/>
  <c r="AF42" i="2744"/>
  <c r="AF58" i="2744"/>
  <c r="AG58" i="2744"/>
  <c r="AF81" i="2744"/>
  <c r="AF30" i="2716"/>
  <c r="AF41" i="2716"/>
  <c r="AF50" i="2716"/>
  <c r="AF59" i="2716"/>
  <c r="AF70" i="2716"/>
  <c r="AF81" i="2716"/>
  <c r="AG54" i="2744"/>
  <c r="AF54" i="2744"/>
  <c r="AG64" i="2744"/>
  <c r="AF64" i="2744"/>
  <c r="AF90" i="2744"/>
  <c r="AG92" i="2716"/>
  <c r="AF92" i="2716"/>
  <c r="AG93" i="2744"/>
  <c r="AF93" i="2744"/>
  <c r="AG97" i="2744"/>
  <c r="AF97" i="2744"/>
  <c r="Z15" i="2744"/>
  <c r="AA15" i="2744" s="1"/>
  <c r="AB15" i="2744" s="1"/>
  <c r="AG73" i="2744"/>
  <c r="AF73" i="2744"/>
  <c r="Z27" i="2744"/>
  <c r="AA27" i="2744" s="1"/>
  <c r="AC27" i="2744" s="1"/>
  <c r="AD27" i="2744" s="1"/>
  <c r="AG37" i="2744"/>
  <c r="AF37" i="2744"/>
  <c r="AI16" i="2744"/>
  <c r="AF36" i="2716"/>
  <c r="AF98" i="2716"/>
  <c r="AF35" i="2744"/>
  <c r="AF45" i="2744"/>
  <c r="AG91" i="2744"/>
  <c r="AF91" i="2744"/>
  <c r="AI17" i="2744"/>
  <c r="AF38" i="2716"/>
  <c r="AF49" i="2716"/>
  <c r="AF76" i="2716"/>
  <c r="AG43" i="2744"/>
  <c r="AG67" i="2744"/>
  <c r="AF78" i="2744"/>
  <c r="AG84" i="2744"/>
  <c r="AF84" i="2744"/>
  <c r="AG65" i="2744"/>
  <c r="AF65" i="2744"/>
  <c r="AF80" i="2744"/>
  <c r="AF100" i="2744"/>
  <c r="AG51" i="2708"/>
  <c r="AF51" i="2708"/>
  <c r="AG39" i="2708"/>
  <c r="AF39" i="2708"/>
  <c r="AG55" i="2708"/>
  <c r="AF55" i="2708"/>
  <c r="AG71" i="2708"/>
  <c r="AF71" i="2708"/>
  <c r="AG39" i="2716"/>
  <c r="AF39" i="2716"/>
  <c r="AG99" i="2744"/>
  <c r="AF99" i="2744"/>
  <c r="AG63" i="2744"/>
  <c r="AF63" i="2744"/>
  <c r="AG56" i="2708"/>
  <c r="AF56" i="2708"/>
  <c r="Z22" i="2744"/>
  <c r="AA22" i="2744" s="1"/>
  <c r="AC22" i="2744" s="1"/>
  <c r="AD22" i="2744" s="1"/>
  <c r="AG55" i="2716"/>
  <c r="AF55" i="2716"/>
  <c r="AG95" i="2716"/>
  <c r="AF95" i="2716"/>
  <c r="AG59" i="2744"/>
  <c r="AF59" i="2744"/>
  <c r="AF85" i="2744"/>
  <c r="AG43" i="2708"/>
  <c r="AF43" i="2708"/>
  <c r="AF35" i="2716"/>
  <c r="AF44" i="2716"/>
  <c r="AF84" i="2716"/>
  <c r="Z28" i="2744"/>
  <c r="AA28" i="2744" s="1"/>
  <c r="AF34" i="2744"/>
  <c r="AF38" i="2744"/>
  <c r="AG72" i="2744"/>
  <c r="AF92" i="2744"/>
  <c r="AG66" i="2744"/>
  <c r="AF66" i="2744"/>
  <c r="AG39" i="2706"/>
  <c r="AF39" i="2706"/>
  <c r="AG55" i="2706"/>
  <c r="AF55" i="2706"/>
  <c r="AG71" i="2706"/>
  <c r="AF71" i="2706"/>
  <c r="AG54" i="2708"/>
  <c r="AF54" i="2708"/>
  <c r="AG81" i="2708"/>
  <c r="AF81" i="2708"/>
  <c r="AG88" i="2708"/>
  <c r="AF88" i="2708"/>
  <c r="AG63" i="2706"/>
  <c r="AF63" i="2706"/>
  <c r="AG28" i="2708"/>
  <c r="AF28" i="2708"/>
  <c r="AG41" i="2708"/>
  <c r="AG48" i="2708"/>
  <c r="AF48" i="2708"/>
  <c r="AF67" i="2708"/>
  <c r="AG52" i="2708"/>
  <c r="AF52" i="2708"/>
  <c r="AG72" i="2708"/>
  <c r="AF72" i="2708"/>
  <c r="AG100" i="2708"/>
  <c r="AF100" i="2708"/>
  <c r="AG31" i="2708"/>
  <c r="AF31" i="2708"/>
  <c r="AG44" i="2708"/>
  <c r="AF44" i="2708"/>
  <c r="AG87" i="2708"/>
  <c r="AF87" i="2708"/>
  <c r="AG35" i="2708"/>
  <c r="AF35" i="2708"/>
  <c r="AG68" i="2708"/>
  <c r="AF68" i="2708"/>
  <c r="AG84" i="2708"/>
  <c r="AF84" i="2708"/>
  <c r="AG89" i="2708"/>
  <c r="AF89" i="2708"/>
  <c r="AG36" i="2707"/>
  <c r="AF36" i="2707"/>
  <c r="AG68" i="2707"/>
  <c r="AF68" i="2707"/>
  <c r="AG84" i="2707"/>
  <c r="AF84" i="2707"/>
  <c r="AG96" i="2708"/>
  <c r="AF96" i="2708"/>
  <c r="AG42" i="2708"/>
  <c r="AF42" i="2708"/>
  <c r="AG58" i="2708"/>
  <c r="AF58" i="2708"/>
  <c r="AG74" i="2708"/>
  <c r="AF74" i="2708"/>
  <c r="AG40" i="2708"/>
  <c r="AF40" i="2708"/>
  <c r="AG62" i="2708"/>
  <c r="AG64" i="2708"/>
  <c r="AF64" i="2708"/>
  <c r="AG27" i="2708"/>
  <c r="AF27" i="2708"/>
  <c r="AG32" i="2708"/>
  <c r="AF32" i="2708"/>
  <c r="AG60" i="2708"/>
  <c r="AF60" i="2708"/>
  <c r="AG92" i="2708"/>
  <c r="AF92" i="2708"/>
  <c r="AG78" i="2708"/>
  <c r="AF78" i="2708"/>
  <c r="AG94" i="2708"/>
  <c r="AF94" i="2708"/>
  <c r="AG36" i="2708"/>
  <c r="AF36" i="2708"/>
  <c r="AF38" i="2708"/>
  <c r="AG99" i="2708"/>
  <c r="AF99" i="2708"/>
  <c r="AG44" i="2707"/>
  <c r="AF44" i="2707"/>
  <c r="AG70" i="2707"/>
  <c r="AF70" i="2707"/>
  <c r="AG76" i="2708"/>
  <c r="AF76" i="2708"/>
  <c r="AG58" i="2707"/>
  <c r="AF58" i="2707"/>
  <c r="AF30" i="2708"/>
  <c r="AF73" i="2708"/>
  <c r="AF33" i="2707"/>
  <c r="AG87" i="2707"/>
  <c r="AG69" i="2707"/>
  <c r="AF69" i="2707"/>
  <c r="AF40" i="2706"/>
  <c r="AG40" i="2706"/>
  <c r="AG51" i="2707"/>
  <c r="AF51" i="2707"/>
  <c r="AF75" i="2707"/>
  <c r="AG47" i="2706"/>
  <c r="AF47" i="2706"/>
  <c r="AF68" i="2706"/>
  <c r="AG68" i="2706"/>
  <c r="AG38" i="2707"/>
  <c r="AF38" i="2707"/>
  <c r="AG85" i="2707"/>
  <c r="AF85" i="2707"/>
  <c r="AG42" i="2706"/>
  <c r="AF42" i="2706"/>
  <c r="AG45" i="2707"/>
  <c r="AF45" i="2707"/>
  <c r="AG61" i="2707"/>
  <c r="AF61" i="2707"/>
  <c r="AG73" i="2707"/>
  <c r="AF73" i="2707"/>
  <c r="AG40" i="2707"/>
  <c r="AF40" i="2707"/>
  <c r="AG56" i="2707"/>
  <c r="AF56" i="2707"/>
  <c r="AG72" i="2707"/>
  <c r="AF72" i="2707"/>
  <c r="AG88" i="2707"/>
  <c r="AF88" i="2707"/>
  <c r="AG66" i="2706"/>
  <c r="AF66" i="2706"/>
  <c r="AG98" i="2706"/>
  <c r="AF98" i="2706"/>
  <c r="AG43" i="2706"/>
  <c r="AF43" i="2706"/>
  <c r="AG59" i="2706"/>
  <c r="AF59" i="2706"/>
  <c r="AG75" i="2706"/>
  <c r="AF75" i="2706"/>
  <c r="AG41" i="2707"/>
  <c r="AF41" i="2707"/>
  <c r="AF78" i="2707"/>
  <c r="AG93" i="2707"/>
  <c r="AF93" i="2707"/>
  <c r="AG100" i="2707"/>
  <c r="AF100" i="2707"/>
  <c r="AF52" i="2706"/>
  <c r="AG52" i="2706"/>
  <c r="AF66" i="2708"/>
  <c r="AG78" i="2706"/>
  <c r="AF78" i="2706"/>
  <c r="AF70" i="2708"/>
  <c r="AG34" i="2707"/>
  <c r="AF34" i="2707"/>
  <c r="AG54" i="2707"/>
  <c r="AF54" i="2707"/>
  <c r="AG76" i="2707"/>
  <c r="AF76" i="2707"/>
  <c r="AG91" i="2707"/>
  <c r="AF91" i="2707"/>
  <c r="AG50" i="2706"/>
  <c r="AF50" i="2706"/>
  <c r="AG30" i="2706"/>
  <c r="AF30" i="2706"/>
  <c r="AF29" i="2708"/>
  <c r="AF57" i="2708"/>
  <c r="AF98" i="2708"/>
  <c r="AG66" i="2707"/>
  <c r="AF66" i="2707"/>
  <c r="AG60" i="2707"/>
  <c r="AF60" i="2707"/>
  <c r="AG92" i="2707"/>
  <c r="AF92" i="2707"/>
  <c r="AG85" i="2706"/>
  <c r="AF85" i="2706"/>
  <c r="AF46" i="2708"/>
  <c r="AF61" i="2708"/>
  <c r="AF83" i="2708"/>
  <c r="AG32" i="2707"/>
  <c r="AF32" i="2707"/>
  <c r="AG57" i="2707"/>
  <c r="AF57" i="2707"/>
  <c r="AF96" i="2707"/>
  <c r="AF36" i="2706"/>
  <c r="AG36" i="2706"/>
  <c r="AG62" i="2706"/>
  <c r="AF62" i="2706"/>
  <c r="AF76" i="2706"/>
  <c r="AG76" i="2706"/>
  <c r="AF52" i="2707"/>
  <c r="AG86" i="2707"/>
  <c r="AF86" i="2707"/>
  <c r="AG92" i="2706"/>
  <c r="AF92" i="2706"/>
  <c r="AF81" i="2706"/>
  <c r="AG81" i="2706"/>
  <c r="AG95" i="2707"/>
  <c r="AF95" i="2707"/>
  <c r="AG34" i="2706"/>
  <c r="AF34" i="2706"/>
  <c r="AF60" i="2706"/>
  <c r="AG60" i="2706"/>
  <c r="AG80" i="2708"/>
  <c r="AF80" i="2708"/>
  <c r="AG37" i="2707"/>
  <c r="AF37" i="2707"/>
  <c r="AF94" i="2707"/>
  <c r="AG94" i="2707"/>
  <c r="AG74" i="2706"/>
  <c r="AF74" i="2706"/>
  <c r="AG77" i="2707"/>
  <c r="AF77" i="2707"/>
  <c r="AG89" i="2707"/>
  <c r="AF89" i="2707"/>
  <c r="AG51" i="2706"/>
  <c r="AF51" i="2706"/>
  <c r="AG79" i="2706"/>
  <c r="AF79" i="2706"/>
  <c r="AG97" i="2706"/>
  <c r="AF97" i="2706"/>
  <c r="AF97" i="2708"/>
  <c r="AF42" i="2707"/>
  <c r="AG55" i="2707"/>
  <c r="AG53" i="2707"/>
  <c r="AF53" i="2707"/>
  <c r="AG67" i="2707"/>
  <c r="AF67" i="2707"/>
  <c r="AG58" i="2706"/>
  <c r="AF58" i="2706"/>
  <c r="AG86" i="2706"/>
  <c r="AF86" i="2706"/>
  <c r="AG38" i="2706"/>
  <c r="AF38" i="2706"/>
  <c r="AG54" i="2706"/>
  <c r="AF54" i="2706"/>
  <c r="AF47" i="2707"/>
  <c r="AF65" i="2706"/>
  <c r="AG67" i="2706"/>
  <c r="AF67" i="2706"/>
  <c r="AG80" i="2706"/>
  <c r="AF80" i="2706"/>
  <c r="AG94" i="2706"/>
  <c r="AF94" i="2706"/>
  <c r="AF63" i="2707"/>
  <c r="AF82" i="2707"/>
  <c r="AF98" i="2707"/>
  <c r="AG32" i="2706"/>
  <c r="AG56" i="2706"/>
  <c r="AF84" i="2706"/>
  <c r="AF39" i="2707"/>
  <c r="AF73" i="2706"/>
  <c r="AF96" i="2706"/>
  <c r="AF46" i="2707"/>
  <c r="AF65" i="2707"/>
  <c r="AF90" i="2706"/>
  <c r="AF100" i="2706"/>
  <c r="AF79" i="2707"/>
  <c r="AF77" i="2706"/>
  <c r="AG64" i="2706"/>
  <c r="AG97" i="2707"/>
  <c r="AF97" i="2707"/>
  <c r="AG71" i="2709"/>
  <c r="AF71" i="2709"/>
  <c r="AG96" i="2709"/>
  <c r="AF96" i="2709"/>
  <c r="AF83" i="2707"/>
  <c r="AF90" i="2707"/>
  <c r="AF31" i="2706"/>
  <c r="AG35" i="2706"/>
  <c r="AF35" i="2706"/>
  <c r="AG44" i="2706"/>
  <c r="AG87" i="2706"/>
  <c r="AF89" i="2706"/>
  <c r="AG33" i="2709"/>
  <c r="AF33" i="2709"/>
  <c r="AG28" i="2709"/>
  <c r="AG80" i="2709"/>
  <c r="AF80" i="2709"/>
  <c r="AG46" i="2709"/>
  <c r="AF46" i="2709"/>
  <c r="AG64" i="2709"/>
  <c r="AF64" i="2709"/>
  <c r="AG69" i="2709"/>
  <c r="AF69" i="2709"/>
  <c r="AG85" i="2709"/>
  <c r="AF85" i="2709"/>
  <c r="AG31" i="2709"/>
  <c r="AF31" i="2709"/>
  <c r="AG40" i="2709"/>
  <c r="AF40" i="2709"/>
  <c r="AG99" i="2709"/>
  <c r="AF99" i="2709"/>
  <c r="AG38" i="2709"/>
  <c r="AF38" i="2709"/>
  <c r="AG92" i="2709"/>
  <c r="AF92" i="2709"/>
  <c r="AG25" i="2709"/>
  <c r="AF25" i="2709"/>
  <c r="AG49" i="2709"/>
  <c r="AF49" i="2709"/>
  <c r="AG62" i="2709"/>
  <c r="AF62" i="2709"/>
  <c r="AG47" i="2709"/>
  <c r="AF47" i="2709"/>
  <c r="AG63" i="2709"/>
  <c r="AF63" i="2709"/>
  <c r="AG79" i="2709"/>
  <c r="AF79" i="2709"/>
  <c r="AG29" i="2709"/>
  <c r="AF29" i="2709"/>
  <c r="AG54" i="2709"/>
  <c r="AF54" i="2709"/>
  <c r="AG56" i="2709"/>
  <c r="AF56" i="2709"/>
  <c r="AG72" i="2709"/>
  <c r="AF72" i="2709"/>
  <c r="AG76" i="2709"/>
  <c r="AF76" i="2709"/>
  <c r="AG81" i="2709"/>
  <c r="AF81" i="2709"/>
  <c r="AG65" i="2709"/>
  <c r="AF65" i="2709"/>
  <c r="AF97" i="2709"/>
  <c r="AG50" i="2709"/>
  <c r="AF50" i="2709"/>
  <c r="AG66" i="2709"/>
  <c r="AF66" i="2709"/>
  <c r="AF98" i="2709"/>
  <c r="AG98" i="2709"/>
  <c r="AG36" i="2709"/>
  <c r="AG41" i="2709"/>
  <c r="AF41" i="2709"/>
  <c r="AG60" i="2709"/>
  <c r="AG70" i="2709"/>
  <c r="AF70" i="2709"/>
  <c r="AG35" i="2709"/>
  <c r="AF35" i="2709"/>
  <c r="AG51" i="2709"/>
  <c r="AF51" i="2709"/>
  <c r="AG67" i="2709"/>
  <c r="AF67" i="2709"/>
  <c r="AF99" i="2706"/>
  <c r="AG32" i="2709"/>
  <c r="AF32" i="2709"/>
  <c r="AG52" i="2709"/>
  <c r="AG93" i="2709"/>
  <c r="AF93" i="2709"/>
  <c r="AG45" i="2709"/>
  <c r="AF45" i="2709"/>
  <c r="AG84" i="2709"/>
  <c r="AF84" i="2709"/>
  <c r="AG30" i="2709"/>
  <c r="AF30" i="2709"/>
  <c r="AG39" i="2709"/>
  <c r="AF39" i="2709"/>
  <c r="AG86" i="2709"/>
  <c r="AF86" i="2709"/>
  <c r="AG57" i="2709"/>
  <c r="AF57" i="2709"/>
  <c r="AG68" i="2709"/>
  <c r="AG73" i="2709"/>
  <c r="AF73" i="2709"/>
  <c r="AG89" i="2709"/>
  <c r="AF89" i="2709"/>
  <c r="AG37" i="2709"/>
  <c r="AF37" i="2709"/>
  <c r="AG61" i="2709"/>
  <c r="AF61" i="2709"/>
  <c r="AG88" i="2709"/>
  <c r="AF88" i="2709"/>
  <c r="AG24" i="2709"/>
  <c r="AF24" i="2709"/>
  <c r="AG48" i="2709"/>
  <c r="AF48" i="2709"/>
  <c r="AG53" i="2709"/>
  <c r="AF53" i="2709"/>
  <c r="AG95" i="2709"/>
  <c r="AF82" i="2709"/>
  <c r="Z15" i="2709"/>
  <c r="AA15" i="2709" s="1"/>
  <c r="AB15" i="2709" s="1"/>
  <c r="AF77" i="2709"/>
  <c r="AF100" i="2709"/>
  <c r="AG33" i="2737"/>
  <c r="AF33" i="2737"/>
  <c r="AG49" i="2737"/>
  <c r="AF49" i="2737"/>
  <c r="AG65" i="2737"/>
  <c r="AF65" i="2737"/>
  <c r="AG81" i="2737"/>
  <c r="AF81" i="2737"/>
  <c r="AG97" i="2737"/>
  <c r="AF97" i="2737"/>
  <c r="AG51" i="2737"/>
  <c r="AF51" i="2737"/>
  <c r="AG67" i="2737"/>
  <c r="AF67" i="2737"/>
  <c r="AG83" i="2737"/>
  <c r="AF83" i="2737"/>
  <c r="AG99" i="2737"/>
  <c r="AF99" i="2737"/>
  <c r="AG100" i="2737"/>
  <c r="AF100" i="2737"/>
  <c r="AF37" i="2737"/>
  <c r="AG37" i="2737"/>
  <c r="AF53" i="2737"/>
  <c r="AG53" i="2737"/>
  <c r="AF69" i="2737"/>
  <c r="AG69" i="2737"/>
  <c r="AF85" i="2737"/>
  <c r="AG85" i="2737"/>
  <c r="AG40" i="2737"/>
  <c r="AF40" i="2737"/>
  <c r="AG39" i="2737"/>
  <c r="AF39" i="2737"/>
  <c r="AG55" i="2737"/>
  <c r="AF55" i="2737"/>
  <c r="AG71" i="2737"/>
  <c r="AF71" i="2737"/>
  <c r="AG87" i="2737"/>
  <c r="AF87" i="2737"/>
  <c r="AG35" i="2737"/>
  <c r="AF35" i="2737"/>
  <c r="AG41" i="2737"/>
  <c r="AF41" i="2737"/>
  <c r="AG57" i="2737"/>
  <c r="AF57" i="2737"/>
  <c r="AG73" i="2737"/>
  <c r="AF73" i="2737"/>
  <c r="AG89" i="2737"/>
  <c r="AF89" i="2737"/>
  <c r="AG43" i="2737"/>
  <c r="AF43" i="2737"/>
  <c r="AG59" i="2737"/>
  <c r="AF59" i="2737"/>
  <c r="AG75" i="2737"/>
  <c r="AF75" i="2737"/>
  <c r="AG91" i="2737"/>
  <c r="AF91" i="2737"/>
  <c r="AG84" i="2737"/>
  <c r="AF84" i="2737"/>
  <c r="AF45" i="2737"/>
  <c r="AG45" i="2737"/>
  <c r="AF61" i="2737"/>
  <c r="AG61" i="2737"/>
  <c r="AF77" i="2737"/>
  <c r="AG77" i="2737"/>
  <c r="AF93" i="2737"/>
  <c r="AG93" i="2737"/>
  <c r="AG78" i="2737"/>
  <c r="AF78" i="2737"/>
  <c r="AG94" i="2737"/>
  <c r="AF94" i="2737"/>
  <c r="AG47" i="2737"/>
  <c r="AF47" i="2737"/>
  <c r="AG63" i="2737"/>
  <c r="AF63" i="2737"/>
  <c r="AG79" i="2737"/>
  <c r="AF79" i="2737"/>
  <c r="AG95" i="2737"/>
  <c r="AF95" i="2737"/>
  <c r="AF38" i="2737"/>
  <c r="AF46" i="2737"/>
  <c r="AF54" i="2737"/>
  <c r="AF62" i="2737"/>
  <c r="AF70" i="2737"/>
  <c r="AF86" i="2737"/>
  <c r="AG91" i="2715"/>
  <c r="AF91" i="2715"/>
  <c r="AG59" i="2715"/>
  <c r="AF59" i="2715"/>
  <c r="AG29" i="2715"/>
  <c r="AF29" i="2715"/>
  <c r="AG45" i="2715"/>
  <c r="AF45" i="2715"/>
  <c r="AG93" i="2715"/>
  <c r="AF93" i="2715"/>
  <c r="Z17" i="2715"/>
  <c r="AG94" i="2715"/>
  <c r="AF94" i="2715"/>
  <c r="AG65" i="2715"/>
  <c r="AF65" i="2715"/>
  <c r="AG35" i="2715"/>
  <c r="AF35" i="2715"/>
  <c r="AG83" i="2715"/>
  <c r="AF83" i="2715"/>
  <c r="AG43" i="2715"/>
  <c r="AF43" i="2715"/>
  <c r="AG99" i="2715"/>
  <c r="AF99" i="2715"/>
  <c r="AG27" i="2715"/>
  <c r="AF27" i="2715"/>
  <c r="AG55" i="2715"/>
  <c r="AF55" i="2715"/>
  <c r="Z15" i="2715"/>
  <c r="AA15" i="2715" s="1"/>
  <c r="AB15" i="2715" s="1"/>
  <c r="AG42" i="2715"/>
  <c r="AF42" i="2715"/>
  <c r="AG53" i="2715"/>
  <c r="AF53" i="2715"/>
  <c r="AG90" i="2715"/>
  <c r="AF90" i="2715"/>
  <c r="AG75" i="2715"/>
  <c r="AF75" i="2715"/>
  <c r="AF25" i="2715"/>
  <c r="AG66" i="2715"/>
  <c r="AF66" i="2715"/>
  <c r="AF86" i="2715"/>
  <c r="AF97" i="2715"/>
  <c r="AG31" i="2715"/>
  <c r="AF31" i="2715"/>
  <c r="AG47" i="2715"/>
  <c r="AF47" i="2715"/>
  <c r="AG63" i="2715"/>
  <c r="AF63" i="2715"/>
  <c r="AG79" i="2715"/>
  <c r="AF79" i="2715"/>
  <c r="AG95" i="2715"/>
  <c r="AF95" i="2715"/>
  <c r="Z18" i="2715"/>
  <c r="AF64" i="2715"/>
  <c r="AF32" i="2715"/>
  <c r="AG34" i="2715"/>
  <c r="AF34" i="2715"/>
  <c r="AF49" i="2715"/>
  <c r="AG71" i="2715"/>
  <c r="AF71" i="2715"/>
  <c r="AF100" i="2715"/>
  <c r="AG51" i="2715"/>
  <c r="AF51" i="2715"/>
  <c r="AG77" i="2715"/>
  <c r="AF77" i="2715"/>
  <c r="AG58" i="2715"/>
  <c r="AF58" i="2715"/>
  <c r="AG69" i="2715"/>
  <c r="AF69" i="2715"/>
  <c r="AG82" i="2715"/>
  <c r="AF82" i="2715"/>
  <c r="AG23" i="2715"/>
  <c r="AF23" i="2715"/>
  <c r="AG39" i="2715"/>
  <c r="AF39" i="2715"/>
  <c r="AG98" i="2715"/>
  <c r="AF98" i="2715"/>
  <c r="Z20" i="2715"/>
  <c r="AG26" i="2715"/>
  <c r="AF26" i="2715"/>
  <c r="AG37" i="2715"/>
  <c r="AF37" i="2715"/>
  <c r="AG67" i="2715"/>
  <c r="AF67" i="2715"/>
  <c r="AG87" i="2715"/>
  <c r="AF87" i="2715"/>
  <c r="AF41" i="2715"/>
  <c r="AF52" i="2715"/>
  <c r="AF78" i="2715"/>
  <c r="AG85" i="2715"/>
  <c r="AF85" i="2715"/>
  <c r="AF89" i="2715"/>
  <c r="AG50" i="2715"/>
  <c r="AF50" i="2715"/>
  <c r="AG74" i="2715"/>
  <c r="AF74" i="2715"/>
  <c r="AG61" i="2715"/>
  <c r="AF61" i="2715"/>
  <c r="D6" i="2755"/>
  <c r="Z15" i="2755" s="1"/>
  <c r="AF75" i="2755"/>
  <c r="AG75" i="2755"/>
  <c r="AG59" i="2755"/>
  <c r="AF43" i="2755"/>
  <c r="AG43" i="2755"/>
  <c r="AF27" i="2755"/>
  <c r="AG27" i="2755"/>
  <c r="AG98" i="2755"/>
  <c r="AF98" i="2755"/>
  <c r="AG21" i="2755"/>
  <c r="AF21" i="2755"/>
  <c r="AG34" i="2755"/>
  <c r="AF34" i="2755"/>
  <c r="AG39" i="2755"/>
  <c r="AF39" i="2755"/>
  <c r="AF61" i="2755"/>
  <c r="AG61" i="2755"/>
  <c r="AF77" i="2755"/>
  <c r="AG77" i="2755"/>
  <c r="AG91" i="2755"/>
  <c r="AF91" i="2755"/>
  <c r="AG57" i="2755"/>
  <c r="AF57" i="2755"/>
  <c r="AG73" i="2755"/>
  <c r="AF73" i="2755"/>
  <c r="AG89" i="2755"/>
  <c r="AF89" i="2755"/>
  <c r="AG37" i="2755"/>
  <c r="AF37" i="2755"/>
  <c r="AG50" i="2755"/>
  <c r="AF50" i="2755"/>
  <c r="AG55" i="2755"/>
  <c r="AF55" i="2755"/>
  <c r="AG66" i="2755"/>
  <c r="AF66" i="2755"/>
  <c r="AG71" i="2755"/>
  <c r="AF71" i="2755"/>
  <c r="AG82" i="2755"/>
  <c r="AF82" i="2755"/>
  <c r="AG87" i="2755"/>
  <c r="AF87" i="2755"/>
  <c r="AF96" i="2755"/>
  <c r="AG96" i="2755"/>
  <c r="AF32" i="2755"/>
  <c r="AG32" i="2755"/>
  <c r="AG94" i="2755"/>
  <c r="AF94" i="2755"/>
  <c r="AG19" i="2755"/>
  <c r="AF19" i="2755"/>
  <c r="AG53" i="2755"/>
  <c r="AF53" i="2755"/>
  <c r="AG69" i="2755"/>
  <c r="AF69" i="2755"/>
  <c r="AG85" i="2755"/>
  <c r="AF85" i="2755"/>
  <c r="AG24" i="2755"/>
  <c r="AF24" i="2755"/>
  <c r="AF48" i="2755"/>
  <c r="AG48" i="2755"/>
  <c r="AF64" i="2755"/>
  <c r="AG64" i="2755"/>
  <c r="AF80" i="2755"/>
  <c r="AG80" i="2755"/>
  <c r="AG99" i="2755"/>
  <c r="AF99" i="2755"/>
  <c r="AG28" i="2755"/>
  <c r="AF28" i="2755"/>
  <c r="AG35" i="2755"/>
  <c r="AF35" i="2755"/>
  <c r="AG62" i="2755"/>
  <c r="AF62" i="2755"/>
  <c r="AG78" i="2755"/>
  <c r="AF78" i="2755"/>
  <c r="AG41" i="2755"/>
  <c r="AF41" i="2755"/>
  <c r="AG22" i="2755"/>
  <c r="AF22" i="2755"/>
  <c r="AG40" i="2755"/>
  <c r="AF40" i="2755"/>
  <c r="AG44" i="2755"/>
  <c r="AF44" i="2755"/>
  <c r="AG51" i="2755"/>
  <c r="AF51" i="2755"/>
  <c r="AG67" i="2755"/>
  <c r="AF67" i="2755"/>
  <c r="AG83" i="2755"/>
  <c r="AF83" i="2755"/>
  <c r="AG92" i="2755"/>
  <c r="AF92" i="2755"/>
  <c r="AG17" i="2755"/>
  <c r="AF17" i="2755"/>
  <c r="AG38" i="2755"/>
  <c r="AF38" i="2755"/>
  <c r="AG56" i="2755"/>
  <c r="AF56" i="2755"/>
  <c r="AG72" i="2755"/>
  <c r="AF72" i="2755"/>
  <c r="AG88" i="2755"/>
  <c r="AF88" i="2755"/>
  <c r="AG95" i="2755"/>
  <c r="AF95" i="2755"/>
  <c r="AG20" i="2755"/>
  <c r="AF20" i="2755"/>
  <c r="AG31" i="2755"/>
  <c r="AF31" i="2755"/>
  <c r="AG60" i="2755"/>
  <c r="AF60" i="2755"/>
  <c r="AG76" i="2755"/>
  <c r="AF76" i="2755"/>
  <c r="AG97" i="2755"/>
  <c r="AF97" i="2755"/>
  <c r="AG33" i="2755"/>
  <c r="AF33" i="2755"/>
  <c r="AG54" i="2755"/>
  <c r="AF54" i="2755"/>
  <c r="AG70" i="2755"/>
  <c r="AF70" i="2755"/>
  <c r="AG86" i="2755"/>
  <c r="AF86" i="2755"/>
  <c r="AG100" i="2755"/>
  <c r="AF100" i="2755"/>
  <c r="AF29" i="2755"/>
  <c r="AG29" i="2755"/>
  <c r="AG36" i="2755"/>
  <c r="AF36" i="2755"/>
  <c r="AG47" i="2755"/>
  <c r="AF47" i="2755"/>
  <c r="AG63" i="2755"/>
  <c r="AF63" i="2755"/>
  <c r="AG79" i="2755"/>
  <c r="AF79" i="2755"/>
  <c r="AG25" i="2755"/>
  <c r="AF25" i="2755"/>
  <c r="AG49" i="2755"/>
  <c r="AF49" i="2755"/>
  <c r="AG65" i="2755"/>
  <c r="AF65" i="2755"/>
  <c r="AG81" i="2755"/>
  <c r="AF81" i="2755"/>
  <c r="AF93" i="2755"/>
  <c r="AG93" i="2755"/>
  <c r="AG18" i="2755"/>
  <c r="AF18" i="2755"/>
  <c r="AG23" i="2755"/>
  <c r="AF23" i="2755"/>
  <c r="AF45" i="2755"/>
  <c r="AG45" i="2755"/>
  <c r="AG52" i="2755"/>
  <c r="AF52" i="2755"/>
  <c r="AG68" i="2755"/>
  <c r="AF68" i="2755"/>
  <c r="AG84" i="2755"/>
  <c r="AF84" i="2755"/>
  <c r="AF30" i="2755"/>
  <c r="AF46" i="2755"/>
  <c r="AF26" i="2755"/>
  <c r="AF42" i="2755"/>
  <c r="AF58" i="2755"/>
  <c r="AF74" i="2755"/>
  <c r="AF90" i="2755"/>
  <c r="E13" i="2755"/>
  <c r="D6" i="2754"/>
  <c r="Z16" i="2754" s="1"/>
  <c r="AG96" i="2754"/>
  <c r="AF96" i="2754"/>
  <c r="AF93" i="2754"/>
  <c r="AG93" i="2754"/>
  <c r="AG92" i="2754"/>
  <c r="AF92" i="2754"/>
  <c r="AG90" i="2754"/>
  <c r="AF90" i="2754"/>
  <c r="AF80" i="2754"/>
  <c r="AF77" i="2754"/>
  <c r="AG77" i="2754"/>
  <c r="AG74" i="2754"/>
  <c r="AF74" i="2754"/>
  <c r="AF64" i="2754"/>
  <c r="AG61" i="2754"/>
  <c r="AF58" i="2754"/>
  <c r="AG48" i="2754"/>
  <c r="AF48" i="2754"/>
  <c r="AF45" i="2754"/>
  <c r="AG45" i="2754"/>
  <c r="AG42" i="2754"/>
  <c r="AF42" i="2754"/>
  <c r="AG32" i="2754"/>
  <c r="AF32" i="2754"/>
  <c r="AG29" i="2754"/>
  <c r="AG26" i="2754"/>
  <c r="AF26" i="2754"/>
  <c r="AG22" i="2754"/>
  <c r="AF22" i="2754"/>
  <c r="AG39" i="2754"/>
  <c r="AF39" i="2754"/>
  <c r="AG54" i="2754"/>
  <c r="AF54" i="2754"/>
  <c r="AG84" i="2754"/>
  <c r="AF84" i="2754"/>
  <c r="AG98" i="2754"/>
  <c r="AF98" i="2754"/>
  <c r="AG69" i="2754"/>
  <c r="AF69" i="2754"/>
  <c r="AG20" i="2754"/>
  <c r="AF20" i="2754"/>
  <c r="AG37" i="2754"/>
  <c r="AF37" i="2754"/>
  <c r="AG52" i="2754"/>
  <c r="AF52" i="2754"/>
  <c r="AG63" i="2754"/>
  <c r="AF63" i="2754"/>
  <c r="AG78" i="2754"/>
  <c r="AF78" i="2754"/>
  <c r="AG31" i="2754"/>
  <c r="AF31" i="2754"/>
  <c r="AG65" i="2754"/>
  <c r="AF65" i="2754"/>
  <c r="AG67" i="2754"/>
  <c r="AF67" i="2754"/>
  <c r="AG72" i="2754"/>
  <c r="AF72" i="2754"/>
  <c r="AG82" i="2754"/>
  <c r="AF82" i="2754"/>
  <c r="AG89" i="2754"/>
  <c r="AF89" i="2754"/>
  <c r="AG33" i="2754"/>
  <c r="AF33" i="2754"/>
  <c r="AG35" i="2754"/>
  <c r="AF35" i="2754"/>
  <c r="AG46" i="2754"/>
  <c r="AF46" i="2754"/>
  <c r="AG57" i="2754"/>
  <c r="AF57" i="2754"/>
  <c r="AG76" i="2754"/>
  <c r="AF76" i="2754"/>
  <c r="AG87" i="2754"/>
  <c r="AF87" i="2754"/>
  <c r="AG91" i="2754"/>
  <c r="AF91" i="2754"/>
  <c r="AG18" i="2754"/>
  <c r="AF18" i="2754"/>
  <c r="AG25" i="2754"/>
  <c r="AF25" i="2754"/>
  <c r="AG40" i="2754"/>
  <c r="AF40" i="2754"/>
  <c r="AG50" i="2754"/>
  <c r="AF50" i="2754"/>
  <c r="AG55" i="2754"/>
  <c r="AF55" i="2754"/>
  <c r="AG59" i="2754"/>
  <c r="AF59" i="2754"/>
  <c r="AG95" i="2754"/>
  <c r="AF95" i="2754"/>
  <c r="AG27" i="2754"/>
  <c r="AF27" i="2754"/>
  <c r="AG44" i="2754"/>
  <c r="AF44" i="2754"/>
  <c r="AG70" i="2754"/>
  <c r="AF70" i="2754"/>
  <c r="AG97" i="2754"/>
  <c r="AF97" i="2754"/>
  <c r="AG99" i="2754"/>
  <c r="AF99" i="2754"/>
  <c r="AG23" i="2754"/>
  <c r="AF23" i="2754"/>
  <c r="AG38" i="2754"/>
  <c r="AF38" i="2754"/>
  <c r="AG85" i="2754"/>
  <c r="AF85" i="2754"/>
  <c r="AG68" i="2754"/>
  <c r="AF68" i="2754"/>
  <c r="AG21" i="2754"/>
  <c r="AF21" i="2754"/>
  <c r="AG36" i="2754"/>
  <c r="AF36" i="2754"/>
  <c r="AG53" i="2754"/>
  <c r="AF53" i="2754"/>
  <c r="AG79" i="2754"/>
  <c r="AF79" i="2754"/>
  <c r="AG81" i="2754"/>
  <c r="AF81" i="2754"/>
  <c r="AG83" i="2754"/>
  <c r="AF83" i="2754"/>
  <c r="AG47" i="2754"/>
  <c r="AF47" i="2754"/>
  <c r="AG62" i="2754"/>
  <c r="AF62" i="2754"/>
  <c r="AG73" i="2754"/>
  <c r="AF73" i="2754"/>
  <c r="AG88" i="2754"/>
  <c r="AF88" i="2754"/>
  <c r="AG100" i="2754"/>
  <c r="AF100" i="2754"/>
  <c r="AG17" i="2754"/>
  <c r="AF17" i="2754"/>
  <c r="AG19" i="2754"/>
  <c r="AF19" i="2754"/>
  <c r="AG30" i="2754"/>
  <c r="AF30" i="2754"/>
  <c r="AG49" i="2754"/>
  <c r="AF49" i="2754"/>
  <c r="AG51" i="2754"/>
  <c r="AF51" i="2754"/>
  <c r="AG56" i="2754"/>
  <c r="AF56" i="2754"/>
  <c r="AG66" i="2754"/>
  <c r="AF66" i="2754"/>
  <c r="AG71" i="2754"/>
  <c r="AF71" i="2754"/>
  <c r="AG75" i="2754"/>
  <c r="AF75" i="2754"/>
  <c r="AG24" i="2754"/>
  <c r="AF24" i="2754"/>
  <c r="AG34" i="2754"/>
  <c r="AF34" i="2754"/>
  <c r="AG41" i="2754"/>
  <c r="AF41" i="2754"/>
  <c r="AG60" i="2754"/>
  <c r="AF60" i="2754"/>
  <c r="AG86" i="2754"/>
  <c r="AF86" i="2754"/>
  <c r="AG28" i="2754"/>
  <c r="AF28" i="2754"/>
  <c r="AG43" i="2754"/>
  <c r="AF43" i="2754"/>
  <c r="AG94" i="2754"/>
  <c r="AF94" i="2754"/>
  <c r="E13" i="2754"/>
  <c r="D6" i="2753"/>
  <c r="Z15" i="2753" s="1"/>
  <c r="AF93" i="2753"/>
  <c r="AG93" i="2753"/>
  <c r="AF80" i="2753"/>
  <c r="AG80" i="2753"/>
  <c r="AF61" i="2753"/>
  <c r="AG61" i="2753"/>
  <c r="AF53" i="2753"/>
  <c r="AG53" i="2753"/>
  <c r="AF45" i="2753"/>
  <c r="AG45" i="2753"/>
  <c r="AF37" i="2753"/>
  <c r="AG37" i="2753"/>
  <c r="AF29" i="2753"/>
  <c r="AG29" i="2753"/>
  <c r="AF21" i="2753"/>
  <c r="AG21" i="2753"/>
  <c r="AG18" i="2753"/>
  <c r="AF18" i="2753"/>
  <c r="AG42" i="2753"/>
  <c r="AF42" i="2753"/>
  <c r="AF51" i="2753"/>
  <c r="AG51" i="2753"/>
  <c r="AG62" i="2753"/>
  <c r="AF62" i="2753"/>
  <c r="AG38" i="2753"/>
  <c r="AF38" i="2753"/>
  <c r="AG49" i="2753"/>
  <c r="AF49" i="2753"/>
  <c r="AF96" i="2753"/>
  <c r="AG96" i="2753"/>
  <c r="AG60" i="2753"/>
  <c r="AF60" i="2753"/>
  <c r="AG85" i="2753"/>
  <c r="AF85" i="2753"/>
  <c r="AG27" i="2753"/>
  <c r="AF27" i="2753"/>
  <c r="AG36" i="2753"/>
  <c r="AF36" i="2753"/>
  <c r="AG47" i="2753"/>
  <c r="AF47" i="2753"/>
  <c r="AG56" i="2753"/>
  <c r="AF56" i="2753"/>
  <c r="AG76" i="2753"/>
  <c r="AF76" i="2753"/>
  <c r="AG94" i="2753"/>
  <c r="AF94" i="2753"/>
  <c r="AG23" i="2753"/>
  <c r="AF23" i="2753"/>
  <c r="AG25" i="2753"/>
  <c r="AF25" i="2753"/>
  <c r="AG34" i="2753"/>
  <c r="AF34" i="2753"/>
  <c r="AG58" i="2753"/>
  <c r="AF58" i="2753"/>
  <c r="AF67" i="2753"/>
  <c r="AG67" i="2753"/>
  <c r="AG72" i="2753"/>
  <c r="AF72" i="2753"/>
  <c r="AG54" i="2753"/>
  <c r="AF54" i="2753"/>
  <c r="AG65" i="2753"/>
  <c r="AF65" i="2753"/>
  <c r="AG74" i="2753"/>
  <c r="AF74" i="2753"/>
  <c r="AG79" i="2753"/>
  <c r="AF79" i="2753"/>
  <c r="AG92" i="2753"/>
  <c r="AF92" i="2753"/>
  <c r="AF32" i="2753"/>
  <c r="AG32" i="2753"/>
  <c r="AG70" i="2753"/>
  <c r="AF70" i="2753"/>
  <c r="AF83" i="2753"/>
  <c r="AG83" i="2753"/>
  <c r="AG88" i="2753"/>
  <c r="AF88" i="2753"/>
  <c r="AG43" i="2753"/>
  <c r="AF43" i="2753"/>
  <c r="AG52" i="2753"/>
  <c r="AF52" i="2753"/>
  <c r="AG63" i="2753"/>
  <c r="AF63" i="2753"/>
  <c r="AG81" i="2753"/>
  <c r="AF81" i="2753"/>
  <c r="AG90" i="2753"/>
  <c r="AF90" i="2753"/>
  <c r="AF99" i="2753"/>
  <c r="AG99" i="2753"/>
  <c r="AF19" i="2753"/>
  <c r="AG19" i="2753"/>
  <c r="AG30" i="2753"/>
  <c r="AF30" i="2753"/>
  <c r="AG39" i="2753"/>
  <c r="AF39" i="2753"/>
  <c r="AG41" i="2753"/>
  <c r="AF41" i="2753"/>
  <c r="AG50" i="2753"/>
  <c r="AF50" i="2753"/>
  <c r="AF77" i="2753"/>
  <c r="AG77" i="2753"/>
  <c r="AG86" i="2753"/>
  <c r="AF86" i="2753"/>
  <c r="AG97" i="2753"/>
  <c r="AF97" i="2753"/>
  <c r="AG17" i="2753"/>
  <c r="AF17" i="2753"/>
  <c r="AG28" i="2753"/>
  <c r="AF28" i="2753"/>
  <c r="AF48" i="2753"/>
  <c r="AG48" i="2753"/>
  <c r="AG95" i="2753"/>
  <c r="AF95" i="2753"/>
  <c r="AG69" i="2753"/>
  <c r="AF69" i="2753"/>
  <c r="AG24" i="2753"/>
  <c r="AF24" i="2753"/>
  <c r="AG59" i="2753"/>
  <c r="AF59" i="2753"/>
  <c r="AG68" i="2753"/>
  <c r="AF68" i="2753"/>
  <c r="AG26" i="2753"/>
  <c r="AF26" i="2753"/>
  <c r="AF35" i="2753"/>
  <c r="AG35" i="2753"/>
  <c r="AG46" i="2753"/>
  <c r="AF46" i="2753"/>
  <c r="AG55" i="2753"/>
  <c r="AF55" i="2753"/>
  <c r="AG57" i="2753"/>
  <c r="AF57" i="2753"/>
  <c r="AG66" i="2753"/>
  <c r="AF66" i="2753"/>
  <c r="AG75" i="2753"/>
  <c r="AF75" i="2753"/>
  <c r="AG100" i="2753"/>
  <c r="AF100" i="2753"/>
  <c r="AG22" i="2753"/>
  <c r="AF22" i="2753"/>
  <c r="AG33" i="2753"/>
  <c r="AF33" i="2753"/>
  <c r="AG71" i="2753"/>
  <c r="AF71" i="2753"/>
  <c r="AG73" i="2753"/>
  <c r="AF73" i="2753"/>
  <c r="AG84" i="2753"/>
  <c r="AF84" i="2753"/>
  <c r="AG44" i="2753"/>
  <c r="AF44" i="2753"/>
  <c r="AF64" i="2753"/>
  <c r="AG64" i="2753"/>
  <c r="AG78" i="2753"/>
  <c r="AF78" i="2753"/>
  <c r="AG82" i="2753"/>
  <c r="AF82" i="2753"/>
  <c r="AG91" i="2753"/>
  <c r="AF91" i="2753"/>
  <c r="AG20" i="2753"/>
  <c r="AF20" i="2753"/>
  <c r="AG31" i="2753"/>
  <c r="AF31" i="2753"/>
  <c r="AG40" i="2753"/>
  <c r="AF40" i="2753"/>
  <c r="AG87" i="2753"/>
  <c r="AF87" i="2753"/>
  <c r="AG89" i="2753"/>
  <c r="AF89" i="2753"/>
  <c r="AG98" i="2753"/>
  <c r="AF98" i="2753"/>
  <c r="E13" i="2753"/>
  <c r="D6" i="2752"/>
  <c r="D6" i="2751"/>
  <c r="Z16" i="2751" s="1"/>
  <c r="AG74" i="2751"/>
  <c r="AF74" i="2751"/>
  <c r="AG58" i="2751"/>
  <c r="AF58" i="2751"/>
  <c r="AF44" i="2751"/>
  <c r="AG44" i="2751"/>
  <c r="AG42" i="2751"/>
  <c r="AF42" i="2751"/>
  <c r="AG26" i="2751"/>
  <c r="AF26" i="2751"/>
  <c r="AG98" i="2751"/>
  <c r="AF98" i="2751"/>
  <c r="AG85" i="2751"/>
  <c r="AF85" i="2751"/>
  <c r="AF32" i="2751"/>
  <c r="AG32" i="2751"/>
  <c r="AG34" i="2751"/>
  <c r="AF34" i="2751"/>
  <c r="AG39" i="2751"/>
  <c r="AF39" i="2751"/>
  <c r="AG41" i="2751"/>
  <c r="AF41" i="2751"/>
  <c r="AG65" i="2751"/>
  <c r="AF65" i="2751"/>
  <c r="AG67" i="2751"/>
  <c r="AF67" i="2751"/>
  <c r="AG72" i="2751"/>
  <c r="AF72" i="2751"/>
  <c r="AG78" i="2751"/>
  <c r="AF78" i="2751"/>
  <c r="AG43" i="2751"/>
  <c r="AF43" i="2751"/>
  <c r="AG52" i="2751"/>
  <c r="AF52" i="2751"/>
  <c r="AG94" i="2751"/>
  <c r="AF94" i="2751"/>
  <c r="AG37" i="2751"/>
  <c r="AF37" i="2751"/>
  <c r="AF45" i="2751"/>
  <c r="AG45" i="2751"/>
  <c r="AG63" i="2751"/>
  <c r="AF63" i="2751"/>
  <c r="AG70" i="2751"/>
  <c r="AF70" i="2751"/>
  <c r="AG54" i="2751"/>
  <c r="AF54" i="2751"/>
  <c r="AG17" i="2751"/>
  <c r="AF17" i="2751"/>
  <c r="AG19" i="2751"/>
  <c r="AF19" i="2751"/>
  <c r="AG24" i="2751"/>
  <c r="AF24" i="2751"/>
  <c r="AG30" i="2751"/>
  <c r="AF30" i="2751"/>
  <c r="AG21" i="2751"/>
  <c r="AF21" i="2751"/>
  <c r="AG81" i="2751"/>
  <c r="AF81" i="2751"/>
  <c r="AG83" i="2751"/>
  <c r="AF83" i="2751"/>
  <c r="AG88" i="2751"/>
  <c r="AF88" i="2751"/>
  <c r="AG22" i="2751"/>
  <c r="AF22" i="2751"/>
  <c r="AF48" i="2751"/>
  <c r="AG48" i="2751"/>
  <c r="AG50" i="2751"/>
  <c r="AF50" i="2751"/>
  <c r="AG55" i="2751"/>
  <c r="AF55" i="2751"/>
  <c r="AG57" i="2751"/>
  <c r="AF57" i="2751"/>
  <c r="AG68" i="2751"/>
  <c r="AF68" i="2751"/>
  <c r="AG90" i="2751"/>
  <c r="AF90" i="2751"/>
  <c r="AG97" i="2751"/>
  <c r="AF97" i="2751"/>
  <c r="AG99" i="2751"/>
  <c r="AF99" i="2751"/>
  <c r="AF96" i="2751"/>
  <c r="AG96" i="2751"/>
  <c r="AG59" i="2751"/>
  <c r="AF59" i="2751"/>
  <c r="AF61" i="2751"/>
  <c r="AG61" i="2751"/>
  <c r="AG79" i="2751"/>
  <c r="AF79" i="2751"/>
  <c r="AG86" i="2751"/>
  <c r="AF86" i="2751"/>
  <c r="AG33" i="2751"/>
  <c r="AF33" i="2751"/>
  <c r="AG35" i="2751"/>
  <c r="AF35" i="2751"/>
  <c r="AG40" i="2751"/>
  <c r="AF40" i="2751"/>
  <c r="AG53" i="2751"/>
  <c r="AF53" i="2751"/>
  <c r="AG95" i="2751"/>
  <c r="AF95" i="2751"/>
  <c r="AG20" i="2751"/>
  <c r="AF20" i="2751"/>
  <c r="AG46" i="2751"/>
  <c r="AF46" i="2751"/>
  <c r="AG47" i="2751"/>
  <c r="AF47" i="2751"/>
  <c r="AG31" i="2751"/>
  <c r="AF31" i="2751"/>
  <c r="AG38" i="2751"/>
  <c r="AF38" i="2751"/>
  <c r="AF64" i="2751"/>
  <c r="AG64" i="2751"/>
  <c r="AG66" i="2751"/>
  <c r="AF66" i="2751"/>
  <c r="AG71" i="2751"/>
  <c r="AF71" i="2751"/>
  <c r="AG73" i="2751"/>
  <c r="AF73" i="2751"/>
  <c r="AG84" i="2751"/>
  <c r="AF84" i="2751"/>
  <c r="AG75" i="2751"/>
  <c r="AF75" i="2751"/>
  <c r="AF77" i="2751"/>
  <c r="AG77" i="2751"/>
  <c r="AG100" i="2751"/>
  <c r="AF100" i="2751"/>
  <c r="AG69" i="2751"/>
  <c r="AF69" i="2751"/>
  <c r="AF93" i="2751"/>
  <c r="AG93" i="2751"/>
  <c r="AG18" i="2751"/>
  <c r="AF18" i="2751"/>
  <c r="AG23" i="2751"/>
  <c r="AF23" i="2751"/>
  <c r="AG25" i="2751"/>
  <c r="AF25" i="2751"/>
  <c r="AG36" i="2751"/>
  <c r="AF36" i="2751"/>
  <c r="AG49" i="2751"/>
  <c r="AF49" i="2751"/>
  <c r="AG51" i="2751"/>
  <c r="AF51" i="2751"/>
  <c r="AG56" i="2751"/>
  <c r="AF56" i="2751"/>
  <c r="AG62" i="2751"/>
  <c r="AF62" i="2751"/>
  <c r="AG91" i="2751"/>
  <c r="AF91" i="2751"/>
  <c r="AG27" i="2751"/>
  <c r="AF27" i="2751"/>
  <c r="AF29" i="2751"/>
  <c r="AG29" i="2751"/>
  <c r="AF80" i="2751"/>
  <c r="AG80" i="2751"/>
  <c r="AG82" i="2751"/>
  <c r="AF82" i="2751"/>
  <c r="AG87" i="2751"/>
  <c r="AF87" i="2751"/>
  <c r="AG89" i="2751"/>
  <c r="AF89" i="2751"/>
  <c r="AF28" i="2751"/>
  <c r="AF60" i="2751"/>
  <c r="AF76" i="2751"/>
  <c r="AF92" i="2751"/>
  <c r="E13" i="2751"/>
  <c r="D6" i="2750"/>
  <c r="D6" i="2749"/>
  <c r="Z18" i="2749" s="1"/>
  <c r="AA18" i="2749" s="1"/>
  <c r="L9" i="2749"/>
  <c r="AF71" i="2749"/>
  <c r="AG71" i="2749"/>
  <c r="AF23" i="2749"/>
  <c r="AG23" i="2749"/>
  <c r="AG36" i="2749"/>
  <c r="AF36" i="2749"/>
  <c r="AG52" i="2749"/>
  <c r="AF52" i="2749"/>
  <c r="AF61" i="2749"/>
  <c r="AG61" i="2749"/>
  <c r="AG98" i="2749"/>
  <c r="AF98" i="2749"/>
  <c r="AF96" i="2749"/>
  <c r="AG96" i="2749"/>
  <c r="AG68" i="2749"/>
  <c r="AF68" i="2749"/>
  <c r="AG91" i="2749"/>
  <c r="AF91" i="2749"/>
  <c r="AF32" i="2749"/>
  <c r="AG32" i="2749"/>
  <c r="AG34" i="2749"/>
  <c r="AF34" i="2749"/>
  <c r="AF48" i="2749"/>
  <c r="AG48" i="2749"/>
  <c r="AG50" i="2749"/>
  <c r="AF50" i="2749"/>
  <c r="AF64" i="2749"/>
  <c r="AG64" i="2749"/>
  <c r="AG66" i="2749"/>
  <c r="AF66" i="2749"/>
  <c r="AF80" i="2749"/>
  <c r="AG80" i="2749"/>
  <c r="AG82" i="2749"/>
  <c r="AF82" i="2749"/>
  <c r="AG87" i="2749"/>
  <c r="AF87" i="2749"/>
  <c r="AG89" i="2749"/>
  <c r="AF89" i="2749"/>
  <c r="AG94" i="2749"/>
  <c r="AF94" i="2749"/>
  <c r="AF29" i="2749"/>
  <c r="AG29" i="2749"/>
  <c r="AG21" i="2749"/>
  <c r="AF21" i="2749"/>
  <c r="AG27" i="2749"/>
  <c r="AF27" i="2749"/>
  <c r="AG43" i="2749"/>
  <c r="AF43" i="2749"/>
  <c r="AG59" i="2749"/>
  <c r="AF59" i="2749"/>
  <c r="AG75" i="2749"/>
  <c r="AF75" i="2749"/>
  <c r="AG25" i="2749"/>
  <c r="AF25" i="2749"/>
  <c r="AG37" i="2749"/>
  <c r="AF37" i="2749"/>
  <c r="AG41" i="2749"/>
  <c r="AF41" i="2749"/>
  <c r="AG53" i="2749"/>
  <c r="AF53" i="2749"/>
  <c r="AG57" i="2749"/>
  <c r="AF57" i="2749"/>
  <c r="AG69" i="2749"/>
  <c r="AF69" i="2749"/>
  <c r="AG85" i="2749"/>
  <c r="AF85" i="2749"/>
  <c r="AF77" i="2749"/>
  <c r="AG77" i="2749"/>
  <c r="AG30" i="2749"/>
  <c r="AF30" i="2749"/>
  <c r="AG46" i="2749"/>
  <c r="AF46" i="2749"/>
  <c r="AG62" i="2749"/>
  <c r="AF62" i="2749"/>
  <c r="AG73" i="2749"/>
  <c r="AF73" i="2749"/>
  <c r="AG78" i="2749"/>
  <c r="AF78" i="2749"/>
  <c r="AG92" i="2749"/>
  <c r="AF92" i="2749"/>
  <c r="AG97" i="2749"/>
  <c r="AF97" i="2749"/>
  <c r="AG99" i="2749"/>
  <c r="AF99" i="2749"/>
  <c r="AG28" i="2749"/>
  <c r="AF28" i="2749"/>
  <c r="AG44" i="2749"/>
  <c r="AF44" i="2749"/>
  <c r="AG60" i="2749"/>
  <c r="AF60" i="2749"/>
  <c r="AG76" i="2749"/>
  <c r="AF76" i="2749"/>
  <c r="AG84" i="2749"/>
  <c r="AF84" i="2749"/>
  <c r="AG33" i="2749"/>
  <c r="AF33" i="2749"/>
  <c r="AG35" i="2749"/>
  <c r="AF35" i="2749"/>
  <c r="AG49" i="2749"/>
  <c r="AF49" i="2749"/>
  <c r="AG51" i="2749"/>
  <c r="AF51" i="2749"/>
  <c r="AG65" i="2749"/>
  <c r="AF65" i="2749"/>
  <c r="AG67" i="2749"/>
  <c r="AF67" i="2749"/>
  <c r="AG81" i="2749"/>
  <c r="AF81" i="2749"/>
  <c r="AG83" i="2749"/>
  <c r="AF83" i="2749"/>
  <c r="AG88" i="2749"/>
  <c r="AF88" i="2749"/>
  <c r="AG90" i="2749"/>
  <c r="AF90" i="2749"/>
  <c r="AG95" i="2749"/>
  <c r="AF95" i="2749"/>
  <c r="AG22" i="2749"/>
  <c r="AF22" i="2749"/>
  <c r="AG100" i="2749"/>
  <c r="AF100" i="2749"/>
  <c r="AG24" i="2749"/>
  <c r="AF24" i="2749"/>
  <c r="AG38" i="2749"/>
  <c r="AF38" i="2749"/>
  <c r="AG40" i="2749"/>
  <c r="AF40" i="2749"/>
  <c r="AG54" i="2749"/>
  <c r="AF54" i="2749"/>
  <c r="AG56" i="2749"/>
  <c r="AF56" i="2749"/>
  <c r="AG70" i="2749"/>
  <c r="AF70" i="2749"/>
  <c r="AG86" i="2749"/>
  <c r="AF86" i="2749"/>
  <c r="AF93" i="2749"/>
  <c r="AG93" i="2749"/>
  <c r="AF45" i="2749"/>
  <c r="AG45" i="2749"/>
  <c r="AG26" i="2749"/>
  <c r="AF26" i="2749"/>
  <c r="AG31" i="2749"/>
  <c r="AF31" i="2749"/>
  <c r="AG42" i="2749"/>
  <c r="AF42" i="2749"/>
  <c r="AG47" i="2749"/>
  <c r="AF47" i="2749"/>
  <c r="AG58" i="2749"/>
  <c r="AF58" i="2749"/>
  <c r="AG63" i="2749"/>
  <c r="AF63" i="2749"/>
  <c r="AG72" i="2749"/>
  <c r="AF72" i="2749"/>
  <c r="AG74" i="2749"/>
  <c r="AF74" i="2749"/>
  <c r="AG79" i="2749"/>
  <c r="AF79" i="2749"/>
  <c r="AG20" i="2749"/>
  <c r="AF20" i="2749"/>
  <c r="AF39" i="2749"/>
  <c r="AF55" i="2749"/>
  <c r="E13" i="2749"/>
  <c r="D6" i="2748"/>
  <c r="D6" i="2747"/>
  <c r="D6" i="2746"/>
  <c r="D6" i="2745"/>
  <c r="Z15" i="2745" s="1"/>
  <c r="AF87" i="2745"/>
  <c r="AG87" i="2745"/>
  <c r="AF71" i="2745"/>
  <c r="AG71" i="2745"/>
  <c r="AF23" i="2745"/>
  <c r="AG23" i="2745"/>
  <c r="AG27" i="2745"/>
  <c r="AF27" i="2745"/>
  <c r="AF32" i="2745"/>
  <c r="AG32" i="2745"/>
  <c r="AG43" i="2745"/>
  <c r="AF43" i="2745"/>
  <c r="AF48" i="2745"/>
  <c r="AG48" i="2745"/>
  <c r="AF64" i="2745"/>
  <c r="AG64" i="2745"/>
  <c r="AG39" i="2745"/>
  <c r="AF39" i="2745"/>
  <c r="AG55" i="2745"/>
  <c r="AF55" i="2745"/>
  <c r="AF80" i="2745"/>
  <c r="AG80" i="2745"/>
  <c r="AF96" i="2745"/>
  <c r="AG96" i="2745"/>
  <c r="AF77" i="2745"/>
  <c r="AG77" i="2745"/>
  <c r="AG21" i="2745"/>
  <c r="AF21" i="2745"/>
  <c r="AG59" i="2745"/>
  <c r="AF59" i="2745"/>
  <c r="AG91" i="2745"/>
  <c r="AF91" i="2745"/>
  <c r="AG25" i="2745"/>
  <c r="AF25" i="2745"/>
  <c r="AG30" i="2745"/>
  <c r="AF30" i="2745"/>
  <c r="AG37" i="2745"/>
  <c r="AF37" i="2745"/>
  <c r="AG41" i="2745"/>
  <c r="AF41" i="2745"/>
  <c r="AG46" i="2745"/>
  <c r="AF46" i="2745"/>
  <c r="AG53" i="2745"/>
  <c r="AF53" i="2745"/>
  <c r="AG57" i="2745"/>
  <c r="AF57" i="2745"/>
  <c r="AG69" i="2745"/>
  <c r="AF69" i="2745"/>
  <c r="AG75" i="2745"/>
  <c r="AF75" i="2745"/>
  <c r="AG89" i="2745"/>
  <c r="AF89" i="2745"/>
  <c r="AG19" i="2745"/>
  <c r="AF19" i="2745"/>
  <c r="AG62" i="2745"/>
  <c r="AF62" i="2745"/>
  <c r="AG73" i="2745"/>
  <c r="AF73" i="2745"/>
  <c r="AG85" i="2745"/>
  <c r="AF85" i="2745"/>
  <c r="AG94" i="2745"/>
  <c r="AF94" i="2745"/>
  <c r="AG35" i="2745"/>
  <c r="AF35" i="2745"/>
  <c r="AG51" i="2745"/>
  <c r="AF51" i="2745"/>
  <c r="AG67" i="2745"/>
  <c r="AF67" i="2745"/>
  <c r="AG78" i="2745"/>
  <c r="AF78" i="2745"/>
  <c r="AG33" i="2745"/>
  <c r="AF33" i="2745"/>
  <c r="AG49" i="2745"/>
  <c r="AF49" i="2745"/>
  <c r="AG65" i="2745"/>
  <c r="AF65" i="2745"/>
  <c r="AG83" i="2745"/>
  <c r="AF83" i="2745"/>
  <c r="AG99" i="2745"/>
  <c r="AF99" i="2745"/>
  <c r="AG81" i="2745"/>
  <c r="AF81" i="2745"/>
  <c r="AG97" i="2745"/>
  <c r="AF97" i="2745"/>
  <c r="AG22" i="2745"/>
  <c r="AF22" i="2745"/>
  <c r="AG28" i="2745"/>
  <c r="AF28" i="2745"/>
  <c r="AG44" i="2745"/>
  <c r="AF44" i="2745"/>
  <c r="AG60" i="2745"/>
  <c r="AF60" i="2745"/>
  <c r="AG70" i="2745"/>
  <c r="AF70" i="2745"/>
  <c r="AG92" i="2745"/>
  <c r="AF92" i="2745"/>
  <c r="AG20" i="2745"/>
  <c r="AF20" i="2745"/>
  <c r="AG47" i="2745"/>
  <c r="AF47" i="2745"/>
  <c r="AG63" i="2745"/>
  <c r="AF63" i="2745"/>
  <c r="AG76" i="2745"/>
  <c r="AF76" i="2745"/>
  <c r="AG86" i="2745"/>
  <c r="AF86" i="2745"/>
  <c r="AG88" i="2745"/>
  <c r="AF88" i="2745"/>
  <c r="AG31" i="2745"/>
  <c r="AF31" i="2745"/>
  <c r="AG26" i="2745"/>
  <c r="AF26" i="2745"/>
  <c r="AG36" i="2745"/>
  <c r="AF36" i="2745"/>
  <c r="AG42" i="2745"/>
  <c r="AF42" i="2745"/>
  <c r="AG52" i="2745"/>
  <c r="AF52" i="2745"/>
  <c r="AG58" i="2745"/>
  <c r="AF58" i="2745"/>
  <c r="AG68" i="2745"/>
  <c r="AF68" i="2745"/>
  <c r="AG79" i="2745"/>
  <c r="AF79" i="2745"/>
  <c r="AG90" i="2745"/>
  <c r="AF90" i="2745"/>
  <c r="AG95" i="2745"/>
  <c r="AF95" i="2745"/>
  <c r="AG100" i="2745"/>
  <c r="AF100" i="2745"/>
  <c r="AG18" i="2745"/>
  <c r="AF18" i="2745"/>
  <c r="AG74" i="2745"/>
  <c r="AF74" i="2745"/>
  <c r="AG84" i="2745"/>
  <c r="AF84" i="2745"/>
  <c r="AF29" i="2745"/>
  <c r="AG29" i="2745"/>
  <c r="AG34" i="2745"/>
  <c r="AF34" i="2745"/>
  <c r="AF45" i="2745"/>
  <c r="AG45" i="2745"/>
  <c r="AG50" i="2745"/>
  <c r="AF50" i="2745"/>
  <c r="AG66" i="2745"/>
  <c r="AF66" i="2745"/>
  <c r="AF61" i="2745"/>
  <c r="AG61" i="2745"/>
  <c r="AG82" i="2745"/>
  <c r="AF82" i="2745"/>
  <c r="AF93" i="2745"/>
  <c r="AG93" i="2745"/>
  <c r="AG98" i="2745"/>
  <c r="AF98" i="2745"/>
  <c r="AF38" i="2745"/>
  <c r="AF54" i="2745"/>
  <c r="AF24" i="2745"/>
  <c r="AF40" i="2745"/>
  <c r="AF56" i="2745"/>
  <c r="AF72" i="2745"/>
  <c r="E13" i="2745"/>
  <c r="D6" i="2744"/>
  <c r="D6" i="2743"/>
  <c r="D6" i="2742"/>
  <c r="D6" i="2741"/>
  <c r="Z15" i="2741" s="1"/>
  <c r="AF50" i="2741"/>
  <c r="AG96" i="2741"/>
  <c r="AF96" i="2741"/>
  <c r="AG92" i="2741"/>
  <c r="AF92" i="2741"/>
  <c r="AG82" i="2741"/>
  <c r="AF82" i="2741"/>
  <c r="AF80" i="2741"/>
  <c r="AG76" i="2741"/>
  <c r="AF76" i="2741"/>
  <c r="AG66" i="2741"/>
  <c r="AF66" i="2741"/>
  <c r="AG64" i="2741"/>
  <c r="AF64" i="2741"/>
  <c r="AG60" i="2741"/>
  <c r="AF60" i="2741"/>
  <c r="AG48" i="2741"/>
  <c r="AF48" i="2741"/>
  <c r="AF44" i="2741"/>
  <c r="AG34" i="2741"/>
  <c r="AF34" i="2741"/>
  <c r="AG32" i="2741"/>
  <c r="AF32" i="2741"/>
  <c r="AF28" i="2741"/>
  <c r="AG28" i="2741"/>
  <c r="AG56" i="2741"/>
  <c r="AF56" i="2741"/>
  <c r="AG27" i="2741"/>
  <c r="AF27" i="2741"/>
  <c r="AF29" i="2741"/>
  <c r="AG29" i="2741"/>
  <c r="AG35" i="2741"/>
  <c r="AF35" i="2741"/>
  <c r="AG37" i="2741"/>
  <c r="AF37" i="2741"/>
  <c r="AG54" i="2741"/>
  <c r="AF54" i="2741"/>
  <c r="AG73" i="2741"/>
  <c r="AF73" i="2741"/>
  <c r="AG90" i="2741"/>
  <c r="AF90" i="2741"/>
  <c r="AG98" i="2741"/>
  <c r="AF98" i="2741"/>
  <c r="AG46" i="2741"/>
  <c r="AF46" i="2741"/>
  <c r="AG63" i="2741"/>
  <c r="AF63" i="2741"/>
  <c r="AG25" i="2741"/>
  <c r="AF25" i="2741"/>
  <c r="AG42" i="2741"/>
  <c r="AF42" i="2741"/>
  <c r="AG65" i="2741"/>
  <c r="AF65" i="2741"/>
  <c r="AG71" i="2741"/>
  <c r="AF71" i="2741"/>
  <c r="AG88" i="2741"/>
  <c r="AF88" i="2741"/>
  <c r="AG23" i="2741"/>
  <c r="AF23" i="2741"/>
  <c r="AG40" i="2741"/>
  <c r="AF40" i="2741"/>
  <c r="AG59" i="2741"/>
  <c r="AF59" i="2741"/>
  <c r="AF61" i="2741"/>
  <c r="AG61" i="2741"/>
  <c r="AG67" i="2741"/>
  <c r="AF67" i="2741"/>
  <c r="AG69" i="2741"/>
  <c r="AF69" i="2741"/>
  <c r="AG86" i="2741"/>
  <c r="AF86" i="2741"/>
  <c r="AG95" i="2741"/>
  <c r="AF95" i="2741"/>
  <c r="AG78" i="2741"/>
  <c r="AF78" i="2741"/>
  <c r="AG97" i="2741"/>
  <c r="AF97" i="2741"/>
  <c r="AG99" i="2741"/>
  <c r="AF99" i="2741"/>
  <c r="AG39" i="2741"/>
  <c r="AF39" i="2741"/>
  <c r="AG21" i="2741"/>
  <c r="AF21" i="2741"/>
  <c r="AG38" i="2741"/>
  <c r="AF38" i="2741"/>
  <c r="AG57" i="2741"/>
  <c r="AF57" i="2741"/>
  <c r="AG74" i="2741"/>
  <c r="AF74" i="2741"/>
  <c r="AG75" i="2741"/>
  <c r="AF75" i="2741"/>
  <c r="AG30" i="2741"/>
  <c r="AF30" i="2741"/>
  <c r="AG47" i="2741"/>
  <c r="AF47" i="2741"/>
  <c r="AF93" i="2741"/>
  <c r="AG93" i="2741"/>
  <c r="AG26" i="2741"/>
  <c r="AF26" i="2741"/>
  <c r="AG49" i="2741"/>
  <c r="AF49" i="2741"/>
  <c r="AG55" i="2741"/>
  <c r="AF55" i="2741"/>
  <c r="AG72" i="2741"/>
  <c r="AF72" i="2741"/>
  <c r="AG91" i="2741"/>
  <c r="AF91" i="2741"/>
  <c r="AG83" i="2741"/>
  <c r="AF83" i="2741"/>
  <c r="AG33" i="2741"/>
  <c r="AF33" i="2741"/>
  <c r="AG24" i="2741"/>
  <c r="AF24" i="2741"/>
  <c r="AG43" i="2741"/>
  <c r="AF43" i="2741"/>
  <c r="AF45" i="2741"/>
  <c r="AG45" i="2741"/>
  <c r="AG51" i="2741"/>
  <c r="AF51" i="2741"/>
  <c r="AG53" i="2741"/>
  <c r="AF53" i="2741"/>
  <c r="AG70" i="2741"/>
  <c r="AF70" i="2741"/>
  <c r="AG89" i="2741"/>
  <c r="AF89" i="2741"/>
  <c r="AG100" i="2741"/>
  <c r="AF100" i="2741"/>
  <c r="AF77" i="2741"/>
  <c r="AG77" i="2741"/>
  <c r="AG62" i="2741"/>
  <c r="AF62" i="2741"/>
  <c r="AG79" i="2741"/>
  <c r="AF79" i="2741"/>
  <c r="AG94" i="2741"/>
  <c r="AF94" i="2741"/>
  <c r="AG22" i="2741"/>
  <c r="AF22" i="2741"/>
  <c r="AG41" i="2741"/>
  <c r="AF41" i="2741"/>
  <c r="AG58" i="2741"/>
  <c r="AF58" i="2741"/>
  <c r="AG81" i="2741"/>
  <c r="AF81" i="2741"/>
  <c r="AG87" i="2741"/>
  <c r="AF87" i="2741"/>
  <c r="AG85" i="2741"/>
  <c r="AF85" i="2741"/>
  <c r="AG31" i="2741"/>
  <c r="AF31" i="2741"/>
  <c r="AF20" i="2741"/>
  <c r="AF36" i="2741"/>
  <c r="AF52" i="2741"/>
  <c r="AF68" i="2741"/>
  <c r="AF84" i="2741"/>
  <c r="E13" i="2741"/>
  <c r="D6" i="2740"/>
  <c r="Z15" i="2740" s="1"/>
  <c r="AF93" i="2740"/>
  <c r="AG93" i="2740"/>
  <c r="AF51" i="2740"/>
  <c r="AF45" i="2740"/>
  <c r="AG45" i="2740"/>
  <c r="AF29" i="2740"/>
  <c r="AG29" i="2740"/>
  <c r="AF19" i="2740"/>
  <c r="AG24" i="2740"/>
  <c r="AF24" i="2740"/>
  <c r="AG28" i="2740"/>
  <c r="AF28" i="2740"/>
  <c r="AF48" i="2740"/>
  <c r="AG48" i="2740"/>
  <c r="AG71" i="2740"/>
  <c r="AF71" i="2740"/>
  <c r="AF73" i="2740"/>
  <c r="AG73" i="2740"/>
  <c r="AG82" i="2740"/>
  <c r="AF82" i="2740"/>
  <c r="AG26" i="2740"/>
  <c r="AF26" i="2740"/>
  <c r="AG30" i="2740"/>
  <c r="AF30" i="2740"/>
  <c r="AG35" i="2740"/>
  <c r="AF35" i="2740"/>
  <c r="AG55" i="2740"/>
  <c r="AF55" i="2740"/>
  <c r="AF57" i="2740"/>
  <c r="AG57" i="2740"/>
  <c r="AG66" i="2740"/>
  <c r="AF66" i="2740"/>
  <c r="AG80" i="2740"/>
  <c r="AF80" i="2740"/>
  <c r="AG98" i="2740"/>
  <c r="AF98" i="2740"/>
  <c r="AG22" i="2740"/>
  <c r="AF22" i="2740"/>
  <c r="AF64" i="2740"/>
  <c r="AG64" i="2740"/>
  <c r="AG85" i="2740"/>
  <c r="AF85" i="2740"/>
  <c r="AG96" i="2740"/>
  <c r="AF96" i="2740"/>
  <c r="AG40" i="2740"/>
  <c r="AF40" i="2740"/>
  <c r="AG20" i="2740"/>
  <c r="AF20" i="2740"/>
  <c r="AG33" i="2740"/>
  <c r="AF33" i="2740"/>
  <c r="AG42" i="2740"/>
  <c r="AF42" i="2740"/>
  <c r="AG46" i="2740"/>
  <c r="AF46" i="2740"/>
  <c r="AG53" i="2740"/>
  <c r="AF53" i="2740"/>
  <c r="AG38" i="2740"/>
  <c r="AF38" i="2740"/>
  <c r="AG78" i="2740"/>
  <c r="AF78" i="2740"/>
  <c r="AG83" i="2740"/>
  <c r="AF83" i="2740"/>
  <c r="AG88" i="2740"/>
  <c r="AF88" i="2740"/>
  <c r="AG92" i="2740"/>
  <c r="AF92" i="2740"/>
  <c r="AG62" i="2740"/>
  <c r="AF62" i="2740"/>
  <c r="AG67" i="2740"/>
  <c r="AF67" i="2740"/>
  <c r="AG90" i="2740"/>
  <c r="AF90" i="2740"/>
  <c r="AG94" i="2740"/>
  <c r="AF94" i="2740"/>
  <c r="AG99" i="2740"/>
  <c r="AF99" i="2740"/>
  <c r="AG31" i="2740"/>
  <c r="AF31" i="2740"/>
  <c r="AG36" i="2740"/>
  <c r="AF36" i="2740"/>
  <c r="AG49" i="2740"/>
  <c r="AF49" i="2740"/>
  <c r="AG72" i="2740"/>
  <c r="AF72" i="2740"/>
  <c r="AG76" i="2740"/>
  <c r="AF76" i="2740"/>
  <c r="AG56" i="2740"/>
  <c r="AF56" i="2740"/>
  <c r="AG60" i="2740"/>
  <c r="AF60" i="2740"/>
  <c r="AG74" i="2740"/>
  <c r="AF74" i="2740"/>
  <c r="AG81" i="2740"/>
  <c r="AF81" i="2740"/>
  <c r="AG86" i="2740"/>
  <c r="AF86" i="2740"/>
  <c r="AG23" i="2740"/>
  <c r="AF23" i="2740"/>
  <c r="AF25" i="2740"/>
  <c r="AG25" i="2740"/>
  <c r="AG58" i="2740"/>
  <c r="AF58" i="2740"/>
  <c r="AG65" i="2740"/>
  <c r="AF65" i="2740"/>
  <c r="AG97" i="2740"/>
  <c r="AF97" i="2740"/>
  <c r="AG47" i="2740"/>
  <c r="AF47" i="2740"/>
  <c r="AG70" i="2740"/>
  <c r="AF70" i="2740"/>
  <c r="AG21" i="2740"/>
  <c r="AF21" i="2740"/>
  <c r="AG54" i="2740"/>
  <c r="AF54" i="2740"/>
  <c r="AG79" i="2740"/>
  <c r="AF79" i="2740"/>
  <c r="AG84" i="2740"/>
  <c r="AF84" i="2740"/>
  <c r="AG44" i="2740"/>
  <c r="AF44" i="2740"/>
  <c r="AG69" i="2740"/>
  <c r="AF69" i="2740"/>
  <c r="AG34" i="2740"/>
  <c r="AF34" i="2740"/>
  <c r="AG39" i="2740"/>
  <c r="AF39" i="2740"/>
  <c r="AF41" i="2740"/>
  <c r="AG41" i="2740"/>
  <c r="AG63" i="2740"/>
  <c r="AF63" i="2740"/>
  <c r="AG68" i="2740"/>
  <c r="AF68" i="2740"/>
  <c r="AG95" i="2740"/>
  <c r="AF95" i="2740"/>
  <c r="AG100" i="2740"/>
  <c r="AF100" i="2740"/>
  <c r="AF32" i="2740"/>
  <c r="AG32" i="2740"/>
  <c r="AG52" i="2740"/>
  <c r="AF52" i="2740"/>
  <c r="AF77" i="2740"/>
  <c r="AG77" i="2740"/>
  <c r="AG37" i="2740"/>
  <c r="AF37" i="2740"/>
  <c r="AF61" i="2740"/>
  <c r="AG61" i="2740"/>
  <c r="AG87" i="2740"/>
  <c r="AF87" i="2740"/>
  <c r="AF89" i="2740"/>
  <c r="AG89" i="2740"/>
  <c r="AG50" i="2740"/>
  <c r="AF50" i="2740"/>
  <c r="AF27" i="2740"/>
  <c r="AF43" i="2740"/>
  <c r="AF59" i="2740"/>
  <c r="AF75" i="2740"/>
  <c r="AF91" i="2740"/>
  <c r="E13" i="2740"/>
  <c r="D6" i="2739"/>
  <c r="D6" i="2738"/>
  <c r="D6" i="2737"/>
  <c r="D6" i="2736"/>
  <c r="D6" i="2735"/>
  <c r="Z15" i="2735" s="1"/>
  <c r="AG96" i="2735"/>
  <c r="AF96" i="2735"/>
  <c r="AG90" i="2735"/>
  <c r="AF90" i="2735"/>
  <c r="AF85" i="2735"/>
  <c r="AG85" i="2735"/>
  <c r="AF80" i="2735"/>
  <c r="AG74" i="2735"/>
  <c r="AF74" i="2735"/>
  <c r="AF69" i="2735"/>
  <c r="AG69" i="2735"/>
  <c r="AG64" i="2735"/>
  <c r="AF64" i="2735"/>
  <c r="AF58" i="2735"/>
  <c r="AF53" i="2735"/>
  <c r="AG53" i="2735"/>
  <c r="AF48" i="2735"/>
  <c r="AG42" i="2735"/>
  <c r="AF42" i="2735"/>
  <c r="AF37" i="2735"/>
  <c r="AG37" i="2735"/>
  <c r="AF45" i="2735"/>
  <c r="AG45" i="2735"/>
  <c r="AG98" i="2735"/>
  <c r="AF98" i="2735"/>
  <c r="AG73" i="2735"/>
  <c r="AF73" i="2735"/>
  <c r="AG88" i="2735"/>
  <c r="AF88" i="2735"/>
  <c r="AG41" i="2735"/>
  <c r="AF41" i="2735"/>
  <c r="AG56" i="2735"/>
  <c r="AF56" i="2735"/>
  <c r="AG75" i="2735"/>
  <c r="AF75" i="2735"/>
  <c r="AG84" i="2735"/>
  <c r="AF84" i="2735"/>
  <c r="AG86" i="2735"/>
  <c r="AF86" i="2735"/>
  <c r="AG92" i="2735"/>
  <c r="AF92" i="2735"/>
  <c r="AG39" i="2735"/>
  <c r="AF39" i="2735"/>
  <c r="AG43" i="2735"/>
  <c r="AF43" i="2735"/>
  <c r="AG60" i="2735"/>
  <c r="AF60" i="2735"/>
  <c r="AG71" i="2735"/>
  <c r="AF71" i="2735"/>
  <c r="AG54" i="2735"/>
  <c r="AF54" i="2735"/>
  <c r="AG63" i="2735"/>
  <c r="AF63" i="2735"/>
  <c r="AG33" i="2735"/>
  <c r="AF33" i="2735"/>
  <c r="AG35" i="2735"/>
  <c r="AF35" i="2735"/>
  <c r="AG65" i="2735"/>
  <c r="AF65" i="2735"/>
  <c r="AG67" i="2735"/>
  <c r="AF67" i="2735"/>
  <c r="AG78" i="2735"/>
  <c r="AF78" i="2735"/>
  <c r="AG95" i="2735"/>
  <c r="AF95" i="2735"/>
  <c r="AG46" i="2735"/>
  <c r="AF46" i="2735"/>
  <c r="AG50" i="2735"/>
  <c r="AF50" i="2735"/>
  <c r="AG82" i="2735"/>
  <c r="AF82" i="2735"/>
  <c r="AG97" i="2735"/>
  <c r="AF97" i="2735"/>
  <c r="AG99" i="2735"/>
  <c r="AF99" i="2735"/>
  <c r="AF93" i="2735"/>
  <c r="AG93" i="2735"/>
  <c r="AF61" i="2735"/>
  <c r="AG61" i="2735"/>
  <c r="AG72" i="2735"/>
  <c r="AF72" i="2735"/>
  <c r="AG89" i="2735"/>
  <c r="AF89" i="2735"/>
  <c r="AG40" i="2735"/>
  <c r="AF40" i="2735"/>
  <c r="AG57" i="2735"/>
  <c r="AF57" i="2735"/>
  <c r="AG68" i="2735"/>
  <c r="AF68" i="2735"/>
  <c r="AG70" i="2735"/>
  <c r="AF70" i="2735"/>
  <c r="AG76" i="2735"/>
  <c r="AF76" i="2735"/>
  <c r="AG91" i="2735"/>
  <c r="AF91" i="2735"/>
  <c r="AG44" i="2735"/>
  <c r="AF44" i="2735"/>
  <c r="AG55" i="2735"/>
  <c r="AF55" i="2735"/>
  <c r="AG59" i="2735"/>
  <c r="AF59" i="2735"/>
  <c r="AG87" i="2735"/>
  <c r="AF87" i="2735"/>
  <c r="AG100" i="2735"/>
  <c r="AF100" i="2735"/>
  <c r="AG38" i="2735"/>
  <c r="AF38" i="2735"/>
  <c r="AG47" i="2735"/>
  <c r="AF47" i="2735"/>
  <c r="AG79" i="2735"/>
  <c r="AF79" i="2735"/>
  <c r="AG49" i="2735"/>
  <c r="AF49" i="2735"/>
  <c r="AG51" i="2735"/>
  <c r="AF51" i="2735"/>
  <c r="AG81" i="2735"/>
  <c r="AF81" i="2735"/>
  <c r="AG83" i="2735"/>
  <c r="AF83" i="2735"/>
  <c r="AF77" i="2735"/>
  <c r="AG77" i="2735"/>
  <c r="AG34" i="2735"/>
  <c r="AF34" i="2735"/>
  <c r="AG62" i="2735"/>
  <c r="AF62" i="2735"/>
  <c r="AG66" i="2735"/>
  <c r="AF66" i="2735"/>
  <c r="AG94" i="2735"/>
  <c r="AF94" i="2735"/>
  <c r="AF36" i="2735"/>
  <c r="AF52" i="2735"/>
  <c r="E13" i="2735"/>
  <c r="D6" i="2734"/>
  <c r="Z26" i="2734" s="1"/>
  <c r="AA26" i="2734" s="1"/>
  <c r="AF96" i="2734"/>
  <c r="AG92" i="2734"/>
  <c r="AF92" i="2734"/>
  <c r="AG90" i="2734"/>
  <c r="AF90" i="2734"/>
  <c r="AG80" i="2734"/>
  <c r="AF80" i="2734"/>
  <c r="AG76" i="2734"/>
  <c r="AF76" i="2734"/>
  <c r="AG64" i="2734"/>
  <c r="AF64" i="2734"/>
  <c r="AG60" i="2734"/>
  <c r="AF60" i="2734"/>
  <c r="AG48" i="2734"/>
  <c r="AF48" i="2734"/>
  <c r="AG44" i="2734"/>
  <c r="AF44" i="2734"/>
  <c r="AG38" i="2734"/>
  <c r="AF38" i="2734"/>
  <c r="AG98" i="2734"/>
  <c r="AF98" i="2734"/>
  <c r="AG51" i="2734"/>
  <c r="AF51" i="2734"/>
  <c r="AG62" i="2734"/>
  <c r="AF62" i="2734"/>
  <c r="AG66" i="2734"/>
  <c r="AF66" i="2734"/>
  <c r="AG86" i="2734"/>
  <c r="AF86" i="2734"/>
  <c r="AG36" i="2734"/>
  <c r="AF36" i="2734"/>
  <c r="AG47" i="2734"/>
  <c r="AF47" i="2734"/>
  <c r="AG71" i="2734"/>
  <c r="AF71" i="2734"/>
  <c r="AG84" i="2734"/>
  <c r="AF84" i="2734"/>
  <c r="AG43" i="2734"/>
  <c r="AF43" i="2734"/>
  <c r="AG49" i="2734"/>
  <c r="AF49" i="2734"/>
  <c r="AG56" i="2734"/>
  <c r="AF56" i="2734"/>
  <c r="AF77" i="2734"/>
  <c r="AG77" i="2734"/>
  <c r="AG69" i="2734"/>
  <c r="AF69" i="2734"/>
  <c r="AG54" i="2734"/>
  <c r="AF54" i="2734"/>
  <c r="AG73" i="2734"/>
  <c r="AF73" i="2734"/>
  <c r="AG41" i="2734"/>
  <c r="AF41" i="2734"/>
  <c r="AF45" i="2734"/>
  <c r="AG45" i="2734"/>
  <c r="AG67" i="2734"/>
  <c r="AF67" i="2734"/>
  <c r="AG78" i="2734"/>
  <c r="AF78" i="2734"/>
  <c r="AG82" i="2734"/>
  <c r="AF82" i="2734"/>
  <c r="AG95" i="2734"/>
  <c r="AF95" i="2734"/>
  <c r="AG34" i="2734"/>
  <c r="AF34" i="2734"/>
  <c r="AG52" i="2734"/>
  <c r="AF52" i="2734"/>
  <c r="AG63" i="2734"/>
  <c r="AF63" i="2734"/>
  <c r="AG97" i="2734"/>
  <c r="AF97" i="2734"/>
  <c r="AG99" i="2734"/>
  <c r="AF99" i="2734"/>
  <c r="AG39" i="2734"/>
  <c r="AF39" i="2734"/>
  <c r="AG59" i="2734"/>
  <c r="AF59" i="2734"/>
  <c r="AG65" i="2734"/>
  <c r="AF65" i="2734"/>
  <c r="AG72" i="2734"/>
  <c r="AF72" i="2734"/>
  <c r="AG89" i="2734"/>
  <c r="AF89" i="2734"/>
  <c r="AG91" i="2734"/>
  <c r="AF91" i="2734"/>
  <c r="AG94" i="2734"/>
  <c r="AF94" i="2734"/>
  <c r="AG37" i="2734"/>
  <c r="AF37" i="2734"/>
  <c r="AG70" i="2734"/>
  <c r="AF70" i="2734"/>
  <c r="AG87" i="2734"/>
  <c r="AF87" i="2734"/>
  <c r="AF93" i="2734"/>
  <c r="AG93" i="2734"/>
  <c r="AG57" i="2734"/>
  <c r="AF57" i="2734"/>
  <c r="AF61" i="2734"/>
  <c r="AG61" i="2734"/>
  <c r="AG35" i="2734"/>
  <c r="AF35" i="2734"/>
  <c r="AG46" i="2734"/>
  <c r="AF46" i="2734"/>
  <c r="AG50" i="2734"/>
  <c r="AF50" i="2734"/>
  <c r="AG68" i="2734"/>
  <c r="AF68" i="2734"/>
  <c r="AG79" i="2734"/>
  <c r="AF79" i="2734"/>
  <c r="AG100" i="2734"/>
  <c r="AF100" i="2734"/>
  <c r="AG55" i="2734"/>
  <c r="AF55" i="2734"/>
  <c r="AG75" i="2734"/>
  <c r="AF75" i="2734"/>
  <c r="AG81" i="2734"/>
  <c r="AF81" i="2734"/>
  <c r="AG83" i="2734"/>
  <c r="AF83" i="2734"/>
  <c r="AG33" i="2734"/>
  <c r="AF33" i="2734"/>
  <c r="AG40" i="2734"/>
  <c r="AF40" i="2734"/>
  <c r="AG88" i="2734"/>
  <c r="AF88" i="2734"/>
  <c r="AG53" i="2734"/>
  <c r="AF53" i="2734"/>
  <c r="AF85" i="2734"/>
  <c r="AF42" i="2734"/>
  <c r="AF58" i="2734"/>
  <c r="AF74" i="2734"/>
  <c r="E13" i="2734"/>
  <c r="D6" i="2733"/>
  <c r="Z15" i="2733" s="1"/>
  <c r="AG90" i="2733"/>
  <c r="AF90" i="2733"/>
  <c r="AF74" i="2733"/>
  <c r="AF60" i="2733"/>
  <c r="AG58" i="2733"/>
  <c r="AF58" i="2733"/>
  <c r="AG52" i="2733"/>
  <c r="AF52" i="2733"/>
  <c r="AG44" i="2733"/>
  <c r="AF44" i="2733"/>
  <c r="AG42" i="2733"/>
  <c r="AF42" i="2733"/>
  <c r="AG98" i="2733"/>
  <c r="AF98" i="2733"/>
  <c r="AG37" i="2733"/>
  <c r="AF37" i="2733"/>
  <c r="AF96" i="2733"/>
  <c r="AG96" i="2733"/>
  <c r="AG33" i="2733"/>
  <c r="AF33" i="2733"/>
  <c r="AF48" i="2733"/>
  <c r="AG48" i="2733"/>
  <c r="AG67" i="2733"/>
  <c r="AF67" i="2733"/>
  <c r="AG78" i="2733"/>
  <c r="AF78" i="2733"/>
  <c r="AG65" i="2733"/>
  <c r="AF65" i="2733"/>
  <c r="AG35" i="2733"/>
  <c r="AF35" i="2733"/>
  <c r="AG72" i="2733"/>
  <c r="AF72" i="2733"/>
  <c r="AG40" i="2733"/>
  <c r="AF40" i="2733"/>
  <c r="AG63" i="2733"/>
  <c r="AF63" i="2733"/>
  <c r="AG94" i="2733"/>
  <c r="AF94" i="2733"/>
  <c r="AG69" i="2733"/>
  <c r="AF69" i="2733"/>
  <c r="AG81" i="2733"/>
  <c r="AF81" i="2733"/>
  <c r="AG83" i="2733"/>
  <c r="AF83" i="2733"/>
  <c r="AG88" i="2733"/>
  <c r="AF88" i="2733"/>
  <c r="AG85" i="2733"/>
  <c r="AF85" i="2733"/>
  <c r="AG59" i="2733"/>
  <c r="AF59" i="2733"/>
  <c r="AG70" i="2733"/>
  <c r="AF70" i="2733"/>
  <c r="AG38" i="2733"/>
  <c r="AF38" i="2733"/>
  <c r="AG57" i="2733"/>
  <c r="AF57" i="2733"/>
  <c r="AG86" i="2733"/>
  <c r="AF86" i="2733"/>
  <c r="AG97" i="2733"/>
  <c r="AF97" i="2733"/>
  <c r="AG99" i="2733"/>
  <c r="AF99" i="2733"/>
  <c r="AG49" i="2733"/>
  <c r="AF49" i="2733"/>
  <c r="AG55" i="2733"/>
  <c r="AF55" i="2733"/>
  <c r="AF61" i="2733"/>
  <c r="AG61" i="2733"/>
  <c r="AG68" i="2733"/>
  <c r="AF68" i="2733"/>
  <c r="AG79" i="2733"/>
  <c r="AF79" i="2733"/>
  <c r="AG36" i="2733"/>
  <c r="AF36" i="2733"/>
  <c r="AG51" i="2733"/>
  <c r="AF51" i="2733"/>
  <c r="AG53" i="2733"/>
  <c r="AF53" i="2733"/>
  <c r="AG84" i="2733"/>
  <c r="AF84" i="2733"/>
  <c r="AG95" i="2733"/>
  <c r="AF95" i="2733"/>
  <c r="AG43" i="2733"/>
  <c r="AF43" i="2733"/>
  <c r="AG47" i="2733"/>
  <c r="AF47" i="2733"/>
  <c r="AF64" i="2733"/>
  <c r="AG64" i="2733"/>
  <c r="AG73" i="2733"/>
  <c r="AF73" i="2733"/>
  <c r="AG32" i="2733"/>
  <c r="AF32" i="2733"/>
  <c r="AG41" i="2733"/>
  <c r="AF41" i="2733"/>
  <c r="AG71" i="2733"/>
  <c r="AF71" i="2733"/>
  <c r="AG75" i="2733"/>
  <c r="AF75" i="2733"/>
  <c r="AF77" i="2733"/>
  <c r="AG77" i="2733"/>
  <c r="AG100" i="2733"/>
  <c r="AF100" i="2733"/>
  <c r="AG39" i="2733"/>
  <c r="AF39" i="2733"/>
  <c r="AF45" i="2733"/>
  <c r="AG45" i="2733"/>
  <c r="AG89" i="2733"/>
  <c r="AF89" i="2733"/>
  <c r="AG62" i="2733"/>
  <c r="AF62" i="2733"/>
  <c r="AG82" i="2733"/>
  <c r="AF82" i="2733"/>
  <c r="AG91" i="2733"/>
  <c r="AF91" i="2733"/>
  <c r="AF93" i="2733"/>
  <c r="AG93" i="2733"/>
  <c r="AG56" i="2733"/>
  <c r="AF56" i="2733"/>
  <c r="AF80" i="2733"/>
  <c r="AG80" i="2733"/>
  <c r="AG87" i="2733"/>
  <c r="AF87" i="2733"/>
  <c r="AF54" i="2733"/>
  <c r="AF76" i="2733"/>
  <c r="AF92" i="2733"/>
  <c r="AF34" i="2733"/>
  <c r="AF50" i="2733"/>
  <c r="AF66" i="2733"/>
  <c r="E13" i="2733"/>
  <c r="AF46" i="2733"/>
  <c r="D6" i="2732"/>
  <c r="Z15" i="2732" s="1"/>
  <c r="AG96" i="2732"/>
  <c r="AF96" i="2732"/>
  <c r="AF93" i="2732"/>
  <c r="AG93" i="2732"/>
  <c r="AG80" i="2732"/>
  <c r="AF80" i="2732"/>
  <c r="AF77" i="2732"/>
  <c r="AG77" i="2732"/>
  <c r="AF60" i="2732"/>
  <c r="AG60" i="2732"/>
  <c r="AF44" i="2732"/>
  <c r="AG44" i="2732"/>
  <c r="AF36" i="2732"/>
  <c r="AG36" i="2732"/>
  <c r="AG43" i="2732"/>
  <c r="AF43" i="2732"/>
  <c r="AG52" i="2732"/>
  <c r="AF52" i="2732"/>
  <c r="AG81" i="2732"/>
  <c r="AF81" i="2732"/>
  <c r="AG83" i="2732"/>
  <c r="AF83" i="2732"/>
  <c r="AG90" i="2732"/>
  <c r="AF90" i="2732"/>
  <c r="AG98" i="2732"/>
  <c r="AF98" i="2732"/>
  <c r="AG59" i="2732"/>
  <c r="AF59" i="2732"/>
  <c r="AG68" i="2732"/>
  <c r="AF68" i="2732"/>
  <c r="AG75" i="2732"/>
  <c r="AF75" i="2732"/>
  <c r="AG86" i="2732"/>
  <c r="AF86" i="2732"/>
  <c r="AG39" i="2732"/>
  <c r="AF39" i="2732"/>
  <c r="AG41" i="2732"/>
  <c r="AF41" i="2732"/>
  <c r="AG50" i="2732"/>
  <c r="AF50" i="2732"/>
  <c r="AF48" i="2732"/>
  <c r="AG48" i="2732"/>
  <c r="AG55" i="2732"/>
  <c r="AF55" i="2732"/>
  <c r="AG57" i="2732"/>
  <c r="AF57" i="2732"/>
  <c r="AG66" i="2732"/>
  <c r="AF66" i="2732"/>
  <c r="AG71" i="2732"/>
  <c r="AF71" i="2732"/>
  <c r="AG73" i="2732"/>
  <c r="AF73" i="2732"/>
  <c r="AG37" i="2732"/>
  <c r="AF37" i="2732"/>
  <c r="AG64" i="2732"/>
  <c r="AF64" i="2732"/>
  <c r="AG46" i="2732"/>
  <c r="AF46" i="2732"/>
  <c r="AG53" i="2732"/>
  <c r="AF53" i="2732"/>
  <c r="AG84" i="2732"/>
  <c r="AF84" i="2732"/>
  <c r="AG95" i="2732"/>
  <c r="AF95" i="2732"/>
  <c r="AG88" i="2732"/>
  <c r="AF88" i="2732"/>
  <c r="AG35" i="2732"/>
  <c r="AF35" i="2732"/>
  <c r="AG62" i="2732"/>
  <c r="AF62" i="2732"/>
  <c r="AG69" i="2732"/>
  <c r="AF69" i="2732"/>
  <c r="AG97" i="2732"/>
  <c r="AF97" i="2732"/>
  <c r="AG99" i="2732"/>
  <c r="AF99" i="2732"/>
  <c r="AG33" i="2732"/>
  <c r="AF33" i="2732"/>
  <c r="AG91" i="2732"/>
  <c r="AF91" i="2732"/>
  <c r="AF61" i="2732"/>
  <c r="AG61" i="2732"/>
  <c r="AG78" i="2732"/>
  <c r="AF78" i="2732"/>
  <c r="AG87" i="2732"/>
  <c r="AF87" i="2732"/>
  <c r="AG89" i="2732"/>
  <c r="AF89" i="2732"/>
  <c r="AG40" i="2732"/>
  <c r="AF40" i="2732"/>
  <c r="AG42" i="2732"/>
  <c r="AF42" i="2732"/>
  <c r="AG51" i="2732"/>
  <c r="AF51" i="2732"/>
  <c r="AG82" i="2732"/>
  <c r="AF82" i="2732"/>
  <c r="AG34" i="2732"/>
  <c r="AF34" i="2732"/>
  <c r="AG49" i="2732"/>
  <c r="AF49" i="2732"/>
  <c r="AG56" i="2732"/>
  <c r="AF56" i="2732"/>
  <c r="AG58" i="2732"/>
  <c r="AF58" i="2732"/>
  <c r="AG67" i="2732"/>
  <c r="AF67" i="2732"/>
  <c r="AG72" i="2732"/>
  <c r="AF72" i="2732"/>
  <c r="AG74" i="2732"/>
  <c r="AF74" i="2732"/>
  <c r="AG79" i="2732"/>
  <c r="AF79" i="2732"/>
  <c r="AG38" i="2732"/>
  <c r="AF38" i="2732"/>
  <c r="AG65" i="2732"/>
  <c r="AF65" i="2732"/>
  <c r="AG85" i="2732"/>
  <c r="AF85" i="2732"/>
  <c r="AG100" i="2732"/>
  <c r="AF100" i="2732"/>
  <c r="AG47" i="2732"/>
  <c r="AF47" i="2732"/>
  <c r="AG54" i="2732"/>
  <c r="AF54" i="2732"/>
  <c r="AG70" i="2732"/>
  <c r="AF70" i="2732"/>
  <c r="AG63" i="2732"/>
  <c r="AF63" i="2732"/>
  <c r="AF45" i="2732"/>
  <c r="AG45" i="2732"/>
  <c r="AG94" i="2732"/>
  <c r="AF94" i="2732"/>
  <c r="AF76" i="2732"/>
  <c r="AF92" i="2732"/>
  <c r="E13" i="2732"/>
  <c r="D6" i="2731"/>
  <c r="Z23" i="2731" s="1"/>
  <c r="AA23" i="2731" s="1"/>
  <c r="AC23" i="2731" s="1"/>
  <c r="AD23" i="2731" s="1"/>
  <c r="AE23" i="2731" s="1"/>
  <c r="AH23" i="2731" s="1"/>
  <c r="AI23" i="2731" s="1"/>
  <c r="AF93" i="2731"/>
  <c r="AG93" i="2731"/>
  <c r="AF77" i="2731"/>
  <c r="AG77" i="2731"/>
  <c r="AG78" i="2731"/>
  <c r="AF78" i="2731"/>
  <c r="AG80" i="2731"/>
  <c r="AF80" i="2731"/>
  <c r="AF35" i="2731"/>
  <c r="AG35" i="2731"/>
  <c r="AF51" i="2731"/>
  <c r="AG51" i="2731"/>
  <c r="AF67" i="2731"/>
  <c r="AG67" i="2731"/>
  <c r="AG30" i="2731"/>
  <c r="AF30" i="2731"/>
  <c r="AG98" i="2731"/>
  <c r="AF98" i="2731"/>
  <c r="AG46" i="2731"/>
  <c r="AF46" i="2731"/>
  <c r="AG62" i="2731"/>
  <c r="AF62" i="2731"/>
  <c r="AG76" i="2731"/>
  <c r="AF76" i="2731"/>
  <c r="AG28" i="2731"/>
  <c r="AF28" i="2731"/>
  <c r="AG44" i="2731"/>
  <c r="AF44" i="2731"/>
  <c r="AG60" i="2731"/>
  <c r="AF60" i="2731"/>
  <c r="AG72" i="2731"/>
  <c r="AF72" i="2731"/>
  <c r="AF83" i="2731"/>
  <c r="AG83" i="2731"/>
  <c r="AF96" i="2731"/>
  <c r="AG96" i="2731"/>
  <c r="AG40" i="2731"/>
  <c r="AF40" i="2731"/>
  <c r="AG56" i="2731"/>
  <c r="AF56" i="2731"/>
  <c r="AG92" i="2731"/>
  <c r="AF92" i="2731"/>
  <c r="AG94" i="2731"/>
  <c r="AF94" i="2731"/>
  <c r="AG31" i="2731"/>
  <c r="AF31" i="2731"/>
  <c r="AG47" i="2731"/>
  <c r="AF47" i="2731"/>
  <c r="AG63" i="2731"/>
  <c r="AF63" i="2731"/>
  <c r="AG70" i="2731"/>
  <c r="AF70" i="2731"/>
  <c r="AG88" i="2731"/>
  <c r="AF88" i="2731"/>
  <c r="AF99" i="2731"/>
  <c r="AG99" i="2731"/>
  <c r="AG33" i="2731"/>
  <c r="AF33" i="2731"/>
  <c r="AG38" i="2731"/>
  <c r="AF38" i="2731"/>
  <c r="AG49" i="2731"/>
  <c r="AF49" i="2731"/>
  <c r="AG54" i="2731"/>
  <c r="AF54" i="2731"/>
  <c r="AG65" i="2731"/>
  <c r="AF65" i="2731"/>
  <c r="AG68" i="2731"/>
  <c r="AF68" i="2731"/>
  <c r="AG79" i="2731"/>
  <c r="AF79" i="2731"/>
  <c r="AG86" i="2731"/>
  <c r="AF86" i="2731"/>
  <c r="AG81" i="2731"/>
  <c r="AF81" i="2731"/>
  <c r="AG36" i="2731"/>
  <c r="AF36" i="2731"/>
  <c r="AG52" i="2731"/>
  <c r="AF52" i="2731"/>
  <c r="AG75" i="2731"/>
  <c r="AF75" i="2731"/>
  <c r="AG84" i="2731"/>
  <c r="AF84" i="2731"/>
  <c r="AG95" i="2731"/>
  <c r="AF95" i="2731"/>
  <c r="AG27" i="2731"/>
  <c r="AF27" i="2731"/>
  <c r="AF29" i="2731"/>
  <c r="AG29" i="2731"/>
  <c r="AG43" i="2731"/>
  <c r="AF43" i="2731"/>
  <c r="AF45" i="2731"/>
  <c r="AG45" i="2731"/>
  <c r="AG59" i="2731"/>
  <c r="AF59" i="2731"/>
  <c r="AF61" i="2731"/>
  <c r="AG61" i="2731"/>
  <c r="AG97" i="2731"/>
  <c r="AF97" i="2731"/>
  <c r="AG34" i="2731"/>
  <c r="AF34" i="2731"/>
  <c r="AG50" i="2731"/>
  <c r="AF50" i="2731"/>
  <c r="AG66" i="2731"/>
  <c r="AF66" i="2731"/>
  <c r="AG91" i="2731"/>
  <c r="AF91" i="2731"/>
  <c r="AG100" i="2731"/>
  <c r="AF100" i="2731"/>
  <c r="AG71" i="2731"/>
  <c r="AF71" i="2731"/>
  <c r="AG73" i="2731"/>
  <c r="AF73" i="2731"/>
  <c r="AG39" i="2731"/>
  <c r="AF39" i="2731"/>
  <c r="AG41" i="2731"/>
  <c r="AF41" i="2731"/>
  <c r="AG55" i="2731"/>
  <c r="AF55" i="2731"/>
  <c r="AG57" i="2731"/>
  <c r="AF57" i="2731"/>
  <c r="AG82" i="2731"/>
  <c r="AF82" i="2731"/>
  <c r="AG32" i="2731"/>
  <c r="AF32" i="2731"/>
  <c r="AF48" i="2731"/>
  <c r="AG48" i="2731"/>
  <c r="AF64" i="2731"/>
  <c r="AG64" i="2731"/>
  <c r="AG87" i="2731"/>
  <c r="AF87" i="2731"/>
  <c r="AG89" i="2731"/>
  <c r="AF89" i="2731"/>
  <c r="AF37" i="2731"/>
  <c r="AF53" i="2731"/>
  <c r="AF69" i="2731"/>
  <c r="AF85" i="2731"/>
  <c r="AF42" i="2731"/>
  <c r="AF58" i="2731"/>
  <c r="AF74" i="2731"/>
  <c r="AF90" i="2731"/>
  <c r="E13" i="2731"/>
  <c r="D6" i="2730"/>
  <c r="Z15" i="2730" s="1"/>
  <c r="AG96" i="2730"/>
  <c r="AF96" i="2730"/>
  <c r="AG92" i="2730"/>
  <c r="AF92" i="2730"/>
  <c r="AF84" i="2730"/>
  <c r="AG84" i="2730"/>
  <c r="AG82" i="2730"/>
  <c r="AF82" i="2730"/>
  <c r="AF77" i="2730"/>
  <c r="AG77" i="2730"/>
  <c r="AG76" i="2730"/>
  <c r="AF76" i="2730"/>
  <c r="AG71" i="2730"/>
  <c r="AF68" i="2730"/>
  <c r="AG68" i="2730"/>
  <c r="AG66" i="2730"/>
  <c r="AF66" i="2730"/>
  <c r="AF61" i="2730"/>
  <c r="AG61" i="2730"/>
  <c r="AG60" i="2730"/>
  <c r="AF60" i="2730"/>
  <c r="AG52" i="2730"/>
  <c r="AF52" i="2730"/>
  <c r="AG50" i="2730"/>
  <c r="AF50" i="2730"/>
  <c r="AF45" i="2730"/>
  <c r="AG45" i="2730"/>
  <c r="AF44" i="2730"/>
  <c r="AG36" i="2730"/>
  <c r="AF36" i="2730"/>
  <c r="AG34" i="2730"/>
  <c r="AF34" i="2730"/>
  <c r="AG37" i="2730"/>
  <c r="AF37" i="2730"/>
  <c r="AF64" i="2730"/>
  <c r="AG64" i="2730"/>
  <c r="AG70" i="2730"/>
  <c r="AF70" i="2730"/>
  <c r="AF80" i="2730"/>
  <c r="AG80" i="2730"/>
  <c r="AG86" i="2730"/>
  <c r="AF86" i="2730"/>
  <c r="AG90" i="2730"/>
  <c r="AF90" i="2730"/>
  <c r="AG62" i="2730"/>
  <c r="AF62" i="2730"/>
  <c r="AG78" i="2730"/>
  <c r="AF78" i="2730"/>
  <c r="AF48" i="2730"/>
  <c r="AG48" i="2730"/>
  <c r="AG54" i="2730"/>
  <c r="AF54" i="2730"/>
  <c r="AG58" i="2730"/>
  <c r="AF58" i="2730"/>
  <c r="AG74" i="2730"/>
  <c r="AF74" i="2730"/>
  <c r="AG95" i="2730"/>
  <c r="AF95" i="2730"/>
  <c r="AG97" i="2730"/>
  <c r="AF97" i="2730"/>
  <c r="AG99" i="2730"/>
  <c r="AF99" i="2730"/>
  <c r="AG38" i="2730"/>
  <c r="AF38" i="2730"/>
  <c r="AG42" i="2730"/>
  <c r="AF42" i="2730"/>
  <c r="AG46" i="2730"/>
  <c r="AF46" i="2730"/>
  <c r="AG65" i="2730"/>
  <c r="AF65" i="2730"/>
  <c r="AG81" i="2730"/>
  <c r="AF81" i="2730"/>
  <c r="AG87" i="2730"/>
  <c r="AF87" i="2730"/>
  <c r="AG91" i="2730"/>
  <c r="AF91" i="2730"/>
  <c r="AF93" i="2730"/>
  <c r="AG93" i="2730"/>
  <c r="AG67" i="2730"/>
  <c r="AF67" i="2730"/>
  <c r="AG83" i="2730"/>
  <c r="AF83" i="2730"/>
  <c r="AG89" i="2730"/>
  <c r="AF89" i="2730"/>
  <c r="AG49" i="2730"/>
  <c r="AF49" i="2730"/>
  <c r="AG55" i="2730"/>
  <c r="AF55" i="2730"/>
  <c r="AG63" i="2730"/>
  <c r="AF63" i="2730"/>
  <c r="AG79" i="2730"/>
  <c r="AF79" i="2730"/>
  <c r="AG59" i="2730"/>
  <c r="AF59" i="2730"/>
  <c r="AG69" i="2730"/>
  <c r="AF69" i="2730"/>
  <c r="AG75" i="2730"/>
  <c r="AF75" i="2730"/>
  <c r="AG85" i="2730"/>
  <c r="AF85" i="2730"/>
  <c r="AG33" i="2730"/>
  <c r="AF33" i="2730"/>
  <c r="AG39" i="2730"/>
  <c r="AF39" i="2730"/>
  <c r="AG51" i="2730"/>
  <c r="AF51" i="2730"/>
  <c r="AG57" i="2730"/>
  <c r="AF57" i="2730"/>
  <c r="AG73" i="2730"/>
  <c r="AF73" i="2730"/>
  <c r="AG100" i="2730"/>
  <c r="AF100" i="2730"/>
  <c r="AG43" i="2730"/>
  <c r="AF43" i="2730"/>
  <c r="AG47" i="2730"/>
  <c r="AF47" i="2730"/>
  <c r="AG35" i="2730"/>
  <c r="AF35" i="2730"/>
  <c r="AG41" i="2730"/>
  <c r="AF41" i="2730"/>
  <c r="AG53" i="2730"/>
  <c r="AF53" i="2730"/>
  <c r="AG94" i="2730"/>
  <c r="AF94" i="2730"/>
  <c r="AG98" i="2730"/>
  <c r="AF98" i="2730"/>
  <c r="AF40" i="2730"/>
  <c r="AF56" i="2730"/>
  <c r="AF72" i="2730"/>
  <c r="AF88" i="2730"/>
  <c r="E13" i="2730"/>
  <c r="D6" i="2729"/>
  <c r="Z15" i="2729" s="1"/>
  <c r="AF48" i="2729"/>
  <c r="AG48" i="2729"/>
  <c r="AG41" i="2729"/>
  <c r="AF41" i="2729"/>
  <c r="AF64" i="2729"/>
  <c r="AG64" i="2729"/>
  <c r="AG37" i="2729"/>
  <c r="AF37" i="2729"/>
  <c r="AG39" i="2729"/>
  <c r="AF39" i="2729"/>
  <c r="AG46" i="2729"/>
  <c r="AF46" i="2729"/>
  <c r="AG53" i="2729"/>
  <c r="AF53" i="2729"/>
  <c r="AG55" i="2729"/>
  <c r="AF55" i="2729"/>
  <c r="AG57" i="2729"/>
  <c r="AF57" i="2729"/>
  <c r="AF80" i="2729"/>
  <c r="AG80" i="2729"/>
  <c r="AG87" i="2729"/>
  <c r="AF87" i="2729"/>
  <c r="AF96" i="2729"/>
  <c r="AG96" i="2729"/>
  <c r="AG51" i="2729"/>
  <c r="AF51" i="2729"/>
  <c r="AG62" i="2729"/>
  <c r="AF62" i="2729"/>
  <c r="AG69" i="2729"/>
  <c r="AF69" i="2729"/>
  <c r="AG71" i="2729"/>
  <c r="AF71" i="2729"/>
  <c r="AG73" i="2729"/>
  <c r="AF73" i="2729"/>
  <c r="AG89" i="2729"/>
  <c r="AF89" i="2729"/>
  <c r="AG35" i="2729"/>
  <c r="AF35" i="2729"/>
  <c r="AG67" i="2729"/>
  <c r="AF67" i="2729"/>
  <c r="AG78" i="2729"/>
  <c r="AF78" i="2729"/>
  <c r="AG85" i="2729"/>
  <c r="AF85" i="2729"/>
  <c r="AG94" i="2729"/>
  <c r="AF94" i="2729"/>
  <c r="AG83" i="2729"/>
  <c r="AF83" i="2729"/>
  <c r="AG99" i="2729"/>
  <c r="AF99" i="2729"/>
  <c r="AG33" i="2729"/>
  <c r="AF33" i="2729"/>
  <c r="AG42" i="2729"/>
  <c r="AF42" i="2729"/>
  <c r="AG49" i="2729"/>
  <c r="AF49" i="2729"/>
  <c r="AG38" i="2729"/>
  <c r="AF38" i="2729"/>
  <c r="AG47" i="2729"/>
  <c r="AF47" i="2729"/>
  <c r="AG54" i="2729"/>
  <c r="AF54" i="2729"/>
  <c r="AG58" i="2729"/>
  <c r="AF58" i="2729"/>
  <c r="AG65" i="2729"/>
  <c r="AF65" i="2729"/>
  <c r="AG40" i="2729"/>
  <c r="AF40" i="2729"/>
  <c r="AG56" i="2729"/>
  <c r="AF56" i="2729"/>
  <c r="AG63" i="2729"/>
  <c r="AF63" i="2729"/>
  <c r="AG70" i="2729"/>
  <c r="AF70" i="2729"/>
  <c r="AG74" i="2729"/>
  <c r="AF74" i="2729"/>
  <c r="AG81" i="2729"/>
  <c r="AF81" i="2729"/>
  <c r="AG90" i="2729"/>
  <c r="AF90" i="2729"/>
  <c r="AG97" i="2729"/>
  <c r="AF97" i="2729"/>
  <c r="AF45" i="2729"/>
  <c r="AG45" i="2729"/>
  <c r="AG72" i="2729"/>
  <c r="AF72" i="2729"/>
  <c r="AG79" i="2729"/>
  <c r="AF79" i="2729"/>
  <c r="AG86" i="2729"/>
  <c r="AF86" i="2729"/>
  <c r="AG88" i="2729"/>
  <c r="AF88" i="2729"/>
  <c r="AG95" i="2729"/>
  <c r="AF95" i="2729"/>
  <c r="AG34" i="2729"/>
  <c r="AF34" i="2729"/>
  <c r="AF61" i="2729"/>
  <c r="AG61" i="2729"/>
  <c r="AG100" i="2729"/>
  <c r="AF100" i="2729"/>
  <c r="AG43" i="2729"/>
  <c r="AF43" i="2729"/>
  <c r="AG50" i="2729"/>
  <c r="AF50" i="2729"/>
  <c r="AF77" i="2729"/>
  <c r="AG77" i="2729"/>
  <c r="AF93" i="2729"/>
  <c r="AG93" i="2729"/>
  <c r="AG59" i="2729"/>
  <c r="AF59" i="2729"/>
  <c r="AG66" i="2729"/>
  <c r="AF66" i="2729"/>
  <c r="AF32" i="2729"/>
  <c r="AG32" i="2729"/>
  <c r="AG75" i="2729"/>
  <c r="AF75" i="2729"/>
  <c r="AG82" i="2729"/>
  <c r="AF82" i="2729"/>
  <c r="AG91" i="2729"/>
  <c r="AF91" i="2729"/>
  <c r="AG98" i="2729"/>
  <c r="AF98" i="2729"/>
  <c r="AF44" i="2729"/>
  <c r="AF60" i="2729"/>
  <c r="AF76" i="2729"/>
  <c r="AF92" i="2729"/>
  <c r="AF36" i="2729"/>
  <c r="AF52" i="2729"/>
  <c r="AF68" i="2729"/>
  <c r="AF84" i="2729"/>
  <c r="E13" i="2729"/>
  <c r="D6" i="2728"/>
  <c r="Z15" i="2728" s="1"/>
  <c r="AG35" i="2728"/>
  <c r="AF35" i="2728"/>
  <c r="AG53" i="2728"/>
  <c r="AF53" i="2728"/>
  <c r="AG55" i="2728"/>
  <c r="AF55" i="2728"/>
  <c r="AG62" i="2728"/>
  <c r="AF62" i="2728"/>
  <c r="AF64" i="2728"/>
  <c r="AG64" i="2728"/>
  <c r="AG82" i="2728"/>
  <c r="AF82" i="2728"/>
  <c r="AG89" i="2728"/>
  <c r="AF89" i="2728"/>
  <c r="AG98" i="2728"/>
  <c r="AF98" i="2728"/>
  <c r="AG26" i="2728"/>
  <c r="AF26" i="2728"/>
  <c r="AG51" i="2728"/>
  <c r="AF51" i="2728"/>
  <c r="AG69" i="2728"/>
  <c r="AF69" i="2728"/>
  <c r="AG71" i="2728"/>
  <c r="AF71" i="2728"/>
  <c r="AG87" i="2728"/>
  <c r="AF87" i="2728"/>
  <c r="AG73" i="2728"/>
  <c r="AF73" i="2728"/>
  <c r="AG33" i="2728"/>
  <c r="AF33" i="2728"/>
  <c r="AG78" i="2728"/>
  <c r="AF78" i="2728"/>
  <c r="AF80" i="2728"/>
  <c r="AG80" i="2728"/>
  <c r="AG94" i="2728"/>
  <c r="AF94" i="2728"/>
  <c r="AF96" i="2728"/>
  <c r="AG96" i="2728"/>
  <c r="AG31" i="2728"/>
  <c r="AF31" i="2728"/>
  <c r="AG40" i="2728"/>
  <c r="AF40" i="2728"/>
  <c r="AG42" i="2728"/>
  <c r="AF42" i="2728"/>
  <c r="AG67" i="2728"/>
  <c r="AF67" i="2728"/>
  <c r="AG85" i="2728"/>
  <c r="AF85" i="2728"/>
  <c r="AG38" i="2728"/>
  <c r="AF38" i="2728"/>
  <c r="AG49" i="2728"/>
  <c r="AF49" i="2728"/>
  <c r="AF29" i="2728"/>
  <c r="AG29" i="2728"/>
  <c r="AG47" i="2728"/>
  <c r="AF47" i="2728"/>
  <c r="AG56" i="2728"/>
  <c r="AF56" i="2728"/>
  <c r="AG58" i="2728"/>
  <c r="AF58" i="2728"/>
  <c r="AG83" i="2728"/>
  <c r="AF83" i="2728"/>
  <c r="AG99" i="2728"/>
  <c r="AF99" i="2728"/>
  <c r="AG54" i="2728"/>
  <c r="AF54" i="2728"/>
  <c r="AG65" i="2728"/>
  <c r="AF65" i="2728"/>
  <c r="AF45" i="2728"/>
  <c r="AG45" i="2728"/>
  <c r="AG63" i="2728"/>
  <c r="AF63" i="2728"/>
  <c r="AG72" i="2728"/>
  <c r="AF72" i="2728"/>
  <c r="AG74" i="2728"/>
  <c r="AF74" i="2728"/>
  <c r="AG90" i="2728"/>
  <c r="AF90" i="2728"/>
  <c r="AG27" i="2728"/>
  <c r="AF27" i="2728"/>
  <c r="AG70" i="2728"/>
  <c r="AF70" i="2728"/>
  <c r="AG81" i="2728"/>
  <c r="AF81" i="2728"/>
  <c r="AG88" i="2728"/>
  <c r="AF88" i="2728"/>
  <c r="AG97" i="2728"/>
  <c r="AF97" i="2728"/>
  <c r="AF61" i="2728"/>
  <c r="AG61" i="2728"/>
  <c r="AG79" i="2728"/>
  <c r="AF79" i="2728"/>
  <c r="AG95" i="2728"/>
  <c r="AF95" i="2728"/>
  <c r="AG34" i="2728"/>
  <c r="AF34" i="2728"/>
  <c r="AG43" i="2728"/>
  <c r="AF43" i="2728"/>
  <c r="AG86" i="2728"/>
  <c r="AF86" i="2728"/>
  <c r="AG41" i="2728"/>
  <c r="AF41" i="2728"/>
  <c r="AF77" i="2728"/>
  <c r="AG77" i="2728"/>
  <c r="AF93" i="2728"/>
  <c r="AG93" i="2728"/>
  <c r="AG100" i="2728"/>
  <c r="AF100" i="2728"/>
  <c r="AG30" i="2728"/>
  <c r="AF30" i="2728"/>
  <c r="AF32" i="2728"/>
  <c r="AG32" i="2728"/>
  <c r="AG50" i="2728"/>
  <c r="AF50" i="2728"/>
  <c r="AG59" i="2728"/>
  <c r="AF59" i="2728"/>
  <c r="AG37" i="2728"/>
  <c r="AF37" i="2728"/>
  <c r="AG39" i="2728"/>
  <c r="AF39" i="2728"/>
  <c r="AG57" i="2728"/>
  <c r="AF57" i="2728"/>
  <c r="AG46" i="2728"/>
  <c r="AF46" i="2728"/>
  <c r="AF48" i="2728"/>
  <c r="AG48" i="2728"/>
  <c r="AG66" i="2728"/>
  <c r="AF66" i="2728"/>
  <c r="AG75" i="2728"/>
  <c r="AF75" i="2728"/>
  <c r="AG91" i="2728"/>
  <c r="AF91" i="2728"/>
  <c r="AF28" i="2728"/>
  <c r="AF44" i="2728"/>
  <c r="AF60" i="2728"/>
  <c r="AF76" i="2728"/>
  <c r="AF92" i="2728"/>
  <c r="AF36" i="2728"/>
  <c r="AF52" i="2728"/>
  <c r="AF68" i="2728"/>
  <c r="AF84" i="2728"/>
  <c r="E13" i="2728"/>
  <c r="D6" i="2727"/>
  <c r="Z15" i="2727" s="1"/>
  <c r="AF55" i="2727"/>
  <c r="AG55" i="2727"/>
  <c r="AG47" i="2727"/>
  <c r="AF47" i="2727"/>
  <c r="AG62" i="2727"/>
  <c r="AF62" i="2727"/>
  <c r="AG69" i="2727"/>
  <c r="AF69" i="2727"/>
  <c r="AG87" i="2727"/>
  <c r="AF87" i="2727"/>
  <c r="AG91" i="2727"/>
  <c r="AF91" i="2727"/>
  <c r="AG98" i="2727"/>
  <c r="AF98" i="2727"/>
  <c r="AG54" i="2727"/>
  <c r="AF54" i="2727"/>
  <c r="AG89" i="2727"/>
  <c r="AF89" i="2727"/>
  <c r="AF96" i="2727"/>
  <c r="AG96" i="2727"/>
  <c r="AG34" i="2727"/>
  <c r="AF34" i="2727"/>
  <c r="AG78" i="2727"/>
  <c r="AF78" i="2727"/>
  <c r="AG85" i="2727"/>
  <c r="AF85" i="2727"/>
  <c r="AF45" i="2727"/>
  <c r="AG45" i="2727"/>
  <c r="AG65" i="2727"/>
  <c r="AF65" i="2727"/>
  <c r="AG67" i="2727"/>
  <c r="AF67" i="2727"/>
  <c r="AG94" i="2727"/>
  <c r="AF94" i="2727"/>
  <c r="AG58" i="2727"/>
  <c r="AF58" i="2727"/>
  <c r="AG81" i="2727"/>
  <c r="AF81" i="2727"/>
  <c r="AG83" i="2727"/>
  <c r="AF83" i="2727"/>
  <c r="AG37" i="2727"/>
  <c r="AF37" i="2727"/>
  <c r="AG39" i="2727"/>
  <c r="AF39" i="2727"/>
  <c r="AG43" i="2727"/>
  <c r="AF43" i="2727"/>
  <c r="AG50" i="2727"/>
  <c r="AF50" i="2727"/>
  <c r="AG63" i="2727"/>
  <c r="AF63" i="2727"/>
  <c r="AG41" i="2727"/>
  <c r="AF41" i="2727"/>
  <c r="AF48" i="2727"/>
  <c r="AG48" i="2727"/>
  <c r="AG70" i="2727"/>
  <c r="AF70" i="2727"/>
  <c r="AG74" i="2727"/>
  <c r="AF74" i="2727"/>
  <c r="AG97" i="2727"/>
  <c r="AF97" i="2727"/>
  <c r="AG99" i="2727"/>
  <c r="AF99" i="2727"/>
  <c r="AG79" i="2727"/>
  <c r="AF79" i="2727"/>
  <c r="AG33" i="2727"/>
  <c r="AF33" i="2727"/>
  <c r="AG35" i="2727"/>
  <c r="AF35" i="2727"/>
  <c r="AF61" i="2727"/>
  <c r="AG61" i="2727"/>
  <c r="AG86" i="2727"/>
  <c r="AF86" i="2727"/>
  <c r="AG90" i="2727"/>
  <c r="AF90" i="2727"/>
  <c r="AG46" i="2727"/>
  <c r="AF46" i="2727"/>
  <c r="AG53" i="2727"/>
  <c r="AF53" i="2727"/>
  <c r="AG95" i="2727"/>
  <c r="AF95" i="2727"/>
  <c r="AF77" i="2727"/>
  <c r="AG77" i="2727"/>
  <c r="AG59" i="2727"/>
  <c r="AF59" i="2727"/>
  <c r="AG66" i="2727"/>
  <c r="AF66" i="2727"/>
  <c r="AG100" i="2727"/>
  <c r="AF100" i="2727"/>
  <c r="AG38" i="2727"/>
  <c r="AF38" i="2727"/>
  <c r="AG49" i="2727"/>
  <c r="AF49" i="2727"/>
  <c r="AG51" i="2727"/>
  <c r="AF51" i="2727"/>
  <c r="AG57" i="2727"/>
  <c r="AF57" i="2727"/>
  <c r="AF64" i="2727"/>
  <c r="AG64" i="2727"/>
  <c r="AF93" i="2727"/>
  <c r="AG93" i="2727"/>
  <c r="AG71" i="2727"/>
  <c r="AF71" i="2727"/>
  <c r="AG75" i="2727"/>
  <c r="AF75" i="2727"/>
  <c r="AG82" i="2727"/>
  <c r="AF82" i="2727"/>
  <c r="AG42" i="2727"/>
  <c r="AF42" i="2727"/>
  <c r="AG73" i="2727"/>
  <c r="AF73" i="2727"/>
  <c r="AF80" i="2727"/>
  <c r="AG80" i="2727"/>
  <c r="E13" i="2727"/>
  <c r="AF44" i="2727"/>
  <c r="AF60" i="2727"/>
  <c r="AF76" i="2727"/>
  <c r="AF92" i="2727"/>
  <c r="AF40" i="2727"/>
  <c r="AF56" i="2727"/>
  <c r="AF72" i="2727"/>
  <c r="AF88" i="2727"/>
  <c r="AF36" i="2727"/>
  <c r="AF52" i="2727"/>
  <c r="AF68" i="2727"/>
  <c r="AF84" i="2727"/>
  <c r="D6" i="2726"/>
  <c r="D6" i="2725"/>
  <c r="D6" i="2724"/>
  <c r="D6" i="2723"/>
  <c r="D6" i="2722"/>
  <c r="Z29" i="2722" s="1"/>
  <c r="AA29" i="2722" s="1"/>
  <c r="AG41" i="2722"/>
  <c r="AF41" i="2722"/>
  <c r="AF48" i="2722"/>
  <c r="AG48" i="2722"/>
  <c r="AG55" i="2722"/>
  <c r="AF55" i="2722"/>
  <c r="AG37" i="2722"/>
  <c r="AF37" i="2722"/>
  <c r="AG57" i="2722"/>
  <c r="AF57" i="2722"/>
  <c r="AF64" i="2722"/>
  <c r="AG64" i="2722"/>
  <c r="AG69" i="2722"/>
  <c r="AF69" i="2722"/>
  <c r="AG85" i="2722"/>
  <c r="AF85" i="2722"/>
  <c r="AF96" i="2722"/>
  <c r="AG96" i="2722"/>
  <c r="AG46" i="2722"/>
  <c r="AF46" i="2722"/>
  <c r="AG53" i="2722"/>
  <c r="AF53" i="2722"/>
  <c r="AG78" i="2722"/>
  <c r="AF78" i="2722"/>
  <c r="AG94" i="2722"/>
  <c r="AF94" i="2722"/>
  <c r="AG73" i="2722"/>
  <c r="AF73" i="2722"/>
  <c r="AG62" i="2722"/>
  <c r="AF62" i="2722"/>
  <c r="AG35" i="2722"/>
  <c r="AF35" i="2722"/>
  <c r="AG51" i="2722"/>
  <c r="AF51" i="2722"/>
  <c r="AG87" i="2722"/>
  <c r="AF87" i="2722"/>
  <c r="AG89" i="2722"/>
  <c r="AF89" i="2722"/>
  <c r="AG33" i="2722"/>
  <c r="AF33" i="2722"/>
  <c r="AG67" i="2722"/>
  <c r="AF67" i="2722"/>
  <c r="AG83" i="2722"/>
  <c r="AF83" i="2722"/>
  <c r="AG99" i="2722"/>
  <c r="AF99" i="2722"/>
  <c r="AG42" i="2722"/>
  <c r="AF42" i="2722"/>
  <c r="AG74" i="2722"/>
  <c r="AF74" i="2722"/>
  <c r="AG90" i="2722"/>
  <c r="AF90" i="2722"/>
  <c r="AG39" i="2722"/>
  <c r="AF39" i="2722"/>
  <c r="AG59" i="2722"/>
  <c r="AF59" i="2722"/>
  <c r="AG38" i="2722"/>
  <c r="AF38" i="2722"/>
  <c r="AG40" i="2722"/>
  <c r="AF40" i="2722"/>
  <c r="AG49" i="2722"/>
  <c r="AF49" i="2722"/>
  <c r="AG58" i="2722"/>
  <c r="AF58" i="2722"/>
  <c r="AG70" i="2722"/>
  <c r="AF70" i="2722"/>
  <c r="AG72" i="2722"/>
  <c r="AF72" i="2722"/>
  <c r="AG81" i="2722"/>
  <c r="AF81" i="2722"/>
  <c r="AG86" i="2722"/>
  <c r="AF86" i="2722"/>
  <c r="AG88" i="2722"/>
  <c r="AF88" i="2722"/>
  <c r="AG97" i="2722"/>
  <c r="AF97" i="2722"/>
  <c r="AG47" i="2722"/>
  <c r="AF47" i="2722"/>
  <c r="AG54" i="2722"/>
  <c r="AF54" i="2722"/>
  <c r="AG56" i="2722"/>
  <c r="AF56" i="2722"/>
  <c r="AG65" i="2722"/>
  <c r="AF65" i="2722"/>
  <c r="AG79" i="2722"/>
  <c r="AF79" i="2722"/>
  <c r="AG95" i="2722"/>
  <c r="AF95" i="2722"/>
  <c r="AG63" i="2722"/>
  <c r="AF63" i="2722"/>
  <c r="AF45" i="2722"/>
  <c r="AG45" i="2722"/>
  <c r="AG68" i="2722"/>
  <c r="AF68" i="2722"/>
  <c r="AF77" i="2722"/>
  <c r="AG77" i="2722"/>
  <c r="AG84" i="2722"/>
  <c r="AF84" i="2722"/>
  <c r="AF93" i="2722"/>
  <c r="AG93" i="2722"/>
  <c r="AG100" i="2722"/>
  <c r="AF100" i="2722"/>
  <c r="AG34" i="2722"/>
  <c r="AF34" i="2722"/>
  <c r="AF61" i="2722"/>
  <c r="AG61" i="2722"/>
  <c r="AG71" i="2722"/>
  <c r="AF71" i="2722"/>
  <c r="AG50" i="2722"/>
  <c r="AF50" i="2722"/>
  <c r="AF80" i="2722"/>
  <c r="AG80" i="2722"/>
  <c r="AG43" i="2722"/>
  <c r="AF43" i="2722"/>
  <c r="AG66" i="2722"/>
  <c r="AF66" i="2722"/>
  <c r="AG75" i="2722"/>
  <c r="AF75" i="2722"/>
  <c r="AG82" i="2722"/>
  <c r="AF82" i="2722"/>
  <c r="AG91" i="2722"/>
  <c r="AF91" i="2722"/>
  <c r="AG98" i="2722"/>
  <c r="AF98" i="2722"/>
  <c r="AF44" i="2722"/>
  <c r="AF60" i="2722"/>
  <c r="AF76" i="2722"/>
  <c r="AF92" i="2722"/>
  <c r="AF36" i="2722"/>
  <c r="AF52" i="2722"/>
  <c r="E13" i="2722"/>
  <c r="D6" i="2721"/>
  <c r="Z21" i="2721" s="1"/>
  <c r="AG62" i="2721"/>
  <c r="AF62" i="2721"/>
  <c r="AG44" i="2721"/>
  <c r="AF44" i="2721"/>
  <c r="AG51" i="2721"/>
  <c r="AF51" i="2721"/>
  <c r="AG78" i="2721"/>
  <c r="AF78" i="2721"/>
  <c r="AG87" i="2721"/>
  <c r="AF87" i="2721"/>
  <c r="AG71" i="2721"/>
  <c r="AF71" i="2721"/>
  <c r="AF96" i="2721"/>
  <c r="AG96" i="2721"/>
  <c r="AG89" i="2721"/>
  <c r="AF89" i="2721"/>
  <c r="AG73" i="2721"/>
  <c r="AF73" i="2721"/>
  <c r="AG47" i="2721"/>
  <c r="AF47" i="2721"/>
  <c r="AG49" i="2721"/>
  <c r="AF49" i="2721"/>
  <c r="AG60" i="2721"/>
  <c r="AF60" i="2721"/>
  <c r="AG67" i="2721"/>
  <c r="AF67" i="2721"/>
  <c r="AG94" i="2721"/>
  <c r="AF94" i="2721"/>
  <c r="AG42" i="2721"/>
  <c r="AF42" i="2721"/>
  <c r="AG91" i="2721"/>
  <c r="AF91" i="2721"/>
  <c r="AG40" i="2721"/>
  <c r="AF40" i="2721"/>
  <c r="AG58" i="2721"/>
  <c r="AF58" i="2721"/>
  <c r="AG63" i="2721"/>
  <c r="AF63" i="2721"/>
  <c r="AG65" i="2721"/>
  <c r="AF65" i="2721"/>
  <c r="AG76" i="2721"/>
  <c r="AF76" i="2721"/>
  <c r="AF83" i="2721"/>
  <c r="AG83" i="2721"/>
  <c r="AG54" i="2721"/>
  <c r="AF54" i="2721"/>
  <c r="AG56" i="2721"/>
  <c r="AF56" i="2721"/>
  <c r="AG99" i="2721"/>
  <c r="AF99" i="2721"/>
  <c r="AG52" i="2721"/>
  <c r="AF52" i="2721"/>
  <c r="AG74" i="2721"/>
  <c r="AF74" i="2721"/>
  <c r="AG79" i="2721"/>
  <c r="AF79" i="2721"/>
  <c r="AG81" i="2721"/>
  <c r="AF81" i="2721"/>
  <c r="AG92" i="2721"/>
  <c r="AF92" i="2721"/>
  <c r="AG97" i="2721"/>
  <c r="AF97" i="2721"/>
  <c r="AF45" i="2721"/>
  <c r="AG45" i="2721"/>
  <c r="AG70" i="2721"/>
  <c r="AF70" i="2721"/>
  <c r="AG72" i="2721"/>
  <c r="AF72" i="2721"/>
  <c r="AG43" i="2721"/>
  <c r="AF43" i="2721"/>
  <c r="AG50" i="2721"/>
  <c r="AF50" i="2721"/>
  <c r="AG68" i="2721"/>
  <c r="AF68" i="2721"/>
  <c r="AG90" i="2721"/>
  <c r="AF90" i="2721"/>
  <c r="AG95" i="2721"/>
  <c r="AF95" i="2721"/>
  <c r="AF48" i="2721"/>
  <c r="AG48" i="2721"/>
  <c r="AF61" i="2721"/>
  <c r="AG61" i="2721"/>
  <c r="AG86" i="2721"/>
  <c r="AF86" i="2721"/>
  <c r="AG88" i="2721"/>
  <c r="AF88" i="2721"/>
  <c r="AG66" i="2721"/>
  <c r="AF66" i="2721"/>
  <c r="AG84" i="2721"/>
  <c r="AF84" i="2721"/>
  <c r="AG100" i="2721"/>
  <c r="AF100" i="2721"/>
  <c r="AG59" i="2721"/>
  <c r="AF59" i="2721"/>
  <c r="AF64" i="2721"/>
  <c r="AG64" i="2721"/>
  <c r="AF77" i="2721"/>
  <c r="AG77" i="2721"/>
  <c r="AG41" i="2721"/>
  <c r="AF41" i="2721"/>
  <c r="AG46" i="2721"/>
  <c r="AF46" i="2721"/>
  <c r="AG55" i="2721"/>
  <c r="AF55" i="2721"/>
  <c r="AG82" i="2721"/>
  <c r="AF82" i="2721"/>
  <c r="AG57" i="2721"/>
  <c r="AF57" i="2721"/>
  <c r="AG75" i="2721"/>
  <c r="AF75" i="2721"/>
  <c r="AG80" i="2721"/>
  <c r="AF80" i="2721"/>
  <c r="AF93" i="2721"/>
  <c r="AG93" i="2721"/>
  <c r="AG98" i="2721"/>
  <c r="AF98" i="2721"/>
  <c r="AF53" i="2721"/>
  <c r="AF69" i="2721"/>
  <c r="AF85" i="2721"/>
  <c r="E13" i="2721"/>
  <c r="D6" i="2720"/>
  <c r="Z21" i="2720" s="1"/>
  <c r="AG98" i="2720"/>
  <c r="AF98" i="2720"/>
  <c r="AG53" i="2720"/>
  <c r="AF53" i="2720"/>
  <c r="AG55" i="2720"/>
  <c r="AF55" i="2720"/>
  <c r="AG81" i="2720"/>
  <c r="AF81" i="2720"/>
  <c r="AF48" i="2720"/>
  <c r="AG48" i="2720"/>
  <c r="AG72" i="2720"/>
  <c r="AF72" i="2720"/>
  <c r="AG84" i="2720"/>
  <c r="AF84" i="2720"/>
  <c r="AF67" i="2720"/>
  <c r="AG67" i="2720"/>
  <c r="AG41" i="2720"/>
  <c r="AF41" i="2720"/>
  <c r="AG46" i="2720"/>
  <c r="AF46" i="2720"/>
  <c r="AG60" i="2720"/>
  <c r="AF60" i="2720"/>
  <c r="AG70" i="2720"/>
  <c r="AF70" i="2720"/>
  <c r="AF96" i="2720"/>
  <c r="AG96" i="2720"/>
  <c r="AG58" i="2720"/>
  <c r="AF58" i="2720"/>
  <c r="AG65" i="2720"/>
  <c r="AF65" i="2720"/>
  <c r="AG89" i="2720"/>
  <c r="AF89" i="2720"/>
  <c r="AG94" i="2720"/>
  <c r="AF94" i="2720"/>
  <c r="AF51" i="2720"/>
  <c r="AG51" i="2720"/>
  <c r="AG63" i="2720"/>
  <c r="AF63" i="2720"/>
  <c r="AG75" i="2720"/>
  <c r="AF75" i="2720"/>
  <c r="AF77" i="2720"/>
  <c r="AG77" i="2720"/>
  <c r="AG87" i="2720"/>
  <c r="AF87" i="2720"/>
  <c r="AG68" i="2720"/>
  <c r="AF68" i="2720"/>
  <c r="AG82" i="2720"/>
  <c r="AF82" i="2720"/>
  <c r="AG99" i="2720"/>
  <c r="AF99" i="2720"/>
  <c r="AG44" i="2720"/>
  <c r="AF44" i="2720"/>
  <c r="AG56" i="2720"/>
  <c r="AF56" i="2720"/>
  <c r="AG42" i="2720"/>
  <c r="AF42" i="2720"/>
  <c r="AG54" i="2720"/>
  <c r="AF54" i="2720"/>
  <c r="AG85" i="2720"/>
  <c r="AF85" i="2720"/>
  <c r="AG92" i="2720"/>
  <c r="AF92" i="2720"/>
  <c r="AG47" i="2720"/>
  <c r="AF47" i="2720"/>
  <c r="AG80" i="2720"/>
  <c r="AF80" i="2720"/>
  <c r="AG90" i="2720"/>
  <c r="AF90" i="2720"/>
  <c r="AG49" i="2720"/>
  <c r="AF49" i="2720"/>
  <c r="AG59" i="2720"/>
  <c r="AF59" i="2720"/>
  <c r="AF61" i="2720"/>
  <c r="AG61" i="2720"/>
  <c r="AG66" i="2720"/>
  <c r="AF66" i="2720"/>
  <c r="AG73" i="2720"/>
  <c r="AF73" i="2720"/>
  <c r="AG78" i="2720"/>
  <c r="AF78" i="2720"/>
  <c r="AG95" i="2720"/>
  <c r="AF95" i="2720"/>
  <c r="AG40" i="2720"/>
  <c r="AF40" i="2720"/>
  <c r="AG52" i="2720"/>
  <c r="AF52" i="2720"/>
  <c r="AG97" i="2720"/>
  <c r="AF97" i="2720"/>
  <c r="AG69" i="2720"/>
  <c r="AF69" i="2720"/>
  <c r="AG71" i="2720"/>
  <c r="AF71" i="2720"/>
  <c r="AF83" i="2720"/>
  <c r="AG83" i="2720"/>
  <c r="AG88" i="2720"/>
  <c r="AF88" i="2720"/>
  <c r="AG100" i="2720"/>
  <c r="AF100" i="2720"/>
  <c r="AG79" i="2720"/>
  <c r="AF79" i="2720"/>
  <c r="AG43" i="2720"/>
  <c r="AF43" i="2720"/>
  <c r="AF45" i="2720"/>
  <c r="AG45" i="2720"/>
  <c r="AG64" i="2720"/>
  <c r="AF64" i="2720"/>
  <c r="AG76" i="2720"/>
  <c r="AF76" i="2720"/>
  <c r="AG86" i="2720"/>
  <c r="AF86" i="2720"/>
  <c r="AG50" i="2720"/>
  <c r="AF50" i="2720"/>
  <c r="AG57" i="2720"/>
  <c r="AF57" i="2720"/>
  <c r="AG62" i="2720"/>
  <c r="AF62" i="2720"/>
  <c r="AG74" i="2720"/>
  <c r="AF74" i="2720"/>
  <c r="AG91" i="2720"/>
  <c r="AF91" i="2720"/>
  <c r="AF93" i="2720"/>
  <c r="AG93" i="2720"/>
  <c r="E13" i="2720"/>
  <c r="D6" i="2719"/>
  <c r="Z15" i="2719" s="1"/>
  <c r="AF92" i="2719"/>
  <c r="AG76" i="2719"/>
  <c r="AF76" i="2719"/>
  <c r="AG60" i="2719"/>
  <c r="AF60" i="2719"/>
  <c r="AG44" i="2719"/>
  <c r="AF44" i="2719"/>
  <c r="AG53" i="2719"/>
  <c r="AF53" i="2719"/>
  <c r="AG62" i="2719"/>
  <c r="AF62" i="2719"/>
  <c r="AG35" i="2719"/>
  <c r="AF35" i="2719"/>
  <c r="AG82" i="2719"/>
  <c r="AF82" i="2719"/>
  <c r="AF96" i="2719"/>
  <c r="AG96" i="2719"/>
  <c r="AG98" i="2719"/>
  <c r="AF98" i="2719"/>
  <c r="AG40" i="2719"/>
  <c r="AF40" i="2719"/>
  <c r="AG51" i="2719"/>
  <c r="AF51" i="2719"/>
  <c r="AG87" i="2719"/>
  <c r="AF87" i="2719"/>
  <c r="AG42" i="2719"/>
  <c r="AF42" i="2719"/>
  <c r="AG56" i="2719"/>
  <c r="AF56" i="2719"/>
  <c r="AG67" i="2719"/>
  <c r="AF67" i="2719"/>
  <c r="AG69" i="2719"/>
  <c r="AF69" i="2719"/>
  <c r="AG78" i="2719"/>
  <c r="AF78" i="2719"/>
  <c r="AG33" i="2719"/>
  <c r="AF33" i="2719"/>
  <c r="AG58" i="2719"/>
  <c r="AF58" i="2719"/>
  <c r="AG85" i="2719"/>
  <c r="AF85" i="2719"/>
  <c r="AG94" i="2719"/>
  <c r="AF94" i="2719"/>
  <c r="AG38" i="2719"/>
  <c r="AF38" i="2719"/>
  <c r="AG47" i="2719"/>
  <c r="AF47" i="2719"/>
  <c r="AG49" i="2719"/>
  <c r="AF49" i="2719"/>
  <c r="AG89" i="2719"/>
  <c r="AF89" i="2719"/>
  <c r="AG54" i="2719"/>
  <c r="AF54" i="2719"/>
  <c r="AG63" i="2719"/>
  <c r="AF63" i="2719"/>
  <c r="AG65" i="2719"/>
  <c r="AF65" i="2719"/>
  <c r="AG72" i="2719"/>
  <c r="AF72" i="2719"/>
  <c r="AG83" i="2719"/>
  <c r="AF83" i="2719"/>
  <c r="AG99" i="2719"/>
  <c r="AF99" i="2719"/>
  <c r="AG36" i="2719"/>
  <c r="AF36" i="2719"/>
  <c r="AG74" i="2719"/>
  <c r="AF74" i="2719"/>
  <c r="AG88" i="2719"/>
  <c r="AF88" i="2719"/>
  <c r="AG43" i="2719"/>
  <c r="AF43" i="2719"/>
  <c r="AG52" i="2719"/>
  <c r="AF52" i="2719"/>
  <c r="AG90" i="2719"/>
  <c r="AF90" i="2719"/>
  <c r="AF45" i="2719"/>
  <c r="AG45" i="2719"/>
  <c r="AG59" i="2719"/>
  <c r="AF59" i="2719"/>
  <c r="AG70" i="2719"/>
  <c r="AF70" i="2719"/>
  <c r="AG79" i="2719"/>
  <c r="AF79" i="2719"/>
  <c r="AG81" i="2719"/>
  <c r="AF81" i="2719"/>
  <c r="AF61" i="2719"/>
  <c r="AG61" i="2719"/>
  <c r="AG86" i="2719"/>
  <c r="AF86" i="2719"/>
  <c r="AG95" i="2719"/>
  <c r="AF95" i="2719"/>
  <c r="AG97" i="2719"/>
  <c r="AF97" i="2719"/>
  <c r="AG39" i="2719"/>
  <c r="AF39" i="2719"/>
  <c r="AG41" i="2719"/>
  <c r="AF41" i="2719"/>
  <c r="AG34" i="2719"/>
  <c r="AF34" i="2719"/>
  <c r="AF48" i="2719"/>
  <c r="AG48" i="2719"/>
  <c r="AG55" i="2719"/>
  <c r="AF55" i="2719"/>
  <c r="AG57" i="2719"/>
  <c r="AF57" i="2719"/>
  <c r="AG75" i="2719"/>
  <c r="AF75" i="2719"/>
  <c r="AG84" i="2719"/>
  <c r="AF84" i="2719"/>
  <c r="AG100" i="2719"/>
  <c r="AF100" i="2719"/>
  <c r="AG50" i="2719"/>
  <c r="AF50" i="2719"/>
  <c r="AF64" i="2719"/>
  <c r="AG64" i="2719"/>
  <c r="AF77" i="2719"/>
  <c r="AG77" i="2719"/>
  <c r="AG91" i="2719"/>
  <c r="AF91" i="2719"/>
  <c r="AG66" i="2719"/>
  <c r="AF66" i="2719"/>
  <c r="AF93" i="2719"/>
  <c r="AG93" i="2719"/>
  <c r="AF80" i="2719"/>
  <c r="AG80" i="2719"/>
  <c r="AG37" i="2719"/>
  <c r="AF37" i="2719"/>
  <c r="AG46" i="2719"/>
  <c r="AF46" i="2719"/>
  <c r="AG71" i="2719"/>
  <c r="AF71" i="2719"/>
  <c r="AG73" i="2719"/>
  <c r="AF73" i="2719"/>
  <c r="AF68" i="2719"/>
  <c r="E13" i="2719"/>
  <c r="D6" i="2718"/>
  <c r="Z15" i="2718" s="1"/>
  <c r="AG79" i="2718"/>
  <c r="AF79" i="2718"/>
  <c r="AG63" i="2718"/>
  <c r="AF63" i="2718"/>
  <c r="AG47" i="2718"/>
  <c r="AF47" i="2718"/>
  <c r="AG40" i="2718"/>
  <c r="AF40" i="2718"/>
  <c r="AG58" i="2718"/>
  <c r="AF58" i="2718"/>
  <c r="AG67" i="2718"/>
  <c r="AF67" i="2718"/>
  <c r="AG69" i="2718"/>
  <c r="AF69" i="2718"/>
  <c r="AG76" i="2718"/>
  <c r="AF76" i="2718"/>
  <c r="AG96" i="2718"/>
  <c r="AF96" i="2718"/>
  <c r="AG49" i="2718"/>
  <c r="AF49" i="2718"/>
  <c r="AG94" i="2718"/>
  <c r="AF94" i="2718"/>
  <c r="AG56" i="2718"/>
  <c r="AF56" i="2718"/>
  <c r="AG74" i="2718"/>
  <c r="AF74" i="2718"/>
  <c r="AF45" i="2718"/>
  <c r="AG45" i="2718"/>
  <c r="AG54" i="2718"/>
  <c r="AF54" i="2718"/>
  <c r="AG65" i="2718"/>
  <c r="AF65" i="2718"/>
  <c r="AG43" i="2718"/>
  <c r="AF43" i="2718"/>
  <c r="AG72" i="2718"/>
  <c r="AF72" i="2718"/>
  <c r="AG83" i="2718"/>
  <c r="AF83" i="2718"/>
  <c r="AG85" i="2718"/>
  <c r="AF85" i="2718"/>
  <c r="AG92" i="2718"/>
  <c r="AF92" i="2718"/>
  <c r="AG87" i="2718"/>
  <c r="AF87" i="2718"/>
  <c r="AF61" i="2718"/>
  <c r="AG61" i="2718"/>
  <c r="AG70" i="2718"/>
  <c r="AF70" i="2718"/>
  <c r="AG99" i="2718"/>
  <c r="AF99" i="2718"/>
  <c r="AG41" i="2718"/>
  <c r="AF41" i="2718"/>
  <c r="AG59" i="2718"/>
  <c r="AF59" i="2718"/>
  <c r="AG90" i="2718"/>
  <c r="AF90" i="2718"/>
  <c r="AG39" i="2718"/>
  <c r="AF39" i="2718"/>
  <c r="AG52" i="2718"/>
  <c r="AF52" i="2718"/>
  <c r="AG81" i="2718"/>
  <c r="AF81" i="2718"/>
  <c r="AF46" i="2718"/>
  <c r="AG46" i="2718"/>
  <c r="AG48" i="2718"/>
  <c r="AF48" i="2718"/>
  <c r="AG57" i="2718"/>
  <c r="AF57" i="2718"/>
  <c r="AG75" i="2718"/>
  <c r="AF75" i="2718"/>
  <c r="AG88" i="2718"/>
  <c r="AF88" i="2718"/>
  <c r="AF97" i="2718"/>
  <c r="AG97" i="2718"/>
  <c r="AG55" i="2718"/>
  <c r="AF55" i="2718"/>
  <c r="AG68" i="2718"/>
  <c r="AF68" i="2718"/>
  <c r="AG86" i="2718"/>
  <c r="AF86" i="2718"/>
  <c r="AF62" i="2718"/>
  <c r="AG62" i="2718"/>
  <c r="AG64" i="2718"/>
  <c r="AF64" i="2718"/>
  <c r="AG73" i="2718"/>
  <c r="AF73" i="2718"/>
  <c r="AG95" i="2718"/>
  <c r="AF95" i="2718"/>
  <c r="AG71" i="2718"/>
  <c r="AF71" i="2718"/>
  <c r="AG100" i="2718"/>
  <c r="AF100" i="2718"/>
  <c r="AG44" i="2718"/>
  <c r="AF44" i="2718"/>
  <c r="AG91" i="2718"/>
  <c r="AF91" i="2718"/>
  <c r="AF78" i="2718"/>
  <c r="AG78" i="2718"/>
  <c r="AG84" i="2718"/>
  <c r="AF84" i="2718"/>
  <c r="AG98" i="2718"/>
  <c r="AF98" i="2718"/>
  <c r="AG42" i="2718"/>
  <c r="AF42" i="2718"/>
  <c r="AG51" i="2718"/>
  <c r="AF51" i="2718"/>
  <c r="AG53" i="2718"/>
  <c r="AF53" i="2718"/>
  <c r="AG60" i="2718"/>
  <c r="AF60" i="2718"/>
  <c r="AG80" i="2718"/>
  <c r="AF80" i="2718"/>
  <c r="AG89" i="2718"/>
  <c r="AF89" i="2718"/>
  <c r="AG77" i="2718"/>
  <c r="AG93" i="2718"/>
  <c r="AF50" i="2718"/>
  <c r="AF66" i="2718"/>
  <c r="AF82" i="2718"/>
  <c r="E13" i="2718"/>
  <c r="D6" i="2717"/>
  <c r="Z34" i="2717" s="1"/>
  <c r="AA34" i="2717" s="1"/>
  <c r="AG67" i="2717"/>
  <c r="AF67" i="2717"/>
  <c r="AG72" i="2717"/>
  <c r="AF72" i="2717"/>
  <c r="AG74" i="2717"/>
  <c r="AF74" i="2717"/>
  <c r="AG79" i="2717"/>
  <c r="AF79" i="2717"/>
  <c r="AG84" i="2717"/>
  <c r="AF84" i="2717"/>
  <c r="AG91" i="2717"/>
  <c r="AF91" i="2717"/>
  <c r="AG70" i="2717"/>
  <c r="AF70" i="2717"/>
  <c r="AF96" i="2717"/>
  <c r="AG96" i="2717"/>
  <c r="AG81" i="2717"/>
  <c r="AF81" i="2717"/>
  <c r="AF77" i="2717"/>
  <c r="AG77" i="2717"/>
  <c r="AG89" i="2717"/>
  <c r="AF89" i="2717"/>
  <c r="AG94" i="2717"/>
  <c r="AF94" i="2717"/>
  <c r="AG82" i="2717"/>
  <c r="AF82" i="2717"/>
  <c r="AG87" i="2717"/>
  <c r="AF87" i="2717"/>
  <c r="AG68" i="2717"/>
  <c r="AF68" i="2717"/>
  <c r="AG99" i="2717"/>
  <c r="AF99" i="2717"/>
  <c r="AG76" i="2717"/>
  <c r="AF76" i="2717"/>
  <c r="AG75" i="2717"/>
  <c r="AF75" i="2717"/>
  <c r="AG85" i="2717"/>
  <c r="AF85" i="2717"/>
  <c r="AG97" i="2717"/>
  <c r="AF97" i="2717"/>
  <c r="AG66" i="2717"/>
  <c r="AF66" i="2717"/>
  <c r="AG92" i="2717"/>
  <c r="AF92" i="2717"/>
  <c r="AG71" i="2717"/>
  <c r="AF71" i="2717"/>
  <c r="AG73" i="2717"/>
  <c r="AF73" i="2717"/>
  <c r="AG78" i="2717"/>
  <c r="AF78" i="2717"/>
  <c r="AF80" i="2717"/>
  <c r="AG80" i="2717"/>
  <c r="AG90" i="2717"/>
  <c r="AF90" i="2717"/>
  <c r="AG95" i="2717"/>
  <c r="AF95" i="2717"/>
  <c r="AG100" i="2717"/>
  <c r="AF100" i="2717"/>
  <c r="AG69" i="2717"/>
  <c r="AF69" i="2717"/>
  <c r="AG88" i="2717"/>
  <c r="AF88" i="2717"/>
  <c r="AG83" i="2717"/>
  <c r="AF83" i="2717"/>
  <c r="AG86" i="2717"/>
  <c r="AF86" i="2717"/>
  <c r="AF93" i="2717"/>
  <c r="AG93" i="2717"/>
  <c r="AG98" i="2717"/>
  <c r="AF98" i="2717"/>
  <c r="E13" i="2717"/>
  <c r="D6" i="2716"/>
  <c r="Z18" i="2716" s="1"/>
  <c r="AA18" i="2716" s="1"/>
  <c r="AC18" i="2716" s="1"/>
  <c r="AD18" i="2716" s="1"/>
  <c r="D6" i="2715"/>
  <c r="Z16" i="2715" s="1"/>
  <c r="AA16" i="2715" s="1"/>
  <c r="D6" i="2714"/>
  <c r="Z37" i="2714" s="1"/>
  <c r="AA37" i="2714" s="1"/>
  <c r="AC37" i="2714" s="1"/>
  <c r="AD37" i="2714" s="1"/>
  <c r="Z18" i="2714"/>
  <c r="AA18" i="2714" s="1"/>
  <c r="Z16" i="2714"/>
  <c r="AA16" i="2714" s="1"/>
  <c r="AG96" i="2714"/>
  <c r="AF96" i="2714"/>
  <c r="AF93" i="2714"/>
  <c r="AG93" i="2714"/>
  <c r="AF84" i="2714"/>
  <c r="AG84" i="2714"/>
  <c r="AG80" i="2714"/>
  <c r="AF80" i="2714"/>
  <c r="AF77" i="2714"/>
  <c r="AG77" i="2714"/>
  <c r="AG74" i="2714"/>
  <c r="AF74" i="2714"/>
  <c r="AF68" i="2714"/>
  <c r="AF64" i="2714"/>
  <c r="AG61" i="2714"/>
  <c r="AF52" i="2714"/>
  <c r="AG48" i="2714"/>
  <c r="AF48" i="2714"/>
  <c r="AG45" i="2714"/>
  <c r="AG42" i="2714"/>
  <c r="AF42" i="2714"/>
  <c r="AG55" i="2714"/>
  <c r="AF55" i="2714"/>
  <c r="AG86" i="2714"/>
  <c r="AF86" i="2714"/>
  <c r="AG57" i="2714"/>
  <c r="AF57" i="2714"/>
  <c r="AG98" i="2714"/>
  <c r="AF98" i="2714"/>
  <c r="AG41" i="2714"/>
  <c r="AF41" i="2714"/>
  <c r="AG47" i="2714"/>
  <c r="AF47" i="2714"/>
  <c r="AG53" i="2714"/>
  <c r="AF53" i="2714"/>
  <c r="AG72" i="2714"/>
  <c r="AF72" i="2714"/>
  <c r="AG90" i="2714"/>
  <c r="AF90" i="2714"/>
  <c r="AG43" i="2714"/>
  <c r="AF43" i="2714"/>
  <c r="AG49" i="2714"/>
  <c r="AF49" i="2714"/>
  <c r="AG51" i="2714"/>
  <c r="AF51" i="2714"/>
  <c r="AG78" i="2714"/>
  <c r="AF78" i="2714"/>
  <c r="AG70" i="2714"/>
  <c r="AF70" i="2714"/>
  <c r="AG82" i="2714"/>
  <c r="AF82" i="2714"/>
  <c r="AG62" i="2714"/>
  <c r="AF62" i="2714"/>
  <c r="AG95" i="2714"/>
  <c r="AF95" i="2714"/>
  <c r="AG56" i="2714"/>
  <c r="AF56" i="2714"/>
  <c r="AG66" i="2714"/>
  <c r="AF66" i="2714"/>
  <c r="AG91" i="2714"/>
  <c r="AF91" i="2714"/>
  <c r="AG97" i="2714"/>
  <c r="AF97" i="2714"/>
  <c r="AG99" i="2714"/>
  <c r="AF99" i="2714"/>
  <c r="AG58" i="2714"/>
  <c r="AF58" i="2714"/>
  <c r="AG87" i="2714"/>
  <c r="AF87" i="2714"/>
  <c r="AG89" i="2714"/>
  <c r="AF89" i="2714"/>
  <c r="AG54" i="2714"/>
  <c r="AF54" i="2714"/>
  <c r="AG73" i="2714"/>
  <c r="AF73" i="2714"/>
  <c r="AG79" i="2714"/>
  <c r="AF79" i="2714"/>
  <c r="AG85" i="2714"/>
  <c r="AF85" i="2714"/>
  <c r="AG46" i="2714"/>
  <c r="AF46" i="2714"/>
  <c r="AG71" i="2714"/>
  <c r="AF71" i="2714"/>
  <c r="AG75" i="2714"/>
  <c r="AF75" i="2714"/>
  <c r="AG81" i="2714"/>
  <c r="AF81" i="2714"/>
  <c r="AG83" i="2714"/>
  <c r="AF83" i="2714"/>
  <c r="AG50" i="2714"/>
  <c r="AF50" i="2714"/>
  <c r="AG100" i="2714"/>
  <c r="AF100" i="2714"/>
  <c r="AG63" i="2714"/>
  <c r="AF63" i="2714"/>
  <c r="AG69" i="2714"/>
  <c r="AF69" i="2714"/>
  <c r="AG65" i="2714"/>
  <c r="AF65" i="2714"/>
  <c r="AG67" i="2714"/>
  <c r="AF67" i="2714"/>
  <c r="AG59" i="2714"/>
  <c r="AF59" i="2714"/>
  <c r="AG88" i="2714"/>
  <c r="AF88" i="2714"/>
  <c r="AG94" i="2714"/>
  <c r="AF94" i="2714"/>
  <c r="AF44" i="2714"/>
  <c r="AF60" i="2714"/>
  <c r="AF76" i="2714"/>
  <c r="AF92" i="2714"/>
  <c r="E13" i="2714"/>
  <c r="D6" i="2713"/>
  <c r="Z15" i="2713" s="1"/>
  <c r="AF92" i="2713"/>
  <c r="AG92" i="2713"/>
  <c r="AF76" i="2713"/>
  <c r="AG76" i="2713"/>
  <c r="AG39" i="2713"/>
  <c r="AF39" i="2713"/>
  <c r="AG41" i="2713"/>
  <c r="AF41" i="2713"/>
  <c r="AG55" i="2713"/>
  <c r="AF55" i="2713"/>
  <c r="AG57" i="2713"/>
  <c r="AF57" i="2713"/>
  <c r="AG46" i="2713"/>
  <c r="AF46" i="2713"/>
  <c r="AF48" i="2713"/>
  <c r="AG48" i="2713"/>
  <c r="AG53" i="2713"/>
  <c r="AF53" i="2713"/>
  <c r="AG62" i="2713"/>
  <c r="AF62" i="2713"/>
  <c r="AF64" i="2713"/>
  <c r="AG64" i="2713"/>
  <c r="AG69" i="2713"/>
  <c r="AF69" i="2713"/>
  <c r="AG85" i="2713"/>
  <c r="AF85" i="2713"/>
  <c r="AG73" i="2713"/>
  <c r="AF73" i="2713"/>
  <c r="AG78" i="2713"/>
  <c r="AF78" i="2713"/>
  <c r="AF80" i="2713"/>
  <c r="AG80" i="2713"/>
  <c r="AG94" i="2713"/>
  <c r="AF94" i="2713"/>
  <c r="AF96" i="2713"/>
  <c r="AG96" i="2713"/>
  <c r="AG51" i="2713"/>
  <c r="AF51" i="2713"/>
  <c r="AG67" i="2713"/>
  <c r="AF67" i="2713"/>
  <c r="AG89" i="2713"/>
  <c r="AF89" i="2713"/>
  <c r="AG42" i="2713"/>
  <c r="AF42" i="2713"/>
  <c r="AG58" i="2713"/>
  <c r="AF58" i="2713"/>
  <c r="AG74" i="2713"/>
  <c r="AF74" i="2713"/>
  <c r="AG83" i="2713"/>
  <c r="AF83" i="2713"/>
  <c r="AG90" i="2713"/>
  <c r="AF90" i="2713"/>
  <c r="AG99" i="2713"/>
  <c r="AF99" i="2713"/>
  <c r="AG38" i="2713"/>
  <c r="AF38" i="2713"/>
  <c r="AG40" i="2713"/>
  <c r="AF40" i="2713"/>
  <c r="AG47" i="2713"/>
  <c r="AF47" i="2713"/>
  <c r="AG49" i="2713"/>
  <c r="AF49" i="2713"/>
  <c r="AG54" i="2713"/>
  <c r="AF54" i="2713"/>
  <c r="AG56" i="2713"/>
  <c r="AF56" i="2713"/>
  <c r="AG63" i="2713"/>
  <c r="AF63" i="2713"/>
  <c r="AG65" i="2713"/>
  <c r="AF65" i="2713"/>
  <c r="AG70" i="2713"/>
  <c r="AF70" i="2713"/>
  <c r="AG72" i="2713"/>
  <c r="AF72" i="2713"/>
  <c r="AG86" i="2713"/>
  <c r="AF86" i="2713"/>
  <c r="AG88" i="2713"/>
  <c r="AF88" i="2713"/>
  <c r="AG79" i="2713"/>
  <c r="AF79" i="2713"/>
  <c r="AG81" i="2713"/>
  <c r="AF81" i="2713"/>
  <c r="AG95" i="2713"/>
  <c r="AF95" i="2713"/>
  <c r="AG97" i="2713"/>
  <c r="AF97" i="2713"/>
  <c r="AG71" i="2713"/>
  <c r="AF71" i="2713"/>
  <c r="AF45" i="2713"/>
  <c r="AG45" i="2713"/>
  <c r="AF61" i="2713"/>
  <c r="AG61" i="2713"/>
  <c r="AG52" i="2713"/>
  <c r="AF52" i="2713"/>
  <c r="AG68" i="2713"/>
  <c r="AF68" i="2713"/>
  <c r="AF77" i="2713"/>
  <c r="AG77" i="2713"/>
  <c r="AG84" i="2713"/>
  <c r="AF84" i="2713"/>
  <c r="AF93" i="2713"/>
  <c r="AG93" i="2713"/>
  <c r="AG100" i="2713"/>
  <c r="AF100" i="2713"/>
  <c r="AG43" i="2713"/>
  <c r="AF43" i="2713"/>
  <c r="AG50" i="2713"/>
  <c r="AF50" i="2713"/>
  <c r="AG59" i="2713"/>
  <c r="AF59" i="2713"/>
  <c r="AG66" i="2713"/>
  <c r="AF66" i="2713"/>
  <c r="AG75" i="2713"/>
  <c r="AF75" i="2713"/>
  <c r="AG91" i="2713"/>
  <c r="AF91" i="2713"/>
  <c r="AG87" i="2713"/>
  <c r="AF87" i="2713"/>
  <c r="AG82" i="2713"/>
  <c r="AF82" i="2713"/>
  <c r="AG98" i="2713"/>
  <c r="AF98" i="2713"/>
  <c r="AF44" i="2713"/>
  <c r="AF60" i="2713"/>
  <c r="E13" i="2713"/>
  <c r="D6" i="2712"/>
  <c r="Z27" i="2712" s="1"/>
  <c r="AG96" i="2712"/>
  <c r="AF96" i="2712"/>
  <c r="AG80" i="2712"/>
  <c r="AF80" i="2712"/>
  <c r="AF76" i="2712"/>
  <c r="AG76" i="2712"/>
  <c r="AG54" i="2712"/>
  <c r="AF54" i="2712"/>
  <c r="AG65" i="2712"/>
  <c r="AF65" i="2712"/>
  <c r="AG72" i="2712"/>
  <c r="AF72" i="2712"/>
  <c r="AG98" i="2712"/>
  <c r="AF98" i="2712"/>
  <c r="AF61" i="2712"/>
  <c r="AG61" i="2712"/>
  <c r="AG85" i="2712"/>
  <c r="AF85" i="2712"/>
  <c r="AG43" i="2712"/>
  <c r="AF43" i="2712"/>
  <c r="AG70" i="2712"/>
  <c r="AF70" i="2712"/>
  <c r="AG79" i="2712"/>
  <c r="AF79" i="2712"/>
  <c r="AG41" i="2712"/>
  <c r="AF41" i="2712"/>
  <c r="AG59" i="2712"/>
  <c r="AF59" i="2712"/>
  <c r="AF77" i="2712"/>
  <c r="AG77" i="2712"/>
  <c r="AG83" i="2712"/>
  <c r="AF83" i="2712"/>
  <c r="AG39" i="2712"/>
  <c r="AF39" i="2712"/>
  <c r="AG50" i="2712"/>
  <c r="AF50" i="2712"/>
  <c r="AG81" i="2712"/>
  <c r="AF81" i="2712"/>
  <c r="AG90" i="2712"/>
  <c r="AF90" i="2712"/>
  <c r="AG46" i="2712"/>
  <c r="AF46" i="2712"/>
  <c r="AF48" i="2712"/>
  <c r="AG48" i="2712"/>
  <c r="AG57" i="2712"/>
  <c r="AF57" i="2712"/>
  <c r="AG75" i="2712"/>
  <c r="AF75" i="2712"/>
  <c r="AG88" i="2712"/>
  <c r="AF88" i="2712"/>
  <c r="AG95" i="2712"/>
  <c r="AF95" i="2712"/>
  <c r="AG55" i="2712"/>
  <c r="AF55" i="2712"/>
  <c r="AG66" i="2712"/>
  <c r="AF66" i="2712"/>
  <c r="AG99" i="2712"/>
  <c r="AF99" i="2712"/>
  <c r="AG62" i="2712"/>
  <c r="AF62" i="2712"/>
  <c r="AF64" i="2712"/>
  <c r="AG64" i="2712"/>
  <c r="AG73" i="2712"/>
  <c r="AF73" i="2712"/>
  <c r="AG86" i="2712"/>
  <c r="AF86" i="2712"/>
  <c r="AF93" i="2712"/>
  <c r="AG93" i="2712"/>
  <c r="AG97" i="2712"/>
  <c r="AF97" i="2712"/>
  <c r="AG53" i="2712"/>
  <c r="AF53" i="2712"/>
  <c r="AG71" i="2712"/>
  <c r="AF71" i="2712"/>
  <c r="AG91" i="2712"/>
  <c r="AF91" i="2712"/>
  <c r="AG42" i="2712"/>
  <c r="AF42" i="2712"/>
  <c r="AG69" i="2712"/>
  <c r="AF69" i="2712"/>
  <c r="AG78" i="2712"/>
  <c r="AF78" i="2712"/>
  <c r="AG40" i="2712"/>
  <c r="AF40" i="2712"/>
  <c r="AG51" i="2712"/>
  <c r="AF51" i="2712"/>
  <c r="AG100" i="2712"/>
  <c r="AF100" i="2712"/>
  <c r="AG47" i="2712"/>
  <c r="AF47" i="2712"/>
  <c r="AG58" i="2712"/>
  <c r="AF58" i="2712"/>
  <c r="AG82" i="2712"/>
  <c r="AF82" i="2712"/>
  <c r="AG49" i="2712"/>
  <c r="AF49" i="2712"/>
  <c r="AG56" i="2712"/>
  <c r="AF56" i="2712"/>
  <c r="AG67" i="2712"/>
  <c r="AF67" i="2712"/>
  <c r="AG89" i="2712"/>
  <c r="AF89" i="2712"/>
  <c r="AF45" i="2712"/>
  <c r="AG45" i="2712"/>
  <c r="AG63" i="2712"/>
  <c r="AF63" i="2712"/>
  <c r="AG74" i="2712"/>
  <c r="AF74" i="2712"/>
  <c r="AG87" i="2712"/>
  <c r="AF87" i="2712"/>
  <c r="AG94" i="2712"/>
  <c r="AF94" i="2712"/>
  <c r="AF44" i="2712"/>
  <c r="AF60" i="2712"/>
  <c r="AF92" i="2712"/>
  <c r="AF52" i="2712"/>
  <c r="AF68" i="2712"/>
  <c r="AF84" i="2712"/>
  <c r="E13" i="2712"/>
  <c r="D6" i="2711"/>
  <c r="D6" i="2710"/>
  <c r="D6" i="2709"/>
  <c r="AI17" i="2709" s="1"/>
  <c r="D6" i="2708"/>
  <c r="AI18" i="2708" s="1"/>
  <c r="D6" i="2707"/>
  <c r="Z26" i="2707" s="1"/>
  <c r="AA26" i="2707" s="1"/>
  <c r="AC26" i="2707" s="1"/>
  <c r="AD26" i="2707" s="1"/>
  <c r="D6" i="2706"/>
  <c r="Z29" i="2706" s="1"/>
  <c r="AA29" i="2706" s="1"/>
  <c r="D6" i="2705"/>
  <c r="Z15" i="2705" s="1"/>
  <c r="AG50" i="2705"/>
  <c r="AF50" i="2705"/>
  <c r="AG37" i="2705"/>
  <c r="AF37" i="2705"/>
  <c r="AG39" i="2705"/>
  <c r="AF39" i="2705"/>
  <c r="AF48" i="2705"/>
  <c r="AG48" i="2705"/>
  <c r="AG57" i="2705"/>
  <c r="AF57" i="2705"/>
  <c r="AG59" i="2705"/>
  <c r="AF59" i="2705"/>
  <c r="AG75" i="2705"/>
  <c r="AF75" i="2705"/>
  <c r="AG91" i="2705"/>
  <c r="AF91" i="2705"/>
  <c r="AG98" i="2705"/>
  <c r="AF98" i="2705"/>
  <c r="AG30" i="2705"/>
  <c r="AF30" i="2705"/>
  <c r="AG66" i="2705"/>
  <c r="AF66" i="2705"/>
  <c r="AG82" i="2705"/>
  <c r="AF82" i="2705"/>
  <c r="AF96" i="2705"/>
  <c r="AG96" i="2705"/>
  <c r="AG35" i="2705"/>
  <c r="AF35" i="2705"/>
  <c r="AG53" i="2705"/>
  <c r="AF53" i="2705"/>
  <c r="AG55" i="2705"/>
  <c r="AF55" i="2705"/>
  <c r="AF64" i="2705"/>
  <c r="AG64" i="2705"/>
  <c r="AG69" i="2705"/>
  <c r="AF69" i="2705"/>
  <c r="AG71" i="2705"/>
  <c r="AF71" i="2705"/>
  <c r="AF80" i="2705"/>
  <c r="AG80" i="2705"/>
  <c r="AG85" i="2705"/>
  <c r="AF85" i="2705"/>
  <c r="AG87" i="2705"/>
  <c r="AF87" i="2705"/>
  <c r="AG46" i="2705"/>
  <c r="AF46" i="2705"/>
  <c r="AG24" i="2705"/>
  <c r="AF24" i="2705"/>
  <c r="AG51" i="2705"/>
  <c r="AF51" i="2705"/>
  <c r="AG94" i="2705"/>
  <c r="AF94" i="2705"/>
  <c r="AG22" i="2705"/>
  <c r="AF22" i="2705"/>
  <c r="AG33" i="2705"/>
  <c r="AF33" i="2705"/>
  <c r="AG62" i="2705"/>
  <c r="AF62" i="2705"/>
  <c r="AG78" i="2705"/>
  <c r="AF78" i="2705"/>
  <c r="AG99" i="2705"/>
  <c r="AF99" i="2705"/>
  <c r="AG40" i="2705"/>
  <c r="AF40" i="2705"/>
  <c r="AG67" i="2705"/>
  <c r="AF67" i="2705"/>
  <c r="AG83" i="2705"/>
  <c r="AF83" i="2705"/>
  <c r="AG89" i="2705"/>
  <c r="AF89" i="2705"/>
  <c r="AG31" i="2705"/>
  <c r="AF31" i="2705"/>
  <c r="AG38" i="2705"/>
  <c r="AF38" i="2705"/>
  <c r="AG49" i="2705"/>
  <c r="AF49" i="2705"/>
  <c r="AG73" i="2705"/>
  <c r="AF73" i="2705"/>
  <c r="AG56" i="2705"/>
  <c r="AF56" i="2705"/>
  <c r="AG72" i="2705"/>
  <c r="AF72" i="2705"/>
  <c r="AG88" i="2705"/>
  <c r="AF88" i="2705"/>
  <c r="AG90" i="2705"/>
  <c r="AF90" i="2705"/>
  <c r="AG97" i="2705"/>
  <c r="AF97" i="2705"/>
  <c r="AG47" i="2705"/>
  <c r="AF47" i="2705"/>
  <c r="AG54" i="2705"/>
  <c r="AF54" i="2705"/>
  <c r="AG65" i="2705"/>
  <c r="AF65" i="2705"/>
  <c r="AG70" i="2705"/>
  <c r="AF70" i="2705"/>
  <c r="AG81" i="2705"/>
  <c r="AF81" i="2705"/>
  <c r="AG86" i="2705"/>
  <c r="AF86" i="2705"/>
  <c r="AF29" i="2705"/>
  <c r="AG29" i="2705"/>
  <c r="AG95" i="2705"/>
  <c r="AF95" i="2705"/>
  <c r="AG63" i="2705"/>
  <c r="AF63" i="2705"/>
  <c r="AG79" i="2705"/>
  <c r="AF79" i="2705"/>
  <c r="AG100" i="2705"/>
  <c r="AF100" i="2705"/>
  <c r="AG25" i="2705"/>
  <c r="AF25" i="2705"/>
  <c r="AG27" i="2705"/>
  <c r="AF27" i="2705"/>
  <c r="AF45" i="2705"/>
  <c r="AG45" i="2705"/>
  <c r="AG68" i="2705"/>
  <c r="AF68" i="2705"/>
  <c r="AG84" i="2705"/>
  <c r="AF84" i="2705"/>
  <c r="AG34" i="2705"/>
  <c r="AF34" i="2705"/>
  <c r="AF93" i="2705"/>
  <c r="AG93" i="2705"/>
  <c r="AG23" i="2705"/>
  <c r="AF23" i="2705"/>
  <c r="AF32" i="2705"/>
  <c r="AG32" i="2705"/>
  <c r="AG41" i="2705"/>
  <c r="AF41" i="2705"/>
  <c r="AG43" i="2705"/>
  <c r="AF43" i="2705"/>
  <c r="AF61" i="2705"/>
  <c r="AG61" i="2705"/>
  <c r="AF77" i="2705"/>
  <c r="AG77" i="2705"/>
  <c r="AF28" i="2705"/>
  <c r="AF44" i="2705"/>
  <c r="AF60" i="2705"/>
  <c r="AF76" i="2705"/>
  <c r="AF92" i="2705"/>
  <c r="AF36" i="2705"/>
  <c r="AF52" i="2705"/>
  <c r="AF26" i="2705"/>
  <c r="AF42" i="2705"/>
  <c r="AF58" i="2705"/>
  <c r="AF74" i="2705"/>
  <c r="E13" i="2705"/>
  <c r="D6" i="2704"/>
  <c r="Z22" i="2704" s="1"/>
  <c r="AA22" i="2704" s="1"/>
  <c r="AF93" i="2704"/>
  <c r="AG93" i="2704"/>
  <c r="AF90" i="2704"/>
  <c r="AG82" i="2704"/>
  <c r="AF82" i="2704"/>
  <c r="AG77" i="2704"/>
  <c r="AG74" i="2704"/>
  <c r="AF74" i="2704"/>
  <c r="AG66" i="2704"/>
  <c r="AF66" i="2704"/>
  <c r="AF61" i="2704"/>
  <c r="AG61" i="2704"/>
  <c r="AG58" i="2704"/>
  <c r="AF58" i="2704"/>
  <c r="AG50" i="2704"/>
  <c r="AF50" i="2704"/>
  <c r="AF45" i="2704"/>
  <c r="AG45" i="2704"/>
  <c r="AG42" i="2704"/>
  <c r="AF42" i="2704"/>
  <c r="AG62" i="2704"/>
  <c r="AF62" i="2704"/>
  <c r="AF96" i="2704"/>
  <c r="AG96" i="2704"/>
  <c r="AF64" i="2704"/>
  <c r="AG64" i="2704"/>
  <c r="AG83" i="2704"/>
  <c r="AF83" i="2704"/>
  <c r="AG60" i="2704"/>
  <c r="AF60" i="2704"/>
  <c r="AG94" i="2704"/>
  <c r="AF94" i="2704"/>
  <c r="AG49" i="2704"/>
  <c r="AF49" i="2704"/>
  <c r="AG47" i="2704"/>
  <c r="AF47" i="2704"/>
  <c r="AG79" i="2704"/>
  <c r="AF79" i="2704"/>
  <c r="AG98" i="2704"/>
  <c r="AF98" i="2704"/>
  <c r="AG39" i="2704"/>
  <c r="AF39" i="2704"/>
  <c r="AG41" i="2704"/>
  <c r="AF41" i="2704"/>
  <c r="AG71" i="2704"/>
  <c r="AF71" i="2704"/>
  <c r="AG73" i="2704"/>
  <c r="AF73" i="2704"/>
  <c r="AG92" i="2704"/>
  <c r="AF92" i="2704"/>
  <c r="AG43" i="2704"/>
  <c r="AF43" i="2704"/>
  <c r="AG54" i="2704"/>
  <c r="AF54" i="2704"/>
  <c r="AG56" i="2704"/>
  <c r="AF56" i="2704"/>
  <c r="AG75" i="2704"/>
  <c r="AF75" i="2704"/>
  <c r="AG52" i="2704"/>
  <c r="AF52" i="2704"/>
  <c r="AG86" i="2704"/>
  <c r="AF86" i="2704"/>
  <c r="AG88" i="2704"/>
  <c r="AF88" i="2704"/>
  <c r="AG65" i="2704"/>
  <c r="AF65" i="2704"/>
  <c r="AG99" i="2704"/>
  <c r="AF99" i="2704"/>
  <c r="AF48" i="2704"/>
  <c r="AG48" i="2704"/>
  <c r="AG63" i="2704"/>
  <c r="AF63" i="2704"/>
  <c r="AF80" i="2704"/>
  <c r="AG80" i="2704"/>
  <c r="AG67" i="2704"/>
  <c r="AF67" i="2704"/>
  <c r="AG46" i="2704"/>
  <c r="AF46" i="2704"/>
  <c r="AG78" i="2704"/>
  <c r="AF78" i="2704"/>
  <c r="AG95" i="2704"/>
  <c r="AF95" i="2704"/>
  <c r="AG84" i="2704"/>
  <c r="AF84" i="2704"/>
  <c r="AG97" i="2704"/>
  <c r="AF97" i="2704"/>
  <c r="AG44" i="2704"/>
  <c r="AF44" i="2704"/>
  <c r="AG76" i="2704"/>
  <c r="AF76" i="2704"/>
  <c r="AG55" i="2704"/>
  <c r="AF55" i="2704"/>
  <c r="AG57" i="2704"/>
  <c r="AF57" i="2704"/>
  <c r="AG40" i="2704"/>
  <c r="AF40" i="2704"/>
  <c r="AG59" i="2704"/>
  <c r="AF59" i="2704"/>
  <c r="AG70" i="2704"/>
  <c r="AF70" i="2704"/>
  <c r="AG72" i="2704"/>
  <c r="AF72" i="2704"/>
  <c r="AG87" i="2704"/>
  <c r="AF87" i="2704"/>
  <c r="AG89" i="2704"/>
  <c r="AF89" i="2704"/>
  <c r="AG100" i="2704"/>
  <c r="AF100" i="2704"/>
  <c r="AG68" i="2704"/>
  <c r="AF68" i="2704"/>
  <c r="AG91" i="2704"/>
  <c r="AF91" i="2704"/>
  <c r="AG81" i="2704"/>
  <c r="AF81" i="2704"/>
  <c r="AG51" i="2704"/>
  <c r="AF51" i="2704"/>
  <c r="AF53" i="2704"/>
  <c r="AF69" i="2704"/>
  <c r="AF85" i="2704"/>
  <c r="E13" i="2704"/>
  <c r="D6" i="2703"/>
  <c r="Z15" i="2703" s="1"/>
  <c r="AF42" i="2703"/>
  <c r="AG99" i="2703"/>
  <c r="AF99" i="2703"/>
  <c r="AF90" i="2703"/>
  <c r="AG83" i="2703"/>
  <c r="AF83" i="2703"/>
  <c r="AG74" i="2703"/>
  <c r="AF74" i="2703"/>
  <c r="AG67" i="2703"/>
  <c r="AF67" i="2703"/>
  <c r="AG58" i="2703"/>
  <c r="AF58" i="2703"/>
  <c r="AG51" i="2703"/>
  <c r="AF51" i="2703"/>
  <c r="AG35" i="2703"/>
  <c r="AF35" i="2703"/>
  <c r="AG57" i="2703"/>
  <c r="AF57" i="2703"/>
  <c r="AF76" i="2703"/>
  <c r="AG76" i="2703"/>
  <c r="AG31" i="2703"/>
  <c r="AF31" i="2703"/>
  <c r="AG46" i="2703"/>
  <c r="AF46" i="2703"/>
  <c r="AG66" i="2703"/>
  <c r="AF66" i="2703"/>
  <c r="AG68" i="2703"/>
  <c r="AF68" i="2703"/>
  <c r="AG70" i="2703"/>
  <c r="AF70" i="2703"/>
  <c r="AG94" i="2703"/>
  <c r="AF94" i="2703"/>
  <c r="AG59" i="2703"/>
  <c r="AF59" i="2703"/>
  <c r="AF61" i="2703"/>
  <c r="AG61" i="2703"/>
  <c r="AG79" i="2703"/>
  <c r="AF79" i="2703"/>
  <c r="AG55" i="2703"/>
  <c r="AF55" i="2703"/>
  <c r="AG49" i="2703"/>
  <c r="AF49" i="2703"/>
  <c r="AG53" i="2703"/>
  <c r="AF53" i="2703"/>
  <c r="AG64" i="2703"/>
  <c r="AF64" i="2703"/>
  <c r="AG97" i="2703"/>
  <c r="AF97" i="2703"/>
  <c r="AG34" i="2703"/>
  <c r="AF34" i="2703"/>
  <c r="AG36" i="2703"/>
  <c r="AF36" i="2703"/>
  <c r="AF44" i="2703"/>
  <c r="AG44" i="2703"/>
  <c r="AG73" i="2703"/>
  <c r="AF73" i="2703"/>
  <c r="AF92" i="2703"/>
  <c r="AG92" i="2703"/>
  <c r="AG71" i="2703"/>
  <c r="AF71" i="2703"/>
  <c r="AG38" i="2703"/>
  <c r="AF38" i="2703"/>
  <c r="AG84" i="2703"/>
  <c r="AF84" i="2703"/>
  <c r="AG95" i="2703"/>
  <c r="AF95" i="2703"/>
  <c r="AG32" i="2703"/>
  <c r="AF32" i="2703"/>
  <c r="AG75" i="2703"/>
  <c r="AF75" i="2703"/>
  <c r="AG80" i="2703"/>
  <c r="AF80" i="2703"/>
  <c r="AG47" i="2703"/>
  <c r="AF47" i="2703"/>
  <c r="AF77" i="2703"/>
  <c r="AG77" i="2703"/>
  <c r="AG41" i="2703"/>
  <c r="AF41" i="2703"/>
  <c r="AG65" i="2703"/>
  <c r="AF65" i="2703"/>
  <c r="AG69" i="2703"/>
  <c r="AF69" i="2703"/>
  <c r="AG89" i="2703"/>
  <c r="AF89" i="2703"/>
  <c r="AF29" i="2703"/>
  <c r="AG29" i="2703"/>
  <c r="AG82" i="2703"/>
  <c r="AF82" i="2703"/>
  <c r="AG86" i="2703"/>
  <c r="AF86" i="2703"/>
  <c r="AG62" i="2703"/>
  <c r="AF62" i="2703"/>
  <c r="AG30" i="2703"/>
  <c r="AF30" i="2703"/>
  <c r="AG39" i="2703"/>
  <c r="AF39" i="2703"/>
  <c r="AG50" i="2703"/>
  <c r="AF50" i="2703"/>
  <c r="AG52" i="2703"/>
  <c r="AF52" i="2703"/>
  <c r="AF60" i="2703"/>
  <c r="AG60" i="2703"/>
  <c r="AG87" i="2703"/>
  <c r="AF87" i="2703"/>
  <c r="AG98" i="2703"/>
  <c r="AF98" i="2703"/>
  <c r="AG100" i="2703"/>
  <c r="AF100" i="2703"/>
  <c r="AG43" i="2703"/>
  <c r="AF43" i="2703"/>
  <c r="AF45" i="2703"/>
  <c r="AG45" i="2703"/>
  <c r="AG54" i="2703"/>
  <c r="AF54" i="2703"/>
  <c r="AG78" i="2703"/>
  <c r="AF78" i="2703"/>
  <c r="AG91" i="2703"/>
  <c r="AF91" i="2703"/>
  <c r="AF93" i="2703"/>
  <c r="AG93" i="2703"/>
  <c r="AG63" i="2703"/>
  <c r="AF63" i="2703"/>
  <c r="AG33" i="2703"/>
  <c r="AF33" i="2703"/>
  <c r="AG37" i="2703"/>
  <c r="AF37" i="2703"/>
  <c r="AG48" i="2703"/>
  <c r="AF48" i="2703"/>
  <c r="AG96" i="2703"/>
  <c r="AF96" i="2703"/>
  <c r="AG81" i="2703"/>
  <c r="AF81" i="2703"/>
  <c r="AG85" i="2703"/>
  <c r="AF85" i="2703"/>
  <c r="AF40" i="2703"/>
  <c r="AF56" i="2703"/>
  <c r="AF72" i="2703"/>
  <c r="AF88" i="2703"/>
  <c r="E13" i="2703"/>
  <c r="D6" i="2702"/>
  <c r="Z15" i="2702" s="1"/>
  <c r="AF96" i="2702"/>
  <c r="AG96" i="2702"/>
  <c r="AG80" i="2702"/>
  <c r="AF64" i="2702"/>
  <c r="AG64" i="2702"/>
  <c r="AG48" i="2702"/>
  <c r="AG39" i="2702"/>
  <c r="AF39" i="2702"/>
  <c r="AG54" i="2702"/>
  <c r="AF54" i="2702"/>
  <c r="AG73" i="2702"/>
  <c r="AF73" i="2702"/>
  <c r="AG90" i="2702"/>
  <c r="AF90" i="2702"/>
  <c r="AG92" i="2702"/>
  <c r="AF92" i="2702"/>
  <c r="AF35" i="2702"/>
  <c r="AG35" i="2702"/>
  <c r="AG50" i="2702"/>
  <c r="AF50" i="2702"/>
  <c r="AG71" i="2702"/>
  <c r="AF71" i="2702"/>
  <c r="AG86" i="2702"/>
  <c r="AF86" i="2702"/>
  <c r="AG75" i="2702"/>
  <c r="AF75" i="2702"/>
  <c r="AG46" i="2702"/>
  <c r="AF46" i="2702"/>
  <c r="AG52" i="2702"/>
  <c r="AF52" i="2702"/>
  <c r="AG65" i="2702"/>
  <c r="AF65" i="2702"/>
  <c r="AF67" i="2702"/>
  <c r="AG67" i="2702"/>
  <c r="AG82" i="2702"/>
  <c r="AF82" i="2702"/>
  <c r="AG42" i="2702"/>
  <c r="AF42" i="2702"/>
  <c r="AG63" i="2702"/>
  <c r="AF63" i="2702"/>
  <c r="AG78" i="2702"/>
  <c r="AF78" i="2702"/>
  <c r="AG84" i="2702"/>
  <c r="AF84" i="2702"/>
  <c r="AG44" i="2702"/>
  <c r="AF44" i="2702"/>
  <c r="AF99" i="2702"/>
  <c r="AG99" i="2702"/>
  <c r="AG97" i="2702"/>
  <c r="AF97" i="2702"/>
  <c r="AG59" i="2702"/>
  <c r="AF59" i="2702"/>
  <c r="AG74" i="2702"/>
  <c r="AF74" i="2702"/>
  <c r="AG76" i="2702"/>
  <c r="AF76" i="2702"/>
  <c r="AG38" i="2702"/>
  <c r="AF38" i="2702"/>
  <c r="AG57" i="2702"/>
  <c r="AF57" i="2702"/>
  <c r="AG55" i="2702"/>
  <c r="AF55" i="2702"/>
  <c r="AG70" i="2702"/>
  <c r="AF70" i="2702"/>
  <c r="AG89" i="2702"/>
  <c r="AF89" i="2702"/>
  <c r="AG91" i="2702"/>
  <c r="AF91" i="2702"/>
  <c r="AG95" i="2702"/>
  <c r="AF95" i="2702"/>
  <c r="AG36" i="2702"/>
  <c r="AF36" i="2702"/>
  <c r="AG49" i="2702"/>
  <c r="AF49" i="2702"/>
  <c r="AF51" i="2702"/>
  <c r="AG51" i="2702"/>
  <c r="AG66" i="2702"/>
  <c r="AF66" i="2702"/>
  <c r="AG87" i="2702"/>
  <c r="AF87" i="2702"/>
  <c r="AG47" i="2702"/>
  <c r="AF47" i="2702"/>
  <c r="AG62" i="2702"/>
  <c r="AF62" i="2702"/>
  <c r="AG68" i="2702"/>
  <c r="AF68" i="2702"/>
  <c r="AG81" i="2702"/>
  <c r="AF81" i="2702"/>
  <c r="AF83" i="2702"/>
  <c r="AG83" i="2702"/>
  <c r="AG98" i="2702"/>
  <c r="AF98" i="2702"/>
  <c r="AG100" i="2702"/>
  <c r="AF100" i="2702"/>
  <c r="AG41" i="2702"/>
  <c r="AF41" i="2702"/>
  <c r="AG43" i="2702"/>
  <c r="AF43" i="2702"/>
  <c r="AG58" i="2702"/>
  <c r="AF58" i="2702"/>
  <c r="AG79" i="2702"/>
  <c r="AF79" i="2702"/>
  <c r="AG94" i="2702"/>
  <c r="AF94" i="2702"/>
  <c r="AG60" i="2702"/>
  <c r="AF60" i="2702"/>
  <c r="AG45" i="2702"/>
  <c r="AG61" i="2702"/>
  <c r="AG77" i="2702"/>
  <c r="AG93" i="2702"/>
  <c r="AF37" i="2702"/>
  <c r="AF53" i="2702"/>
  <c r="AF69" i="2702"/>
  <c r="AF85" i="2702"/>
  <c r="AF40" i="2702"/>
  <c r="AF56" i="2702"/>
  <c r="AF72" i="2702"/>
  <c r="AF88" i="2702"/>
  <c r="E13" i="2702"/>
  <c r="D6" i="2701"/>
  <c r="Z29" i="2701" s="1"/>
  <c r="AA29" i="2701" s="1"/>
  <c r="AC29" i="2701" s="1"/>
  <c r="AD29" i="2701" s="1"/>
  <c r="Z25" i="2701"/>
  <c r="AA25" i="2701" s="1"/>
  <c r="AC25" i="2701" s="1"/>
  <c r="AD25" i="2701" s="1"/>
  <c r="AE25" i="2701" s="1"/>
  <c r="AH25" i="2701" s="1"/>
  <c r="AI25" i="2701" s="1"/>
  <c r="Z34" i="2701"/>
  <c r="AA34" i="2701" s="1"/>
  <c r="Z30" i="2701"/>
  <c r="Z26" i="2701"/>
  <c r="AA26" i="2701" s="1"/>
  <c r="Z21" i="2701"/>
  <c r="AG64" i="2701"/>
  <c r="AF64" i="2701"/>
  <c r="AF48" i="2701"/>
  <c r="AG57" i="2701"/>
  <c r="AF57" i="2701"/>
  <c r="AG78" i="2701"/>
  <c r="AF78" i="2701"/>
  <c r="AG98" i="2701"/>
  <c r="AF98" i="2701"/>
  <c r="AG37" i="2701"/>
  <c r="AF37" i="2701"/>
  <c r="AG73" i="2701"/>
  <c r="AF73" i="2701"/>
  <c r="AG55" i="2701"/>
  <c r="AF55" i="2701"/>
  <c r="AG88" i="2701"/>
  <c r="AF88" i="2701"/>
  <c r="AF93" i="2701"/>
  <c r="AG93" i="2701"/>
  <c r="AG47" i="2701"/>
  <c r="AF47" i="2701"/>
  <c r="AG71" i="2701"/>
  <c r="AF71" i="2701"/>
  <c r="AG81" i="2701"/>
  <c r="AF81" i="2701"/>
  <c r="AF35" i="2701"/>
  <c r="AG35" i="2701"/>
  <c r="AG44" i="2701"/>
  <c r="AF44" i="2701"/>
  <c r="AG42" i="2701"/>
  <c r="AF42" i="2701"/>
  <c r="AG49" i="2701"/>
  <c r="AF49" i="2701"/>
  <c r="AF51" i="2701"/>
  <c r="AG51" i="2701"/>
  <c r="AG53" i="2701"/>
  <c r="AF53" i="2701"/>
  <c r="AG60" i="2701"/>
  <c r="AF60" i="2701"/>
  <c r="AF67" i="2701"/>
  <c r="AG67" i="2701"/>
  <c r="AG86" i="2701"/>
  <c r="AF86" i="2701"/>
  <c r="AF96" i="2701"/>
  <c r="AG96" i="2701"/>
  <c r="AG76" i="2701"/>
  <c r="AF76" i="2701"/>
  <c r="AG91" i="2701"/>
  <c r="AF91" i="2701"/>
  <c r="AG40" i="2701"/>
  <c r="AF40" i="2701"/>
  <c r="AG74" i="2701"/>
  <c r="AF74" i="2701"/>
  <c r="AG84" i="2701"/>
  <c r="AF84" i="2701"/>
  <c r="AG99" i="2701"/>
  <c r="AF99" i="2701"/>
  <c r="AG38" i="2701"/>
  <c r="AF38" i="2701"/>
  <c r="AG79" i="2701"/>
  <c r="AF79" i="2701"/>
  <c r="AG43" i="2701"/>
  <c r="AF43" i="2701"/>
  <c r="AG56" i="2701"/>
  <c r="AF56" i="2701"/>
  <c r="AG94" i="2701"/>
  <c r="AF94" i="2701"/>
  <c r="AG63" i="2701"/>
  <c r="AF63" i="2701"/>
  <c r="AG69" i="2701"/>
  <c r="AF69" i="2701"/>
  <c r="AG65" i="2701"/>
  <c r="AF65" i="2701"/>
  <c r="AF61" i="2701"/>
  <c r="AG61" i="2701"/>
  <c r="AG72" i="2701"/>
  <c r="AF72" i="2701"/>
  <c r="AG82" i="2701"/>
  <c r="AF82" i="2701"/>
  <c r="AF45" i="2701"/>
  <c r="AG45" i="2701"/>
  <c r="AG54" i="2701"/>
  <c r="AF54" i="2701"/>
  <c r="AF77" i="2701"/>
  <c r="AG77" i="2701"/>
  <c r="AG89" i="2701"/>
  <c r="AF89" i="2701"/>
  <c r="AG97" i="2701"/>
  <c r="AF97" i="2701"/>
  <c r="AG58" i="2701"/>
  <c r="AF58" i="2701"/>
  <c r="AG50" i="2701"/>
  <c r="AF50" i="2701"/>
  <c r="AG59" i="2701"/>
  <c r="AF59" i="2701"/>
  <c r="AG70" i="2701"/>
  <c r="AF70" i="2701"/>
  <c r="AG46" i="2701"/>
  <c r="AF46" i="2701"/>
  <c r="AG75" i="2701"/>
  <c r="AF75" i="2701"/>
  <c r="AG80" i="2701"/>
  <c r="AF80" i="2701"/>
  <c r="AG87" i="2701"/>
  <c r="AF87" i="2701"/>
  <c r="AG100" i="2701"/>
  <c r="AF100" i="2701"/>
  <c r="AG41" i="2701"/>
  <c r="AF41" i="2701"/>
  <c r="AG66" i="2701"/>
  <c r="AF66" i="2701"/>
  <c r="AG92" i="2701"/>
  <c r="AF92" i="2701"/>
  <c r="AG85" i="2701"/>
  <c r="AF85" i="2701"/>
  <c r="AG95" i="2701"/>
  <c r="AF95" i="2701"/>
  <c r="AG39" i="2701"/>
  <c r="AF39" i="2701"/>
  <c r="AG62" i="2701"/>
  <c r="AF62" i="2701"/>
  <c r="AF83" i="2701"/>
  <c r="AG83" i="2701"/>
  <c r="AG90" i="2701"/>
  <c r="AF90" i="2701"/>
  <c r="AF36" i="2701"/>
  <c r="AF52" i="2701"/>
  <c r="AF68" i="2701"/>
  <c r="E13" i="2701"/>
  <c r="D6" i="2700"/>
  <c r="Z15" i="2700" s="1"/>
  <c r="AF92" i="2700"/>
  <c r="AG92" i="2700"/>
  <c r="AF84" i="2700"/>
  <c r="AG84" i="2700"/>
  <c r="AG76" i="2700"/>
  <c r="AF68" i="2700"/>
  <c r="AG68" i="2700"/>
  <c r="AG60" i="2700"/>
  <c r="AF60" i="2700"/>
  <c r="AF52" i="2700"/>
  <c r="AG52" i="2700"/>
  <c r="AG44" i="2700"/>
  <c r="AF44" i="2700"/>
  <c r="AF36" i="2700"/>
  <c r="AG36" i="2700"/>
  <c r="AG35" i="2700"/>
  <c r="AF35" i="2700"/>
  <c r="AG85" i="2700"/>
  <c r="AF85" i="2700"/>
  <c r="AG59" i="2700"/>
  <c r="AF59" i="2700"/>
  <c r="AF61" i="2700"/>
  <c r="AG61" i="2700"/>
  <c r="AG83" i="2700"/>
  <c r="AF83" i="2700"/>
  <c r="AG46" i="2700"/>
  <c r="AF46" i="2700"/>
  <c r="AF48" i="2700"/>
  <c r="AG48" i="2700"/>
  <c r="AG94" i="2700"/>
  <c r="AF94" i="2700"/>
  <c r="AF96" i="2700"/>
  <c r="AG96" i="2700"/>
  <c r="AG31" i="2700"/>
  <c r="AF31" i="2700"/>
  <c r="AG33" i="2700"/>
  <c r="AF33" i="2700"/>
  <c r="AG74" i="2700"/>
  <c r="AF74" i="2700"/>
  <c r="AG81" i="2700"/>
  <c r="AF81" i="2700"/>
  <c r="AG66" i="2700"/>
  <c r="AF66" i="2700"/>
  <c r="AG70" i="2700"/>
  <c r="AF70" i="2700"/>
  <c r="AG72" i="2700"/>
  <c r="AF72" i="2700"/>
  <c r="AF29" i="2700"/>
  <c r="AG29" i="2700"/>
  <c r="AG55" i="2700"/>
  <c r="AF55" i="2700"/>
  <c r="AG57" i="2700"/>
  <c r="AF57" i="2700"/>
  <c r="AG99" i="2700"/>
  <c r="AF99" i="2700"/>
  <c r="AF77" i="2700"/>
  <c r="AG77" i="2700"/>
  <c r="AG86" i="2700"/>
  <c r="AF86" i="2700"/>
  <c r="AG88" i="2700"/>
  <c r="AF88" i="2700"/>
  <c r="AG34" i="2700"/>
  <c r="AF34" i="2700"/>
  <c r="AG38" i="2700"/>
  <c r="AF38" i="2700"/>
  <c r="AG40" i="2700"/>
  <c r="AF40" i="2700"/>
  <c r="AG62" i="2700"/>
  <c r="AF62" i="2700"/>
  <c r="AG64" i="2700"/>
  <c r="AF64" i="2700"/>
  <c r="AG75" i="2700"/>
  <c r="AF75" i="2700"/>
  <c r="AG79" i="2700"/>
  <c r="AF79" i="2700"/>
  <c r="AG51" i="2700"/>
  <c r="AF51" i="2700"/>
  <c r="AG90" i="2700"/>
  <c r="AF90" i="2700"/>
  <c r="AG47" i="2700"/>
  <c r="AF47" i="2700"/>
  <c r="AG49" i="2700"/>
  <c r="AF49" i="2700"/>
  <c r="AG82" i="2700"/>
  <c r="AF82" i="2700"/>
  <c r="AG95" i="2700"/>
  <c r="AF95" i="2700"/>
  <c r="AG97" i="2700"/>
  <c r="AF97" i="2700"/>
  <c r="AG42" i="2700"/>
  <c r="AF42" i="2700"/>
  <c r="AG43" i="2700"/>
  <c r="AF43" i="2700"/>
  <c r="AF45" i="2700"/>
  <c r="AG45" i="2700"/>
  <c r="AG71" i="2700"/>
  <c r="AF71" i="2700"/>
  <c r="AF93" i="2700"/>
  <c r="AG93" i="2700"/>
  <c r="AG30" i="2700"/>
  <c r="AF30" i="2700"/>
  <c r="AF32" i="2700"/>
  <c r="AG32" i="2700"/>
  <c r="AG58" i="2700"/>
  <c r="AF58" i="2700"/>
  <c r="AG67" i="2700"/>
  <c r="AF67" i="2700"/>
  <c r="AG73" i="2700"/>
  <c r="AF73" i="2700"/>
  <c r="AG100" i="2700"/>
  <c r="AF100" i="2700"/>
  <c r="AG91" i="2700"/>
  <c r="AF91" i="2700"/>
  <c r="AG50" i="2700"/>
  <c r="AF50" i="2700"/>
  <c r="AG54" i="2700"/>
  <c r="AF54" i="2700"/>
  <c r="AG56" i="2700"/>
  <c r="AF56" i="2700"/>
  <c r="AG78" i="2700"/>
  <c r="AF78" i="2700"/>
  <c r="AF80" i="2700"/>
  <c r="AG80" i="2700"/>
  <c r="AG87" i="2700"/>
  <c r="AF87" i="2700"/>
  <c r="AG98" i="2700"/>
  <c r="AF98" i="2700"/>
  <c r="AG39" i="2700"/>
  <c r="AF39" i="2700"/>
  <c r="AG41" i="2700"/>
  <c r="AF41" i="2700"/>
  <c r="AG63" i="2700"/>
  <c r="AF63" i="2700"/>
  <c r="AG65" i="2700"/>
  <c r="AF65" i="2700"/>
  <c r="AG89" i="2700"/>
  <c r="AF89" i="2700"/>
  <c r="AF37" i="2700"/>
  <c r="AF53" i="2700"/>
  <c r="AF69" i="2700"/>
  <c r="E13" i="2700"/>
  <c r="D6" i="2699"/>
  <c r="D6" i="2698"/>
  <c r="Z15" i="2698" s="1"/>
  <c r="AG76" i="2698"/>
  <c r="AF76" i="2698"/>
  <c r="AG60" i="2698"/>
  <c r="AF60" i="2698"/>
  <c r="AF44" i="2698"/>
  <c r="AG37" i="2698"/>
  <c r="AF37" i="2698"/>
  <c r="AG73" i="2698"/>
  <c r="AF73" i="2698"/>
  <c r="AG82" i="2698"/>
  <c r="AF82" i="2698"/>
  <c r="AG89" i="2698"/>
  <c r="AF89" i="2698"/>
  <c r="AF64" i="2698"/>
  <c r="AG64" i="2698"/>
  <c r="AG71" i="2698"/>
  <c r="AF71" i="2698"/>
  <c r="AG87" i="2698"/>
  <c r="AF87" i="2698"/>
  <c r="AG35" i="2698"/>
  <c r="AF35" i="2698"/>
  <c r="AF80" i="2698"/>
  <c r="AG80" i="2698"/>
  <c r="AF96" i="2698"/>
  <c r="AG96" i="2698"/>
  <c r="AG40" i="2698"/>
  <c r="AF40" i="2698"/>
  <c r="AG42" i="2698"/>
  <c r="AF42" i="2698"/>
  <c r="AG53" i="2698"/>
  <c r="AF53" i="2698"/>
  <c r="AG33" i="2698"/>
  <c r="AF33" i="2698"/>
  <c r="AG85" i="2698"/>
  <c r="AF85" i="2698"/>
  <c r="AG38" i="2698"/>
  <c r="AF38" i="2698"/>
  <c r="AG56" i="2698"/>
  <c r="AF56" i="2698"/>
  <c r="AG58" i="2698"/>
  <c r="AF58" i="2698"/>
  <c r="AG51" i="2698"/>
  <c r="AF51" i="2698"/>
  <c r="AG69" i="2698"/>
  <c r="AF69" i="2698"/>
  <c r="AG49" i="2698"/>
  <c r="AF49" i="2698"/>
  <c r="AG67" i="2698"/>
  <c r="AF67" i="2698"/>
  <c r="AG99" i="2698"/>
  <c r="AF99" i="2698"/>
  <c r="AG36" i="2698"/>
  <c r="AF36" i="2698"/>
  <c r="AG43" i="2698"/>
  <c r="AF43" i="2698"/>
  <c r="AF45" i="2698"/>
  <c r="AG45" i="2698"/>
  <c r="AG47" i="2698"/>
  <c r="AF47" i="2698"/>
  <c r="AG72" i="2698"/>
  <c r="AF72" i="2698"/>
  <c r="AG74" i="2698"/>
  <c r="AF74" i="2698"/>
  <c r="AG83" i="2698"/>
  <c r="AF83" i="2698"/>
  <c r="AG88" i="2698"/>
  <c r="AF88" i="2698"/>
  <c r="AG90" i="2698"/>
  <c r="AF90" i="2698"/>
  <c r="AG54" i="2698"/>
  <c r="AF54" i="2698"/>
  <c r="AG65" i="2698"/>
  <c r="AF65" i="2698"/>
  <c r="AG97" i="2698"/>
  <c r="AF97" i="2698"/>
  <c r="AG31" i="2698"/>
  <c r="AF31" i="2698"/>
  <c r="AG34" i="2698"/>
  <c r="AF34" i="2698"/>
  <c r="AG63" i="2698"/>
  <c r="AF63" i="2698"/>
  <c r="AG81" i="2698"/>
  <c r="AF81" i="2698"/>
  <c r="AG95" i="2698"/>
  <c r="AF95" i="2698"/>
  <c r="AG41" i="2698"/>
  <c r="AF41" i="2698"/>
  <c r="AG52" i="2698"/>
  <c r="AF52" i="2698"/>
  <c r="AG59" i="2698"/>
  <c r="AF59" i="2698"/>
  <c r="AF61" i="2698"/>
  <c r="AG61" i="2698"/>
  <c r="AG70" i="2698"/>
  <c r="AF70" i="2698"/>
  <c r="AG79" i="2698"/>
  <c r="AF79" i="2698"/>
  <c r="AG86" i="2698"/>
  <c r="AF86" i="2698"/>
  <c r="AF93" i="2698"/>
  <c r="AG93" i="2698"/>
  <c r="AF29" i="2698"/>
  <c r="AG29" i="2698"/>
  <c r="AF32" i="2698"/>
  <c r="AG32" i="2698"/>
  <c r="AG39" i="2698"/>
  <c r="AF39" i="2698"/>
  <c r="AF77" i="2698"/>
  <c r="AG77" i="2698"/>
  <c r="AG100" i="2698"/>
  <c r="AF100" i="2698"/>
  <c r="AG50" i="2698"/>
  <c r="AF50" i="2698"/>
  <c r="AG68" i="2698"/>
  <c r="AF68" i="2698"/>
  <c r="AG75" i="2698"/>
  <c r="AF75" i="2698"/>
  <c r="AG91" i="2698"/>
  <c r="AF91" i="2698"/>
  <c r="AG57" i="2698"/>
  <c r="AF57" i="2698"/>
  <c r="AG84" i="2698"/>
  <c r="AF84" i="2698"/>
  <c r="AG48" i="2698"/>
  <c r="AF48" i="2698"/>
  <c r="AG55" i="2698"/>
  <c r="AF55" i="2698"/>
  <c r="AG66" i="2698"/>
  <c r="AF66" i="2698"/>
  <c r="AG98" i="2698"/>
  <c r="AF98" i="2698"/>
  <c r="AF92" i="2698"/>
  <c r="AF30" i="2698"/>
  <c r="AF46" i="2698"/>
  <c r="AF62" i="2698"/>
  <c r="AF78" i="2698"/>
  <c r="AF94" i="2698"/>
  <c r="E13" i="2698"/>
  <c r="D6" i="2697"/>
  <c r="Z25" i="2697" s="1"/>
  <c r="AA25" i="2697" s="1"/>
  <c r="AF36" i="2697"/>
  <c r="AG36" i="2697"/>
  <c r="AG50" i="2697"/>
  <c r="AF50" i="2697"/>
  <c r="AG82" i="2697"/>
  <c r="AF82" i="2697"/>
  <c r="AG91" i="2697"/>
  <c r="AF91" i="2697"/>
  <c r="AG98" i="2697"/>
  <c r="AF98" i="2697"/>
  <c r="AG59" i="2697"/>
  <c r="AF59" i="2697"/>
  <c r="AG35" i="2697"/>
  <c r="AF35" i="2697"/>
  <c r="AG39" i="2697"/>
  <c r="AF39" i="2697"/>
  <c r="AG46" i="2697"/>
  <c r="AF46" i="2697"/>
  <c r="AF48" i="2697"/>
  <c r="AG48" i="2697"/>
  <c r="AG55" i="2697"/>
  <c r="AF55" i="2697"/>
  <c r="AG62" i="2697"/>
  <c r="AF62" i="2697"/>
  <c r="AF64" i="2697"/>
  <c r="AG64" i="2697"/>
  <c r="AG71" i="2697"/>
  <c r="AF71" i="2697"/>
  <c r="AG78" i="2697"/>
  <c r="AF78" i="2697"/>
  <c r="AF80" i="2697"/>
  <c r="AG80" i="2697"/>
  <c r="AG87" i="2697"/>
  <c r="AF87" i="2697"/>
  <c r="AG94" i="2697"/>
  <c r="AF94" i="2697"/>
  <c r="AF96" i="2697"/>
  <c r="AG96" i="2697"/>
  <c r="AG41" i="2697"/>
  <c r="AF41" i="2697"/>
  <c r="AG57" i="2697"/>
  <c r="AF57" i="2697"/>
  <c r="AG73" i="2697"/>
  <c r="AF73" i="2697"/>
  <c r="AG89" i="2697"/>
  <c r="AF89" i="2697"/>
  <c r="AG28" i="2697"/>
  <c r="AF28" i="2697"/>
  <c r="AG51" i="2697"/>
  <c r="AF51" i="2697"/>
  <c r="AF67" i="2697"/>
  <c r="AG67" i="2697"/>
  <c r="AF83" i="2697"/>
  <c r="AG83" i="2697"/>
  <c r="AG99" i="2697"/>
  <c r="AF99" i="2697"/>
  <c r="AG31" i="2697"/>
  <c r="AF31" i="2697"/>
  <c r="AG33" i="2697"/>
  <c r="AF33" i="2697"/>
  <c r="AG44" i="2697"/>
  <c r="AF44" i="2697"/>
  <c r="AG60" i="2697"/>
  <c r="AF60" i="2697"/>
  <c r="AG76" i="2697"/>
  <c r="AF76" i="2697"/>
  <c r="AG92" i="2697"/>
  <c r="AF92" i="2697"/>
  <c r="AG66" i="2697"/>
  <c r="AF66" i="2697"/>
  <c r="AG30" i="2697"/>
  <c r="AF30" i="2697"/>
  <c r="AF29" i="2697"/>
  <c r="AG29" i="2697"/>
  <c r="AG47" i="2697"/>
  <c r="AF47" i="2697"/>
  <c r="AG63" i="2697"/>
  <c r="AF63" i="2697"/>
  <c r="AG79" i="2697"/>
  <c r="AF79" i="2697"/>
  <c r="AG95" i="2697"/>
  <c r="AF95" i="2697"/>
  <c r="AG42" i="2697"/>
  <c r="AF42" i="2697"/>
  <c r="AG49" i="2697"/>
  <c r="AF49" i="2697"/>
  <c r="AG58" i="2697"/>
  <c r="AF58" i="2697"/>
  <c r="AG65" i="2697"/>
  <c r="AF65" i="2697"/>
  <c r="AG74" i="2697"/>
  <c r="AF74" i="2697"/>
  <c r="AG81" i="2697"/>
  <c r="AF81" i="2697"/>
  <c r="AG90" i="2697"/>
  <c r="AF90" i="2697"/>
  <c r="AG97" i="2697"/>
  <c r="AF97" i="2697"/>
  <c r="AG43" i="2697"/>
  <c r="AF43" i="2697"/>
  <c r="AG38" i="2697"/>
  <c r="AF38" i="2697"/>
  <c r="AG40" i="2697"/>
  <c r="AF40" i="2697"/>
  <c r="AG54" i="2697"/>
  <c r="AF54" i="2697"/>
  <c r="AG56" i="2697"/>
  <c r="AF56" i="2697"/>
  <c r="AG70" i="2697"/>
  <c r="AF70" i="2697"/>
  <c r="AG72" i="2697"/>
  <c r="AF72" i="2697"/>
  <c r="AG86" i="2697"/>
  <c r="AF86" i="2697"/>
  <c r="AG88" i="2697"/>
  <c r="AF88" i="2697"/>
  <c r="AG100" i="2697"/>
  <c r="AF100" i="2697"/>
  <c r="AF32" i="2697"/>
  <c r="AG32" i="2697"/>
  <c r="AG75" i="2697"/>
  <c r="AF75" i="2697"/>
  <c r="AG52" i="2697"/>
  <c r="AF52" i="2697"/>
  <c r="AG68" i="2697"/>
  <c r="AF68" i="2697"/>
  <c r="AG84" i="2697"/>
  <c r="AF84" i="2697"/>
  <c r="AF93" i="2697"/>
  <c r="AG93" i="2697"/>
  <c r="AG27" i="2697"/>
  <c r="AF27" i="2697"/>
  <c r="AG34" i="2697"/>
  <c r="AF34" i="2697"/>
  <c r="AF45" i="2697"/>
  <c r="AG45" i="2697"/>
  <c r="AF61" i="2697"/>
  <c r="AG61" i="2697"/>
  <c r="AF77" i="2697"/>
  <c r="AG77" i="2697"/>
  <c r="AF37" i="2697"/>
  <c r="AF53" i="2697"/>
  <c r="AF69" i="2697"/>
  <c r="AF85" i="2697"/>
  <c r="E13" i="2697"/>
  <c r="D6" i="2696"/>
  <c r="Z15" i="2710" l="1"/>
  <c r="AA15" i="2710" s="1"/>
  <c r="AB15" i="2710" s="1"/>
  <c r="Z18" i="2710"/>
  <c r="AA18" i="2710" s="1"/>
  <c r="Z23" i="2710"/>
  <c r="AA23" i="2710" s="1"/>
  <c r="Z19" i="2710"/>
  <c r="AA19" i="2710" s="1"/>
  <c r="AI17" i="2710"/>
  <c r="Z16" i="2710"/>
  <c r="AA16" i="2710" s="1"/>
  <c r="Z17" i="2710"/>
  <c r="AA17" i="2710" s="1"/>
  <c r="Z20" i="2710"/>
  <c r="AA20" i="2710" s="1"/>
  <c r="AC20" i="2710" s="1"/>
  <c r="AD20" i="2710" s="1"/>
  <c r="Z21" i="2710"/>
  <c r="AA21" i="2710" s="1"/>
  <c r="AC21" i="2710" s="1"/>
  <c r="AD21" i="2710" s="1"/>
  <c r="AI16" i="2710"/>
  <c r="AI18" i="2710"/>
  <c r="Z22" i="2710"/>
  <c r="AA22" i="2710" s="1"/>
  <c r="Z18" i="2742"/>
  <c r="AA18" i="2742" s="1"/>
  <c r="AC18" i="2742" s="1"/>
  <c r="AD18" i="2742" s="1"/>
  <c r="Z22" i="2742"/>
  <c r="AA22" i="2742" s="1"/>
  <c r="AC22" i="2742" s="1"/>
  <c r="AD22" i="2742" s="1"/>
  <c r="Z17" i="2742"/>
  <c r="AA17" i="2742" s="1"/>
  <c r="AC17" i="2742" s="1"/>
  <c r="AD17" i="2742" s="1"/>
  <c r="Z20" i="2742"/>
  <c r="AA20" i="2742" s="1"/>
  <c r="AC20" i="2742" s="1"/>
  <c r="AD20" i="2742" s="1"/>
  <c r="Z19" i="2742"/>
  <c r="AA19" i="2742" s="1"/>
  <c r="AC19" i="2742" s="1"/>
  <c r="AD19" i="2742" s="1"/>
  <c r="Z15" i="2742"/>
  <c r="AA15" i="2742" s="1"/>
  <c r="AB15" i="2742" s="1"/>
  <c r="Z23" i="2742"/>
  <c r="AA23" i="2742" s="1"/>
  <c r="Z21" i="2742"/>
  <c r="AA21" i="2742" s="1"/>
  <c r="AC21" i="2742" s="1"/>
  <c r="AD21" i="2742" s="1"/>
  <c r="Z16" i="2742"/>
  <c r="AA16" i="2742" s="1"/>
  <c r="Z29" i="2696"/>
  <c r="AA29" i="2696" s="1"/>
  <c r="AC29" i="2696" s="1"/>
  <c r="AD29" i="2696" s="1"/>
  <c r="Z17" i="2696"/>
  <c r="AA17" i="2696" s="1"/>
  <c r="Z31" i="2696"/>
  <c r="AA31" i="2696" s="1"/>
  <c r="AC31" i="2696" s="1"/>
  <c r="AD31" i="2696" s="1"/>
  <c r="Z20" i="2696"/>
  <c r="AA20" i="2696" s="1"/>
  <c r="AC20" i="2696" s="1"/>
  <c r="AD20" i="2696" s="1"/>
  <c r="AI17" i="2696"/>
  <c r="Z30" i="2696"/>
  <c r="AA30" i="2696" s="1"/>
  <c r="AC30" i="2696" s="1"/>
  <c r="AD30" i="2696" s="1"/>
  <c r="Z27" i="2696"/>
  <c r="AA27" i="2696" s="1"/>
  <c r="AC27" i="2696" s="1"/>
  <c r="AD27" i="2696" s="1"/>
  <c r="Z15" i="2696"/>
  <c r="AA15" i="2696" s="1"/>
  <c r="AB15" i="2696" s="1"/>
  <c r="Z18" i="2696"/>
  <c r="AA18" i="2696" s="1"/>
  <c r="Z24" i="2696"/>
  <c r="AA24" i="2696" s="1"/>
  <c r="AC24" i="2696" s="1"/>
  <c r="AD24" i="2696" s="1"/>
  <c r="Z16" i="2696"/>
  <c r="AA16" i="2696" s="1"/>
  <c r="Z19" i="2696"/>
  <c r="AA19" i="2696" s="1"/>
  <c r="Z23" i="2696"/>
  <c r="AA23" i="2696" s="1"/>
  <c r="AC23" i="2696" s="1"/>
  <c r="AD23" i="2696" s="1"/>
  <c r="Z21" i="2696"/>
  <c r="AA21" i="2696" s="1"/>
  <c r="AC21" i="2696" s="1"/>
  <c r="AD21" i="2696" s="1"/>
  <c r="Z26" i="2696"/>
  <c r="AA26" i="2696" s="1"/>
  <c r="AC26" i="2696" s="1"/>
  <c r="AD26" i="2696" s="1"/>
  <c r="Z22" i="2696"/>
  <c r="AA22" i="2696" s="1"/>
  <c r="AC22" i="2696" s="1"/>
  <c r="AD22" i="2696" s="1"/>
  <c r="AI16" i="2696"/>
  <c r="Z25" i="2696"/>
  <c r="AA25" i="2696" s="1"/>
  <c r="AC25" i="2696" s="1"/>
  <c r="AD25" i="2696" s="1"/>
  <c r="Z32" i="2696"/>
  <c r="AA32" i="2696" s="1"/>
  <c r="Z28" i="2696"/>
  <c r="AA28" i="2696" s="1"/>
  <c r="Z18" i="2739"/>
  <c r="AA18" i="2739" s="1"/>
  <c r="Z21" i="2739"/>
  <c r="AA21" i="2739" s="1"/>
  <c r="Z22" i="2739"/>
  <c r="AA22" i="2739" s="1"/>
  <c r="Z20" i="2739"/>
  <c r="AA20" i="2739" s="1"/>
  <c r="Z16" i="2739"/>
  <c r="AA16" i="2739" s="1"/>
  <c r="Z17" i="2739"/>
  <c r="AA17" i="2739" s="1"/>
  <c r="Z15" i="2739"/>
  <c r="AA15" i="2739" s="1"/>
  <c r="AB15" i="2739" s="1"/>
  <c r="Z19" i="2739"/>
  <c r="AA19" i="2739" s="1"/>
  <c r="Z24" i="2724"/>
  <c r="AA24" i="2724" s="1"/>
  <c r="Z23" i="2724"/>
  <c r="AA23" i="2724" s="1"/>
  <c r="Z17" i="2724"/>
  <c r="AA17" i="2724" s="1"/>
  <c r="Z15" i="2724"/>
  <c r="AA15" i="2724" s="1"/>
  <c r="AB15" i="2724" s="1"/>
  <c r="Z19" i="2724"/>
  <c r="AA19" i="2724" s="1"/>
  <c r="Z21" i="2724"/>
  <c r="AA21" i="2724" s="1"/>
  <c r="Z16" i="2724"/>
  <c r="AA16" i="2724" s="1"/>
  <c r="Z20" i="2724"/>
  <c r="AA20" i="2724" s="1"/>
  <c r="Z18" i="2724"/>
  <c r="AA18" i="2724" s="1"/>
  <c r="Z22" i="2724"/>
  <c r="AA22" i="2724" s="1"/>
  <c r="Z16" i="2750"/>
  <c r="AA16" i="2750" s="1"/>
  <c r="Z15" i="2750"/>
  <c r="AA15" i="2750" s="1"/>
  <c r="AB15" i="2750" s="1"/>
  <c r="Z22" i="2736"/>
  <c r="AA22" i="2736" s="1"/>
  <c r="Z23" i="2736"/>
  <c r="AA23" i="2736" s="1"/>
  <c r="Z24" i="2736"/>
  <c r="AA24" i="2736" s="1"/>
  <c r="Z21" i="2736"/>
  <c r="AA21" i="2736" s="1"/>
  <c r="AC21" i="2736" s="1"/>
  <c r="AD21" i="2736" s="1"/>
  <c r="Z25" i="2736"/>
  <c r="AA25" i="2736" s="1"/>
  <c r="Z16" i="2736"/>
  <c r="AA16" i="2736" s="1"/>
  <c r="Z19" i="2736"/>
  <c r="AA19" i="2736" s="1"/>
  <c r="Z17" i="2736"/>
  <c r="AA17" i="2736" s="1"/>
  <c r="Z15" i="2736"/>
  <c r="AA15" i="2736" s="1"/>
  <c r="AB15" i="2736" s="1"/>
  <c r="Z26" i="2736"/>
  <c r="AA26" i="2736" s="1"/>
  <c r="Z27" i="2736"/>
  <c r="AA27" i="2736" s="1"/>
  <c r="Z18" i="2736"/>
  <c r="AA18" i="2736" s="1"/>
  <c r="Z20" i="2736"/>
  <c r="AA20" i="2736" s="1"/>
  <c r="Z19" i="2743"/>
  <c r="AA19" i="2743" s="1"/>
  <c r="AC19" i="2743" s="1"/>
  <c r="AD19" i="2743" s="1"/>
  <c r="Z24" i="2743"/>
  <c r="AA24" i="2743" s="1"/>
  <c r="AC24" i="2743" s="1"/>
  <c r="AD24" i="2743" s="1"/>
  <c r="Z18" i="2743"/>
  <c r="AA18" i="2743" s="1"/>
  <c r="AC18" i="2743" s="1"/>
  <c r="AD18" i="2743" s="1"/>
  <c r="Z20" i="2743"/>
  <c r="AA20" i="2743" s="1"/>
  <c r="AC20" i="2743" s="1"/>
  <c r="AD20" i="2743" s="1"/>
  <c r="Z17" i="2743"/>
  <c r="AA17" i="2743" s="1"/>
  <c r="AC17" i="2743" s="1"/>
  <c r="AD17" i="2743" s="1"/>
  <c r="Z26" i="2743"/>
  <c r="AA26" i="2743" s="1"/>
  <c r="AC26" i="2743" s="1"/>
  <c r="AD26" i="2743" s="1"/>
  <c r="Z27" i="2743"/>
  <c r="AA27" i="2743" s="1"/>
  <c r="AC27" i="2743" s="1"/>
  <c r="AD27" i="2743" s="1"/>
  <c r="Z16" i="2743"/>
  <c r="AA16" i="2743" s="1"/>
  <c r="AC16" i="2743" s="1"/>
  <c r="AD16" i="2743" s="1"/>
  <c r="Z22" i="2743"/>
  <c r="AA22" i="2743" s="1"/>
  <c r="AC22" i="2743" s="1"/>
  <c r="AD22" i="2743" s="1"/>
  <c r="Z28" i="2743"/>
  <c r="AA28" i="2743" s="1"/>
  <c r="AC28" i="2743" s="1"/>
  <c r="AD28" i="2743" s="1"/>
  <c r="Z29" i="2743"/>
  <c r="AA29" i="2743" s="1"/>
  <c r="Z25" i="2743"/>
  <c r="AA25" i="2743" s="1"/>
  <c r="AC25" i="2743" s="1"/>
  <c r="AD25" i="2743" s="1"/>
  <c r="Z21" i="2743"/>
  <c r="AA21" i="2743" s="1"/>
  <c r="AC21" i="2743" s="1"/>
  <c r="AD21" i="2743" s="1"/>
  <c r="Z15" i="2743"/>
  <c r="AA15" i="2743" s="1"/>
  <c r="AB15" i="2743" s="1"/>
  <c r="Z23" i="2743"/>
  <c r="AA23" i="2743" s="1"/>
  <c r="AC23" i="2743" s="1"/>
  <c r="AD23" i="2743" s="1"/>
  <c r="Z25" i="2748"/>
  <c r="AA25" i="2748" s="1"/>
  <c r="Z18" i="2748"/>
  <c r="AA18" i="2748" s="1"/>
  <c r="Z15" i="2748"/>
  <c r="AA15" i="2748" s="1"/>
  <c r="AB15" i="2748" s="1"/>
  <c r="Z22" i="2748"/>
  <c r="AA22" i="2748" s="1"/>
  <c r="Z16" i="2748"/>
  <c r="AA16" i="2748" s="1"/>
  <c r="Z19" i="2748"/>
  <c r="AA19" i="2748" s="1"/>
  <c r="Z23" i="2748"/>
  <c r="AA23" i="2748" s="1"/>
  <c r="Z21" i="2748"/>
  <c r="AA21" i="2748" s="1"/>
  <c r="Z26" i="2748"/>
  <c r="AA26" i="2748" s="1"/>
  <c r="Z17" i="2748"/>
  <c r="AA17" i="2748" s="1"/>
  <c r="Z24" i="2748"/>
  <c r="AA24" i="2748" s="1"/>
  <c r="Z20" i="2748"/>
  <c r="AA20" i="2748" s="1"/>
  <c r="AC20" i="2748" s="1"/>
  <c r="AD20" i="2748" s="1"/>
  <c r="Z26" i="2747"/>
  <c r="AA26" i="2747" s="1"/>
  <c r="Z23" i="2747"/>
  <c r="AA23" i="2747" s="1"/>
  <c r="Z18" i="2747"/>
  <c r="AA18" i="2747" s="1"/>
  <c r="AC18" i="2747" s="1"/>
  <c r="AD18" i="2747" s="1"/>
  <c r="Z17" i="2747"/>
  <c r="AA17" i="2747" s="1"/>
  <c r="Z24" i="2747"/>
  <c r="AA24" i="2747" s="1"/>
  <c r="Z27" i="2747"/>
  <c r="AA27" i="2747" s="1"/>
  <c r="Z22" i="2747"/>
  <c r="AA22" i="2747" s="1"/>
  <c r="AC22" i="2747" s="1"/>
  <c r="AD22" i="2747" s="1"/>
  <c r="Z15" i="2747"/>
  <c r="AA15" i="2747" s="1"/>
  <c r="AB15" i="2747" s="1"/>
  <c r="Z21" i="2747"/>
  <c r="AA21" i="2747" s="1"/>
  <c r="AC21" i="2747" s="1"/>
  <c r="AD21" i="2747" s="1"/>
  <c r="Z31" i="2747"/>
  <c r="AA31" i="2747" s="1"/>
  <c r="Z25" i="2747"/>
  <c r="AA25" i="2747" s="1"/>
  <c r="Z16" i="2747"/>
  <c r="AA16" i="2747" s="1"/>
  <c r="AC16" i="2747" s="1"/>
  <c r="AD16" i="2747" s="1"/>
  <c r="Z19" i="2747"/>
  <c r="AA19" i="2747" s="1"/>
  <c r="AC19" i="2747" s="1"/>
  <c r="AD19" i="2747" s="1"/>
  <c r="Z29" i="2747"/>
  <c r="AA29" i="2747" s="1"/>
  <c r="Z28" i="2747"/>
  <c r="AA28" i="2747" s="1"/>
  <c r="Z20" i="2747"/>
  <c r="AA20" i="2747" s="1"/>
  <c r="AC20" i="2747" s="1"/>
  <c r="AD20" i="2747" s="1"/>
  <c r="Z30" i="2747"/>
  <c r="AA30" i="2747" s="1"/>
  <c r="Z26" i="2723"/>
  <c r="AA26" i="2723" s="1"/>
  <c r="AC26" i="2723" s="1"/>
  <c r="AD26" i="2723" s="1"/>
  <c r="Z21" i="2723"/>
  <c r="AA21" i="2723" s="1"/>
  <c r="AC21" i="2723" s="1"/>
  <c r="AD21" i="2723" s="1"/>
  <c r="Z20" i="2723"/>
  <c r="AA20" i="2723" s="1"/>
  <c r="AC20" i="2723" s="1"/>
  <c r="AD20" i="2723" s="1"/>
  <c r="Z17" i="2723"/>
  <c r="AA17" i="2723" s="1"/>
  <c r="AC17" i="2723" s="1"/>
  <c r="AD17" i="2723" s="1"/>
  <c r="Z25" i="2723"/>
  <c r="AA25" i="2723" s="1"/>
  <c r="AC25" i="2723" s="1"/>
  <c r="AD25" i="2723" s="1"/>
  <c r="Z22" i="2723"/>
  <c r="AA22" i="2723" s="1"/>
  <c r="AC22" i="2723" s="1"/>
  <c r="AD22" i="2723" s="1"/>
  <c r="Z16" i="2723"/>
  <c r="AA16" i="2723" s="1"/>
  <c r="AC16" i="2723" s="1"/>
  <c r="AD16" i="2723" s="1"/>
  <c r="Z23" i="2723"/>
  <c r="AA23" i="2723" s="1"/>
  <c r="AC23" i="2723" s="1"/>
  <c r="AD23" i="2723" s="1"/>
  <c r="Z19" i="2723"/>
  <c r="AA19" i="2723" s="1"/>
  <c r="AC19" i="2723" s="1"/>
  <c r="AD19" i="2723" s="1"/>
  <c r="Z27" i="2723"/>
  <c r="AA27" i="2723" s="1"/>
  <c r="Z18" i="2723"/>
  <c r="AA18" i="2723" s="1"/>
  <c r="AC18" i="2723" s="1"/>
  <c r="AD18" i="2723" s="1"/>
  <c r="Z15" i="2723"/>
  <c r="AA15" i="2723" s="1"/>
  <c r="AB15" i="2723" s="1"/>
  <c r="Z24" i="2723"/>
  <c r="AA24" i="2723" s="1"/>
  <c r="AC24" i="2723" s="1"/>
  <c r="AD24" i="2723" s="1"/>
  <c r="Z22" i="2711"/>
  <c r="AA22" i="2711" s="1"/>
  <c r="Z28" i="2711"/>
  <c r="AA28" i="2711" s="1"/>
  <c r="Z25" i="2711"/>
  <c r="AA25" i="2711" s="1"/>
  <c r="AC25" i="2711" s="1"/>
  <c r="AD25" i="2711" s="1"/>
  <c r="Z29" i="2711"/>
  <c r="AA29" i="2711" s="1"/>
  <c r="Z24" i="2711"/>
  <c r="AA24" i="2711" s="1"/>
  <c r="AC24" i="2711" s="1"/>
  <c r="AD24" i="2711" s="1"/>
  <c r="Z18" i="2711"/>
  <c r="AA18" i="2711" s="1"/>
  <c r="AC18" i="2711" s="1"/>
  <c r="AD18" i="2711" s="1"/>
  <c r="Z17" i="2711"/>
  <c r="AA17" i="2711" s="1"/>
  <c r="Z27" i="2711"/>
  <c r="AA27" i="2711" s="1"/>
  <c r="AC27" i="2711" s="1"/>
  <c r="AD27" i="2711" s="1"/>
  <c r="Z23" i="2711"/>
  <c r="AA23" i="2711" s="1"/>
  <c r="AC23" i="2711" s="1"/>
  <c r="AD23" i="2711" s="1"/>
  <c r="AI16" i="2711"/>
  <c r="Z19" i="2711"/>
  <c r="AA19" i="2711" s="1"/>
  <c r="AC19" i="2711" s="1"/>
  <c r="AD19" i="2711" s="1"/>
  <c r="Z26" i="2711"/>
  <c r="AA26" i="2711" s="1"/>
  <c r="AC26" i="2711" s="1"/>
  <c r="AD26" i="2711" s="1"/>
  <c r="Z16" i="2711"/>
  <c r="AA16" i="2711" s="1"/>
  <c r="Z20" i="2711"/>
  <c r="AA20" i="2711" s="1"/>
  <c r="AC20" i="2711" s="1"/>
  <c r="AD20" i="2711" s="1"/>
  <c r="Z15" i="2711"/>
  <c r="AA15" i="2711" s="1"/>
  <c r="AB15" i="2711" s="1"/>
  <c r="Z21" i="2711"/>
  <c r="AA21" i="2711" s="1"/>
  <c r="AC21" i="2711" s="1"/>
  <c r="AD21" i="2711" s="1"/>
  <c r="Z22" i="2725"/>
  <c r="AA22" i="2725" s="1"/>
  <c r="Z16" i="2725"/>
  <c r="AA16" i="2725" s="1"/>
  <c r="Z19" i="2725"/>
  <c r="AA19" i="2725" s="1"/>
  <c r="Z17" i="2725"/>
  <c r="AA17" i="2725" s="1"/>
  <c r="Z20" i="2725"/>
  <c r="AA20" i="2725" s="1"/>
  <c r="Z21" i="2725"/>
  <c r="AA21" i="2725" s="1"/>
  <c r="Z15" i="2725"/>
  <c r="AA15" i="2725" s="1"/>
  <c r="AB15" i="2725" s="1"/>
  <c r="Z18" i="2725"/>
  <c r="AA18" i="2725" s="1"/>
  <c r="Z23" i="2738"/>
  <c r="AA23" i="2738" s="1"/>
  <c r="Z19" i="2738"/>
  <c r="AA19" i="2738" s="1"/>
  <c r="Z16" i="2738"/>
  <c r="AA16" i="2738" s="1"/>
  <c r="Z21" i="2738"/>
  <c r="AA21" i="2738" s="1"/>
  <c r="Z18" i="2738"/>
  <c r="AA18" i="2738" s="1"/>
  <c r="Z17" i="2738"/>
  <c r="AA17" i="2738" s="1"/>
  <c r="Z15" i="2738"/>
  <c r="AA15" i="2738" s="1"/>
  <c r="AB15" i="2738" s="1"/>
  <c r="Z22" i="2738"/>
  <c r="AA22" i="2738" s="1"/>
  <c r="Z20" i="2738"/>
  <c r="AA20" i="2738" s="1"/>
  <c r="Z15" i="2746"/>
  <c r="AA15" i="2746" s="1"/>
  <c r="AB15" i="2746" s="1"/>
  <c r="Z17" i="2746"/>
  <c r="AA17" i="2746" s="1"/>
  <c r="AC17" i="2746" s="1"/>
  <c r="AD17" i="2746" s="1"/>
  <c r="Z16" i="2746"/>
  <c r="AA16" i="2746" s="1"/>
  <c r="Z16" i="2752"/>
  <c r="AA16" i="2752" s="1"/>
  <c r="AI15" i="2752"/>
  <c r="Z15" i="2752"/>
  <c r="AA15" i="2752" s="1"/>
  <c r="AB15" i="2752" s="1"/>
  <c r="Z17" i="2752"/>
  <c r="AA17" i="2752" s="1"/>
  <c r="AI21" i="2699"/>
  <c r="Z18" i="2699"/>
  <c r="AA18" i="2699" s="1"/>
  <c r="AI19" i="2699"/>
  <c r="Z24" i="2699"/>
  <c r="AA24" i="2699" s="1"/>
  <c r="AC24" i="2699" s="1"/>
  <c r="AD24" i="2699" s="1"/>
  <c r="Z21" i="2699"/>
  <c r="AA21" i="2699" s="1"/>
  <c r="Z26" i="2699"/>
  <c r="Z15" i="2699"/>
  <c r="AA15" i="2699" s="1"/>
  <c r="AB15" i="2699" s="1"/>
  <c r="Z16" i="2699"/>
  <c r="AA16" i="2699" s="1"/>
  <c r="AI16" i="2699"/>
  <c r="AI17" i="2699"/>
  <c r="Z17" i="2699"/>
  <c r="AA17" i="2699" s="1"/>
  <c r="Z25" i="2699"/>
  <c r="AA25" i="2699" s="1"/>
  <c r="AC25" i="2699" s="1"/>
  <c r="AD25" i="2699" s="1"/>
  <c r="Z22" i="2699"/>
  <c r="AA22" i="2699" s="1"/>
  <c r="AI20" i="2699"/>
  <c r="Z27" i="2699"/>
  <c r="AA27" i="2699" s="1"/>
  <c r="Z19" i="2699"/>
  <c r="AA19" i="2699" s="1"/>
  <c r="Z23" i="2699"/>
  <c r="AA23" i="2699" s="1"/>
  <c r="AC23" i="2699" s="1"/>
  <c r="AD23" i="2699" s="1"/>
  <c r="AI18" i="2699"/>
  <c r="Z20" i="2699"/>
  <c r="AA20" i="2699" s="1"/>
  <c r="Z25" i="2726"/>
  <c r="AA25" i="2726" s="1"/>
  <c r="AC25" i="2726" s="1"/>
  <c r="AD25" i="2726" s="1"/>
  <c r="Z18" i="2726"/>
  <c r="AA18" i="2726" s="1"/>
  <c r="AC18" i="2726" s="1"/>
  <c r="AD18" i="2726" s="1"/>
  <c r="Z21" i="2726"/>
  <c r="AA21" i="2726" s="1"/>
  <c r="AC21" i="2726" s="1"/>
  <c r="AD21" i="2726" s="1"/>
  <c r="Z26" i="2726"/>
  <c r="AA26" i="2726" s="1"/>
  <c r="AC26" i="2726" s="1"/>
  <c r="AD26" i="2726" s="1"/>
  <c r="Z22" i="2726"/>
  <c r="AA22" i="2726" s="1"/>
  <c r="AC22" i="2726" s="1"/>
  <c r="AD22" i="2726" s="1"/>
  <c r="Z23" i="2726"/>
  <c r="AA23" i="2726" s="1"/>
  <c r="AC23" i="2726" s="1"/>
  <c r="AD23" i="2726" s="1"/>
  <c r="Z19" i="2726"/>
  <c r="AA19" i="2726" s="1"/>
  <c r="AC19" i="2726" s="1"/>
  <c r="AD19" i="2726" s="1"/>
  <c r="Z16" i="2726"/>
  <c r="AA16" i="2726" s="1"/>
  <c r="AC16" i="2726" s="1"/>
  <c r="AD16" i="2726" s="1"/>
  <c r="Z24" i="2726"/>
  <c r="AA24" i="2726" s="1"/>
  <c r="AC24" i="2726" s="1"/>
  <c r="AD24" i="2726" s="1"/>
  <c r="Z20" i="2726"/>
  <c r="AA20" i="2726" s="1"/>
  <c r="AC20" i="2726" s="1"/>
  <c r="AD20" i="2726" s="1"/>
  <c r="Z27" i="2726"/>
  <c r="AA27" i="2726" s="1"/>
  <c r="Z15" i="2726"/>
  <c r="AA15" i="2726" s="1"/>
  <c r="AB15" i="2726" s="1"/>
  <c r="Z17" i="2726"/>
  <c r="AA17" i="2726" s="1"/>
  <c r="AC17" i="2726" s="1"/>
  <c r="AD17" i="2726" s="1"/>
  <c r="AE26" i="2707"/>
  <c r="AH26" i="2707" s="1"/>
  <c r="AI26" i="2707" s="1"/>
  <c r="AG26" i="2707"/>
  <c r="AC29" i="2706"/>
  <c r="AD29" i="2706" s="1"/>
  <c r="AB29" i="2706"/>
  <c r="AF18" i="2716"/>
  <c r="AE18" i="2716"/>
  <c r="AH18" i="2716" s="1"/>
  <c r="AI18" i="2716" s="1"/>
  <c r="AI17" i="2706"/>
  <c r="Z24" i="2744"/>
  <c r="AA24" i="2744" s="1"/>
  <c r="AC24" i="2744" s="1"/>
  <c r="AD24" i="2744" s="1"/>
  <c r="Z25" i="2744"/>
  <c r="AA25" i="2744" s="1"/>
  <c r="AC25" i="2744" s="1"/>
  <c r="AD25" i="2744" s="1"/>
  <c r="Z21" i="2744"/>
  <c r="AA21" i="2744" s="1"/>
  <c r="AC21" i="2744" s="1"/>
  <c r="AD21" i="2744" s="1"/>
  <c r="Z23" i="2744"/>
  <c r="AA23" i="2744" s="1"/>
  <c r="AC23" i="2744" s="1"/>
  <c r="AD23" i="2744" s="1"/>
  <c r="Z19" i="2744"/>
  <c r="AA19" i="2744" s="1"/>
  <c r="AC19" i="2744" s="1"/>
  <c r="AD19" i="2744" s="1"/>
  <c r="Z20" i="2744"/>
  <c r="AA20" i="2744" s="1"/>
  <c r="AC20" i="2744" s="1"/>
  <c r="AD20" i="2744" s="1"/>
  <c r="Z15" i="2706"/>
  <c r="AA15" i="2706" s="1"/>
  <c r="AB15" i="2706" s="1"/>
  <c r="Z18" i="2744"/>
  <c r="AA18" i="2744" s="1"/>
  <c r="Z18" i="2709"/>
  <c r="AA18" i="2709" s="1"/>
  <c r="Z27" i="2706"/>
  <c r="AA27" i="2706" s="1"/>
  <c r="AC27" i="2706" s="1"/>
  <c r="AD27" i="2706" s="1"/>
  <c r="Z15" i="2707"/>
  <c r="AA15" i="2707" s="1"/>
  <c r="AB15" i="2707" s="1"/>
  <c r="AI16" i="2706"/>
  <c r="Z17" i="2709"/>
  <c r="AA17" i="2709" s="1"/>
  <c r="AC28" i="2744"/>
  <c r="AD28" i="2744" s="1"/>
  <c r="AB28" i="2744"/>
  <c r="Z16" i="2706"/>
  <c r="AA16" i="2706" s="1"/>
  <c r="Z21" i="2706"/>
  <c r="AA21" i="2706" s="1"/>
  <c r="AC21" i="2706" s="1"/>
  <c r="AD21" i="2706" s="1"/>
  <c r="Z22" i="2706"/>
  <c r="AA22" i="2706" s="1"/>
  <c r="AC22" i="2706" s="1"/>
  <c r="AD22" i="2706" s="1"/>
  <c r="Z19" i="2706"/>
  <c r="AA19" i="2706" s="1"/>
  <c r="AC19" i="2706" s="1"/>
  <c r="AD19" i="2706" s="1"/>
  <c r="Z24" i="2706"/>
  <c r="AA24" i="2706" s="1"/>
  <c r="AC24" i="2706" s="1"/>
  <c r="AD24" i="2706" s="1"/>
  <c r="Z20" i="2706"/>
  <c r="AA20" i="2706" s="1"/>
  <c r="AC20" i="2706" s="1"/>
  <c r="AD20" i="2706" s="1"/>
  <c r="Z28" i="2706"/>
  <c r="AA28" i="2706" s="1"/>
  <c r="Z17" i="2706"/>
  <c r="AA17" i="2706" s="1"/>
  <c r="Z27" i="2716"/>
  <c r="AA27" i="2716" s="1"/>
  <c r="Z21" i="2716"/>
  <c r="AA21" i="2716" s="1"/>
  <c r="AC21" i="2716" s="1"/>
  <c r="AD21" i="2716" s="1"/>
  <c r="Z24" i="2716"/>
  <c r="AA24" i="2716" s="1"/>
  <c r="AC24" i="2716" s="1"/>
  <c r="AD24" i="2716" s="1"/>
  <c r="Z17" i="2716"/>
  <c r="AA17" i="2716" s="1"/>
  <c r="AC17" i="2716" s="1"/>
  <c r="AD17" i="2716" s="1"/>
  <c r="Z19" i="2716"/>
  <c r="AA19" i="2716" s="1"/>
  <c r="AC19" i="2716" s="1"/>
  <c r="AD19" i="2716" s="1"/>
  <c r="Z22" i="2716"/>
  <c r="AA22" i="2716" s="1"/>
  <c r="AC22" i="2716" s="1"/>
  <c r="AD22" i="2716" s="1"/>
  <c r="Z25" i="2716"/>
  <c r="AA25" i="2716" s="1"/>
  <c r="AC25" i="2716" s="1"/>
  <c r="AD25" i="2716" s="1"/>
  <c r="AI17" i="2707"/>
  <c r="Z19" i="2707"/>
  <c r="AA19" i="2707" s="1"/>
  <c r="AC19" i="2707" s="1"/>
  <c r="AD19" i="2707" s="1"/>
  <c r="Z27" i="2707"/>
  <c r="AA27" i="2707" s="1"/>
  <c r="AC27" i="2707" s="1"/>
  <c r="AD27" i="2707" s="1"/>
  <c r="Z22" i="2707"/>
  <c r="AA22" i="2707" s="1"/>
  <c r="AC22" i="2707" s="1"/>
  <c r="AD22" i="2707" s="1"/>
  <c r="Z25" i="2707"/>
  <c r="AA25" i="2707" s="1"/>
  <c r="AC25" i="2707" s="1"/>
  <c r="AD25" i="2707" s="1"/>
  <c r="Z16" i="2707"/>
  <c r="AA16" i="2707" s="1"/>
  <c r="Z23" i="2707"/>
  <c r="AA23" i="2707" s="1"/>
  <c r="AC23" i="2707" s="1"/>
  <c r="AD23" i="2707" s="1"/>
  <c r="Z18" i="2707"/>
  <c r="AA18" i="2707" s="1"/>
  <c r="Z17" i="2707"/>
  <c r="AA17" i="2707" s="1"/>
  <c r="Z26" i="2708"/>
  <c r="AA26" i="2708" s="1"/>
  <c r="Z25" i="2706"/>
  <c r="AA25" i="2706" s="1"/>
  <c r="AC25" i="2706" s="1"/>
  <c r="AD25" i="2706" s="1"/>
  <c r="Z20" i="2708"/>
  <c r="AA20" i="2708" s="1"/>
  <c r="AC20" i="2708" s="1"/>
  <c r="AD20" i="2708" s="1"/>
  <c r="Z23" i="2709"/>
  <c r="AA23" i="2709" s="1"/>
  <c r="AI18" i="2709"/>
  <c r="Z22" i="2709"/>
  <c r="AA22" i="2709" s="1"/>
  <c r="AI16" i="2709"/>
  <c r="Z20" i="2709"/>
  <c r="AA20" i="2709" s="1"/>
  <c r="AC20" i="2709" s="1"/>
  <c r="AD20" i="2709" s="1"/>
  <c r="Z16" i="2709"/>
  <c r="AA16" i="2709" s="1"/>
  <c r="Z23" i="2706"/>
  <c r="AA23" i="2706" s="1"/>
  <c r="AC23" i="2706" s="1"/>
  <c r="AD23" i="2706" s="1"/>
  <c r="Z18" i="2706"/>
  <c r="AA18" i="2706" s="1"/>
  <c r="AI16" i="2708"/>
  <c r="Z24" i="2707"/>
  <c r="AA24" i="2707" s="1"/>
  <c r="AC24" i="2707" s="1"/>
  <c r="AD24" i="2707" s="1"/>
  <c r="Z19" i="2708"/>
  <c r="AA19" i="2708" s="1"/>
  <c r="Z20" i="2716"/>
  <c r="AA20" i="2716" s="1"/>
  <c r="AC20" i="2716" s="1"/>
  <c r="AD20" i="2716" s="1"/>
  <c r="Z15" i="2716"/>
  <c r="AA15" i="2716" s="1"/>
  <c r="AB15" i="2716" s="1"/>
  <c r="Z21" i="2708"/>
  <c r="AA21" i="2708" s="1"/>
  <c r="AC21" i="2708" s="1"/>
  <c r="AD21" i="2708" s="1"/>
  <c r="AI17" i="2708"/>
  <c r="Z16" i="2708"/>
  <c r="AA16" i="2708" s="1"/>
  <c r="Z22" i="2708"/>
  <c r="AA22" i="2708" s="1"/>
  <c r="AC22" i="2708" s="1"/>
  <c r="AD22" i="2708" s="1"/>
  <c r="Z17" i="2708"/>
  <c r="AA17" i="2708" s="1"/>
  <c r="Z21" i="2709"/>
  <c r="AA21" i="2709" s="1"/>
  <c r="AC21" i="2709" s="1"/>
  <c r="AD21" i="2709" s="1"/>
  <c r="Z20" i="2707"/>
  <c r="AA20" i="2707" s="1"/>
  <c r="AC20" i="2707" s="1"/>
  <c r="AD20" i="2707" s="1"/>
  <c r="Z29" i="2744"/>
  <c r="AA29" i="2744" s="1"/>
  <c r="Z24" i="2708"/>
  <c r="AA24" i="2708" s="1"/>
  <c r="AC24" i="2708" s="1"/>
  <c r="AD24" i="2708" s="1"/>
  <c r="Z26" i="2706"/>
  <c r="AA26" i="2706" s="1"/>
  <c r="AC26" i="2706" s="1"/>
  <c r="AD26" i="2706" s="1"/>
  <c r="Z15" i="2708"/>
  <c r="AA15" i="2708" s="1"/>
  <c r="AB15" i="2708" s="1"/>
  <c r="Z26" i="2716"/>
  <c r="AA26" i="2716" s="1"/>
  <c r="Z23" i="2716"/>
  <c r="AA23" i="2716" s="1"/>
  <c r="AC23" i="2716" s="1"/>
  <c r="AD23" i="2716" s="1"/>
  <c r="AG22" i="2744"/>
  <c r="AF22" i="2744"/>
  <c r="AE22" i="2744"/>
  <c r="AH22" i="2744" s="1"/>
  <c r="AI22" i="2744" s="1"/>
  <c r="Z28" i="2707"/>
  <c r="AA28" i="2707" s="1"/>
  <c r="Z29" i="2707"/>
  <c r="AA29" i="2707" s="1"/>
  <c r="Z23" i="2708"/>
  <c r="AA23" i="2708" s="1"/>
  <c r="AC23" i="2708" s="1"/>
  <c r="AD23" i="2708" s="1"/>
  <c r="Z19" i="2709"/>
  <c r="AA19" i="2709" s="1"/>
  <c r="Z21" i="2707"/>
  <c r="AA21" i="2707" s="1"/>
  <c r="AC21" i="2707" s="1"/>
  <c r="AD21" i="2707" s="1"/>
  <c r="Z25" i="2708"/>
  <c r="AA25" i="2708" s="1"/>
  <c r="AG26" i="2744"/>
  <c r="AE26" i="2744"/>
  <c r="AH26" i="2744" s="1"/>
  <c r="AI26" i="2744" s="1"/>
  <c r="Z16" i="2716"/>
  <c r="AA16" i="2716" s="1"/>
  <c r="AI16" i="2707"/>
  <c r="AF27" i="2744"/>
  <c r="AE27" i="2744"/>
  <c r="AH27" i="2744" s="1"/>
  <c r="AI27" i="2744" s="1"/>
  <c r="Z18" i="2708"/>
  <c r="AA18" i="2708" s="1"/>
  <c r="Z24" i="2737"/>
  <c r="AA24" i="2737" s="1"/>
  <c r="Z20" i="2737"/>
  <c r="AA20" i="2737" s="1"/>
  <c r="Z19" i="2737"/>
  <c r="AA19" i="2737" s="1"/>
  <c r="Z28" i="2737"/>
  <c r="AA28" i="2737" s="1"/>
  <c r="Z23" i="2737"/>
  <c r="AA23" i="2737" s="1"/>
  <c r="Z30" i="2737"/>
  <c r="AA30" i="2737" s="1"/>
  <c r="Z27" i="2737"/>
  <c r="AA27" i="2737" s="1"/>
  <c r="Z22" i="2737"/>
  <c r="AA22" i="2737" s="1"/>
  <c r="Z29" i="2737"/>
  <c r="AA29" i="2737" s="1"/>
  <c r="Z32" i="2737"/>
  <c r="AA32" i="2737" s="1"/>
  <c r="Z31" i="2737"/>
  <c r="AA31" i="2737" s="1"/>
  <c r="Z18" i="2737"/>
  <c r="AA18" i="2737" s="1"/>
  <c r="Z25" i="2737"/>
  <c r="AA25" i="2737" s="1"/>
  <c r="Z17" i="2737"/>
  <c r="AA17" i="2737" s="1"/>
  <c r="Z15" i="2737"/>
  <c r="AA15" i="2737" s="1"/>
  <c r="AB15" i="2737" s="1"/>
  <c r="Z26" i="2737"/>
  <c r="AA26" i="2737" s="1"/>
  <c r="Z16" i="2737"/>
  <c r="AA16" i="2737" s="1"/>
  <c r="AC16" i="2737" s="1"/>
  <c r="AD16" i="2737" s="1"/>
  <c r="AE16" i="2737" s="1"/>
  <c r="Z21" i="2737"/>
  <c r="AA21" i="2737" s="1"/>
  <c r="AA17" i="2715"/>
  <c r="L5" i="2715"/>
  <c r="AA20" i="2715"/>
  <c r="L6" i="2715"/>
  <c r="AA18" i="2715"/>
  <c r="Z22" i="2715"/>
  <c r="L3" i="2715" s="1"/>
  <c r="Z21" i="2715"/>
  <c r="AA21" i="2715" s="1"/>
  <c r="Z19" i="2715"/>
  <c r="L11" i="2755"/>
  <c r="AA15" i="2755"/>
  <c r="Z16" i="2755"/>
  <c r="Z15" i="2754"/>
  <c r="AA15" i="2754"/>
  <c r="L8" i="2754"/>
  <c r="AA16" i="2754"/>
  <c r="L11" i="2754"/>
  <c r="Z16" i="2753"/>
  <c r="Z15" i="2751"/>
  <c r="AA16" i="2751"/>
  <c r="L8" i="2751"/>
  <c r="L8" i="2750"/>
  <c r="Z15" i="2749"/>
  <c r="L11" i="2749"/>
  <c r="Z16" i="2749"/>
  <c r="AA16" i="2749" s="1"/>
  <c r="Z17" i="2749"/>
  <c r="Z19" i="2749"/>
  <c r="AA15" i="2749"/>
  <c r="AC16" i="2749"/>
  <c r="AD16" i="2749" s="1"/>
  <c r="AB16" i="2749"/>
  <c r="L5" i="2749"/>
  <c r="L3" i="2749"/>
  <c r="AA17" i="2749"/>
  <c r="AB18" i="2749"/>
  <c r="AC18" i="2749"/>
  <c r="AD18" i="2749" s="1"/>
  <c r="L11" i="2747"/>
  <c r="Z17" i="2745"/>
  <c r="AA17" i="2745" s="1"/>
  <c r="Z16" i="2745"/>
  <c r="Z17" i="2741"/>
  <c r="Z16" i="2741"/>
  <c r="AA16" i="2741" s="1"/>
  <c r="Z19" i="2741"/>
  <c r="AA19" i="2741" s="1"/>
  <c r="Z18" i="2741"/>
  <c r="Z17" i="2740"/>
  <c r="Z18" i="2740"/>
  <c r="AA18" i="2740" s="1"/>
  <c r="Z16" i="2740"/>
  <c r="L9" i="2738"/>
  <c r="AA15" i="2735"/>
  <c r="Z23" i="2735"/>
  <c r="AA23" i="2735" s="1"/>
  <c r="Z30" i="2735"/>
  <c r="AA30" i="2735" s="1"/>
  <c r="Z20" i="2735"/>
  <c r="AA20" i="2735" s="1"/>
  <c r="Z31" i="2735"/>
  <c r="Z18" i="2735"/>
  <c r="AA18" i="2735" s="1"/>
  <c r="Z29" i="2735"/>
  <c r="AA29" i="2735" s="1"/>
  <c r="Z21" i="2735"/>
  <c r="AA21" i="2735" s="1"/>
  <c r="Z24" i="2735"/>
  <c r="AA24" i="2735" s="1"/>
  <c r="Z27" i="2735"/>
  <c r="AA27" i="2735" s="1"/>
  <c r="Z25" i="2735"/>
  <c r="AA25" i="2735" s="1"/>
  <c r="Z28" i="2735"/>
  <c r="Z32" i="2735"/>
  <c r="Z26" i="2735"/>
  <c r="AA26" i="2735" s="1"/>
  <c r="Z22" i="2735"/>
  <c r="Z16" i="2735"/>
  <c r="AA16" i="2735" s="1"/>
  <c r="Z17" i="2735"/>
  <c r="AA17" i="2735" s="1"/>
  <c r="Z19" i="2735"/>
  <c r="AA19" i="2735" s="1"/>
  <c r="Z15" i="2734"/>
  <c r="Z31" i="2734"/>
  <c r="Z18" i="2734"/>
  <c r="AA18" i="2734" s="1"/>
  <c r="Z20" i="2734"/>
  <c r="AA20" i="2734" s="1"/>
  <c r="AC20" i="2734" s="1"/>
  <c r="AD20" i="2734" s="1"/>
  <c r="Z19" i="2734"/>
  <c r="AA19" i="2734" s="1"/>
  <c r="AC19" i="2734" s="1"/>
  <c r="AD19" i="2734" s="1"/>
  <c r="Z16" i="2734"/>
  <c r="AA16" i="2734" s="1"/>
  <c r="AB16" i="2734" s="1"/>
  <c r="Z28" i="2734"/>
  <c r="Z29" i="2734"/>
  <c r="AA29" i="2734" s="1"/>
  <c r="AB29" i="2734" s="1"/>
  <c r="Z21" i="2734"/>
  <c r="AA21" i="2734" s="1"/>
  <c r="AB21" i="2734" s="1"/>
  <c r="AB26" i="2734"/>
  <c r="AC26" i="2734"/>
  <c r="AD26" i="2734" s="1"/>
  <c r="Z17" i="2734"/>
  <c r="AA17" i="2734" s="1"/>
  <c r="Z22" i="2734"/>
  <c r="AA22" i="2734" s="1"/>
  <c r="AC22" i="2734" s="1"/>
  <c r="AD22" i="2734" s="1"/>
  <c r="Z23" i="2734"/>
  <c r="AA23" i="2734" s="1"/>
  <c r="AC23" i="2734" s="1"/>
  <c r="AD23" i="2734" s="1"/>
  <c r="Z24" i="2734"/>
  <c r="AA24" i="2734" s="1"/>
  <c r="Z30" i="2734"/>
  <c r="AA30" i="2734" s="1"/>
  <c r="AC30" i="2734" s="1"/>
  <c r="AD30" i="2734" s="1"/>
  <c r="Z27" i="2734"/>
  <c r="AA27" i="2734" s="1"/>
  <c r="Z25" i="2734"/>
  <c r="AA25" i="2734" s="1"/>
  <c r="Z32" i="2734"/>
  <c r="AA32" i="2734" s="1"/>
  <c r="AC29" i="2734"/>
  <c r="AD29" i="2734" s="1"/>
  <c r="AC21" i="2734"/>
  <c r="AD21" i="2734" s="1"/>
  <c r="L6" i="2734"/>
  <c r="AA31" i="2734"/>
  <c r="AC18" i="2734"/>
  <c r="AD18" i="2734" s="1"/>
  <c r="AB18" i="2734"/>
  <c r="AA28" i="2734"/>
  <c r="L9" i="2734"/>
  <c r="Z24" i="2733"/>
  <c r="AA24" i="2733" s="1"/>
  <c r="Z20" i="2733"/>
  <c r="AA20" i="2733" s="1"/>
  <c r="Z28" i="2733"/>
  <c r="AA28" i="2733" s="1"/>
  <c r="Z31" i="2733"/>
  <c r="Z26" i="2733"/>
  <c r="AA26" i="2733" s="1"/>
  <c r="Z25" i="2733"/>
  <c r="AA25" i="2733" s="1"/>
  <c r="Z22" i="2733"/>
  <c r="Z17" i="2733"/>
  <c r="AA17" i="2733" s="1"/>
  <c r="Z16" i="2733"/>
  <c r="AA16" i="2733" s="1"/>
  <c r="Z30" i="2733"/>
  <c r="Z19" i="2733"/>
  <c r="AA19" i="2733" s="1"/>
  <c r="Z21" i="2733"/>
  <c r="AA21" i="2733" s="1"/>
  <c r="Z23" i="2733"/>
  <c r="AA23" i="2733" s="1"/>
  <c r="Z18" i="2733"/>
  <c r="AA18" i="2733" s="1"/>
  <c r="Z29" i="2733"/>
  <c r="AA29" i="2733" s="1"/>
  <c r="Z27" i="2733"/>
  <c r="Z25" i="2732"/>
  <c r="AA25" i="2732" s="1"/>
  <c r="Z19" i="2732"/>
  <c r="AA19" i="2732" s="1"/>
  <c r="Z24" i="2732"/>
  <c r="AA24" i="2732" s="1"/>
  <c r="Z20" i="2732"/>
  <c r="AA20" i="2732" s="1"/>
  <c r="Z17" i="2732"/>
  <c r="AA17" i="2732" s="1"/>
  <c r="Z31" i="2732"/>
  <c r="Z29" i="2732"/>
  <c r="AA29" i="2732" s="1"/>
  <c r="Z16" i="2732"/>
  <c r="AA16" i="2732" s="1"/>
  <c r="Z23" i="2732"/>
  <c r="AA23" i="2732" s="1"/>
  <c r="Z21" i="2732"/>
  <c r="AA21" i="2732" s="1"/>
  <c r="Z27" i="2732"/>
  <c r="AA27" i="2732" s="1"/>
  <c r="Z18" i="2732"/>
  <c r="AA18" i="2732" s="1"/>
  <c r="Z30" i="2732"/>
  <c r="AA30" i="2732" s="1"/>
  <c r="Z28" i="2732"/>
  <c r="Z32" i="2732"/>
  <c r="Z26" i="2732"/>
  <c r="AA26" i="2732" s="1"/>
  <c r="Z22" i="2732"/>
  <c r="Z26" i="2731"/>
  <c r="Z15" i="2731"/>
  <c r="Z19" i="2731"/>
  <c r="AA19" i="2731" s="1"/>
  <c r="Z18" i="2731"/>
  <c r="AA18" i="2731" s="1"/>
  <c r="AB18" i="2731" s="1"/>
  <c r="AB23" i="2731"/>
  <c r="Z21" i="2731"/>
  <c r="AA21" i="2731" s="1"/>
  <c r="AC21" i="2731" s="1"/>
  <c r="AD21" i="2731" s="1"/>
  <c r="Z16" i="2731"/>
  <c r="AA16" i="2731" s="1"/>
  <c r="AB16" i="2731" s="1"/>
  <c r="Z17" i="2731"/>
  <c r="AA17" i="2731" s="1"/>
  <c r="Z22" i="2731"/>
  <c r="AA22" i="2731" s="1"/>
  <c r="AB22" i="2731" s="1"/>
  <c r="Z25" i="2731"/>
  <c r="Z20" i="2731"/>
  <c r="AA20" i="2731" s="1"/>
  <c r="AC20" i="2731" s="1"/>
  <c r="AD20" i="2731" s="1"/>
  <c r="Z24" i="2731"/>
  <c r="AB21" i="2731"/>
  <c r="AC16" i="2731"/>
  <c r="AD16" i="2731" s="1"/>
  <c r="AC18" i="2731"/>
  <c r="AD18" i="2731" s="1"/>
  <c r="AF23" i="2731"/>
  <c r="AG23" i="2731"/>
  <c r="L7" i="2731"/>
  <c r="AA26" i="2731"/>
  <c r="Z23" i="2730"/>
  <c r="AA23" i="2730" s="1"/>
  <c r="Z30" i="2730"/>
  <c r="AA30" i="2730" s="1"/>
  <c r="Z26" i="2730"/>
  <c r="AA26" i="2730" s="1"/>
  <c r="Z19" i="2730"/>
  <c r="AA19" i="2730" s="1"/>
  <c r="Z28" i="2730"/>
  <c r="Z31" i="2730"/>
  <c r="Z20" i="2730"/>
  <c r="AA20" i="2730" s="1"/>
  <c r="Z32" i="2730"/>
  <c r="Z22" i="2730"/>
  <c r="Z16" i="2730"/>
  <c r="AA16" i="2730" s="1"/>
  <c r="Z17" i="2730"/>
  <c r="AA17" i="2730" s="1"/>
  <c r="Z18" i="2730"/>
  <c r="AA18" i="2730" s="1"/>
  <c r="Z29" i="2730"/>
  <c r="AA29" i="2730" s="1"/>
  <c r="Z21" i="2730"/>
  <c r="AA21" i="2730" s="1"/>
  <c r="Z24" i="2730"/>
  <c r="AA24" i="2730" s="1"/>
  <c r="Z27" i="2730"/>
  <c r="AA27" i="2730" s="1"/>
  <c r="Z25" i="2730"/>
  <c r="AA25" i="2730" s="1"/>
  <c r="Z22" i="2729"/>
  <c r="Z30" i="2729"/>
  <c r="Z29" i="2729"/>
  <c r="AA29" i="2729" s="1"/>
  <c r="Z20" i="2729"/>
  <c r="AA20" i="2729" s="1"/>
  <c r="Z23" i="2729"/>
  <c r="AA23" i="2729" s="1"/>
  <c r="Z19" i="2729"/>
  <c r="AA19" i="2729" s="1"/>
  <c r="Z28" i="2729"/>
  <c r="AA28" i="2729" s="1"/>
  <c r="Z21" i="2729"/>
  <c r="AA21" i="2729" s="1"/>
  <c r="Z26" i="2729"/>
  <c r="AA26" i="2729" s="1"/>
  <c r="Z24" i="2729"/>
  <c r="AA24" i="2729" s="1"/>
  <c r="Z18" i="2729"/>
  <c r="AA18" i="2729" s="1"/>
  <c r="Z27" i="2729"/>
  <c r="Z31" i="2729"/>
  <c r="Z25" i="2729"/>
  <c r="AA25" i="2729" s="1"/>
  <c r="Z17" i="2729"/>
  <c r="AA17" i="2729" s="1"/>
  <c r="Z16" i="2729"/>
  <c r="AA16" i="2729" s="1"/>
  <c r="Z25" i="2728"/>
  <c r="Z21" i="2728"/>
  <c r="AA21" i="2728" s="1"/>
  <c r="Z23" i="2728"/>
  <c r="Z17" i="2728"/>
  <c r="AA17" i="2728" s="1"/>
  <c r="Z19" i="2728"/>
  <c r="AA19" i="2728" s="1"/>
  <c r="Z20" i="2728"/>
  <c r="AA20" i="2728" s="1"/>
  <c r="Z24" i="2728"/>
  <c r="AA24" i="2728" s="1"/>
  <c r="Z22" i="2728"/>
  <c r="Z18" i="2728"/>
  <c r="Z16" i="2728"/>
  <c r="AA16" i="2728" s="1"/>
  <c r="AA15" i="2727"/>
  <c r="Z18" i="2727"/>
  <c r="AA18" i="2727" s="1"/>
  <c r="Z32" i="2727"/>
  <c r="Z22" i="2727"/>
  <c r="Z25" i="2727"/>
  <c r="AA25" i="2727" s="1"/>
  <c r="Z16" i="2727"/>
  <c r="AA16" i="2727" s="1"/>
  <c r="Z17" i="2727"/>
  <c r="AA17" i="2727" s="1"/>
  <c r="Z21" i="2727"/>
  <c r="AA21" i="2727" s="1"/>
  <c r="Z24" i="2727"/>
  <c r="AA24" i="2727" s="1"/>
  <c r="Z27" i="2727"/>
  <c r="AA27" i="2727" s="1"/>
  <c r="Z30" i="2727"/>
  <c r="AA30" i="2727" s="1"/>
  <c r="Z28" i="2727"/>
  <c r="Z26" i="2727"/>
  <c r="AA26" i="2727" s="1"/>
  <c r="Z20" i="2727"/>
  <c r="AA20" i="2727" s="1"/>
  <c r="Z31" i="2727"/>
  <c r="Z23" i="2727"/>
  <c r="AA23" i="2727" s="1"/>
  <c r="Z19" i="2727"/>
  <c r="AA19" i="2727" s="1"/>
  <c r="Z29" i="2727"/>
  <c r="AA29" i="2727" s="1"/>
  <c r="L11" i="2725"/>
  <c r="Z15" i="2722"/>
  <c r="Z16" i="2722"/>
  <c r="AA16" i="2722" s="1"/>
  <c r="Z19" i="2722"/>
  <c r="AA19" i="2722" s="1"/>
  <c r="Z24" i="2722"/>
  <c r="AA24" i="2722" s="1"/>
  <c r="Z20" i="2722"/>
  <c r="AA20" i="2722" s="1"/>
  <c r="Z18" i="2722"/>
  <c r="AA18" i="2722" s="1"/>
  <c r="Z22" i="2722"/>
  <c r="Z30" i="2722"/>
  <c r="AA30" i="2722" s="1"/>
  <c r="Z21" i="2722"/>
  <c r="AA21" i="2722" s="1"/>
  <c r="Z25" i="2722"/>
  <c r="AA25" i="2722" s="1"/>
  <c r="Z17" i="2722"/>
  <c r="AA17" i="2722" s="1"/>
  <c r="Z31" i="2722"/>
  <c r="Z23" i="2722"/>
  <c r="AA23" i="2722" s="1"/>
  <c r="Z27" i="2722"/>
  <c r="AA27" i="2722" s="1"/>
  <c r="Z26" i="2722"/>
  <c r="AA26" i="2722" s="1"/>
  <c r="AC29" i="2722"/>
  <c r="AD29" i="2722" s="1"/>
  <c r="AB29" i="2722"/>
  <c r="Z32" i="2722"/>
  <c r="Z28" i="2722"/>
  <c r="Z15" i="2721"/>
  <c r="Z38" i="2721"/>
  <c r="Z37" i="2721"/>
  <c r="AA37" i="2721" s="1"/>
  <c r="AC37" i="2721" s="1"/>
  <c r="AD37" i="2721" s="1"/>
  <c r="Z34" i="2721"/>
  <c r="AA34" i="2721" s="1"/>
  <c r="AC34" i="2721" s="1"/>
  <c r="AD34" i="2721" s="1"/>
  <c r="Z31" i="2721"/>
  <c r="AA31" i="2721" s="1"/>
  <c r="Z39" i="2721"/>
  <c r="AA39" i="2721" s="1"/>
  <c r="Z28" i="2721"/>
  <c r="AA28" i="2721" s="1"/>
  <c r="AC28" i="2721" s="1"/>
  <c r="AD28" i="2721" s="1"/>
  <c r="Z25" i="2721"/>
  <c r="AA25" i="2721" s="1"/>
  <c r="AC25" i="2721" s="1"/>
  <c r="AD25" i="2721" s="1"/>
  <c r="AA21" i="2721"/>
  <c r="AA38" i="2721"/>
  <c r="L6" i="2721"/>
  <c r="AB37" i="2721"/>
  <c r="AB31" i="2721"/>
  <c r="AC31" i="2721"/>
  <c r="AD31" i="2721" s="1"/>
  <c r="Z22" i="2721"/>
  <c r="AA22" i="2721" s="1"/>
  <c r="Z19" i="2721"/>
  <c r="AA19" i="2721" s="1"/>
  <c r="Z20" i="2721"/>
  <c r="AA20" i="2721" s="1"/>
  <c r="Z18" i="2721"/>
  <c r="AA18" i="2721" s="1"/>
  <c r="Z27" i="2721"/>
  <c r="Z29" i="2721"/>
  <c r="AA29" i="2721" s="1"/>
  <c r="Z16" i="2721"/>
  <c r="AA16" i="2721" s="1"/>
  <c r="Z23" i="2721"/>
  <c r="AA23" i="2721" s="1"/>
  <c r="Z33" i="2721"/>
  <c r="AA33" i="2721" s="1"/>
  <c r="Z26" i="2721"/>
  <c r="AA26" i="2721" s="1"/>
  <c r="Z24" i="2721"/>
  <c r="AA24" i="2721" s="1"/>
  <c r="Z32" i="2721"/>
  <c r="AA32" i="2721" s="1"/>
  <c r="Z30" i="2721"/>
  <c r="AA30" i="2721" s="1"/>
  <c r="Z36" i="2721"/>
  <c r="AA36" i="2721" s="1"/>
  <c r="Z17" i="2721"/>
  <c r="AA17" i="2721" s="1"/>
  <c r="Z35" i="2721"/>
  <c r="Z15" i="2720"/>
  <c r="Z29" i="2720"/>
  <c r="AA29" i="2720" s="1"/>
  <c r="Z37" i="2720"/>
  <c r="AA37" i="2720" s="1"/>
  <c r="Z32" i="2720"/>
  <c r="AA32" i="2720" s="1"/>
  <c r="Z25" i="2720"/>
  <c r="AA25" i="2720" s="1"/>
  <c r="Z18" i="2720"/>
  <c r="AA18" i="2720" s="1"/>
  <c r="Z22" i="2720"/>
  <c r="AA22" i="2720" s="1"/>
  <c r="Z23" i="2720"/>
  <c r="AA23" i="2720" s="1"/>
  <c r="Z17" i="2720"/>
  <c r="AA17" i="2720" s="1"/>
  <c r="AA21" i="2720"/>
  <c r="Z16" i="2720"/>
  <c r="AA16" i="2720" s="1"/>
  <c r="Z33" i="2720"/>
  <c r="AA33" i="2720" s="1"/>
  <c r="Z36" i="2720"/>
  <c r="AA36" i="2720" s="1"/>
  <c r="Z35" i="2720"/>
  <c r="Z20" i="2720"/>
  <c r="AA20" i="2720" s="1"/>
  <c r="Z26" i="2720"/>
  <c r="AA26" i="2720" s="1"/>
  <c r="Z24" i="2720"/>
  <c r="AA24" i="2720" s="1"/>
  <c r="Z30" i="2720"/>
  <c r="AA30" i="2720" s="1"/>
  <c r="Z38" i="2720"/>
  <c r="Z34" i="2720"/>
  <c r="AA34" i="2720" s="1"/>
  <c r="Z31" i="2720"/>
  <c r="AA31" i="2720" s="1"/>
  <c r="Z39" i="2720"/>
  <c r="Z28" i="2720"/>
  <c r="AA28" i="2720" s="1"/>
  <c r="Z27" i="2720"/>
  <c r="Z19" i="2720"/>
  <c r="AA19" i="2720" s="1"/>
  <c r="Z20" i="2719"/>
  <c r="AA20" i="2719" s="1"/>
  <c r="Z31" i="2719"/>
  <c r="Z21" i="2719"/>
  <c r="AA21" i="2719" s="1"/>
  <c r="Z30" i="2719"/>
  <c r="AA30" i="2719" s="1"/>
  <c r="Z16" i="2719"/>
  <c r="AA16" i="2719" s="1"/>
  <c r="Z25" i="2719"/>
  <c r="AA25" i="2719" s="1"/>
  <c r="Z29" i="2719"/>
  <c r="AA29" i="2719" s="1"/>
  <c r="Z24" i="2719"/>
  <c r="AA24" i="2719" s="1"/>
  <c r="Z27" i="2719"/>
  <c r="AA27" i="2719" s="1"/>
  <c r="Z18" i="2719"/>
  <c r="AA18" i="2719" s="1"/>
  <c r="Z28" i="2719"/>
  <c r="Z32" i="2719"/>
  <c r="Z26" i="2719"/>
  <c r="AA26" i="2719" s="1"/>
  <c r="Z22" i="2719"/>
  <c r="Z17" i="2719"/>
  <c r="AA17" i="2719" s="1"/>
  <c r="Z23" i="2719"/>
  <c r="AA23" i="2719" s="1"/>
  <c r="Z19" i="2719"/>
  <c r="AA19" i="2719" s="1"/>
  <c r="Z21" i="2718"/>
  <c r="AA21" i="2718" s="1"/>
  <c r="Z16" i="2718"/>
  <c r="AA16" i="2718" s="1"/>
  <c r="Z30" i="2718"/>
  <c r="AA30" i="2718" s="1"/>
  <c r="Z26" i="2718"/>
  <c r="Z28" i="2718"/>
  <c r="AA28" i="2718" s="1"/>
  <c r="Z18" i="2718"/>
  <c r="AA18" i="2718" s="1"/>
  <c r="Z27" i="2718"/>
  <c r="AA27" i="2718" s="1"/>
  <c r="Z20" i="2718"/>
  <c r="Z34" i="2718"/>
  <c r="Z33" i="2718"/>
  <c r="AA33" i="2718" s="1"/>
  <c r="Z38" i="2718"/>
  <c r="Z24" i="2718"/>
  <c r="AA24" i="2718" s="1"/>
  <c r="Z32" i="2718"/>
  <c r="AA32" i="2718" s="1"/>
  <c r="Z31" i="2718"/>
  <c r="AA31" i="2718" s="1"/>
  <c r="Z35" i="2718"/>
  <c r="AA35" i="2718" s="1"/>
  <c r="Z19" i="2718"/>
  <c r="AA19" i="2718" s="1"/>
  <c r="Z22" i="2718"/>
  <c r="AA22" i="2718" s="1"/>
  <c r="Z25" i="2718"/>
  <c r="AA25" i="2718" s="1"/>
  <c r="Z23" i="2718"/>
  <c r="AA23" i="2718" s="1"/>
  <c r="Z17" i="2718"/>
  <c r="AA17" i="2718" s="1"/>
  <c r="Z29" i="2718"/>
  <c r="AA29" i="2718" s="1"/>
  <c r="Z36" i="2718"/>
  <c r="AA36" i="2718" s="1"/>
  <c r="Z37" i="2718"/>
  <c r="AI20" i="2717"/>
  <c r="AI19" i="2717"/>
  <c r="AI18" i="2717"/>
  <c r="Z15" i="2717"/>
  <c r="Z64" i="2717"/>
  <c r="Z37" i="2717"/>
  <c r="AA37" i="2717" s="1"/>
  <c r="AB37" i="2717" s="1"/>
  <c r="Z61" i="2717"/>
  <c r="AA61" i="2717" s="1"/>
  <c r="AC61" i="2717" s="1"/>
  <c r="AD61" i="2717" s="1"/>
  <c r="Z28" i="2717"/>
  <c r="AA28" i="2717" s="1"/>
  <c r="Z43" i="2717"/>
  <c r="AA43" i="2717" s="1"/>
  <c r="AB43" i="2717" s="1"/>
  <c r="Z63" i="2717"/>
  <c r="AA63" i="2717" s="1"/>
  <c r="AB63" i="2717" s="1"/>
  <c r="AC34" i="2717"/>
  <c r="AD34" i="2717" s="1"/>
  <c r="AB34" i="2717"/>
  <c r="L6" i="2717"/>
  <c r="AA64" i="2717"/>
  <c r="AC37" i="2717"/>
  <c r="AD37" i="2717" s="1"/>
  <c r="AC43" i="2717"/>
  <c r="AD43" i="2717" s="1"/>
  <c r="Z35" i="2717"/>
  <c r="AA35" i="2717" s="1"/>
  <c r="Z16" i="2717"/>
  <c r="AA16" i="2717" s="1"/>
  <c r="Z18" i="2717"/>
  <c r="AA18" i="2717" s="1"/>
  <c r="Z25" i="2717"/>
  <c r="AA25" i="2717" s="1"/>
  <c r="Z53" i="2717"/>
  <c r="AA53" i="2717" s="1"/>
  <c r="Z48" i="2717"/>
  <c r="AA48" i="2717" s="1"/>
  <c r="Z26" i="2717"/>
  <c r="AA26" i="2717" s="1"/>
  <c r="Z52" i="2717"/>
  <c r="AA52" i="2717" s="1"/>
  <c r="Z36" i="2717"/>
  <c r="AA36" i="2717" s="1"/>
  <c r="Z62" i="2717"/>
  <c r="AA62" i="2717" s="1"/>
  <c r="Z24" i="2717"/>
  <c r="AA24" i="2717" s="1"/>
  <c r="Z56" i="2717"/>
  <c r="AA56" i="2717" s="1"/>
  <c r="Z20" i="2717"/>
  <c r="AA20" i="2717" s="1"/>
  <c r="Z65" i="2717"/>
  <c r="Z42" i="2717"/>
  <c r="AA42" i="2717" s="1"/>
  <c r="Z30" i="2717"/>
  <c r="AA30" i="2717" s="1"/>
  <c r="Z17" i="2717"/>
  <c r="AA17" i="2717" s="1"/>
  <c r="Z54" i="2717"/>
  <c r="AA54" i="2717" s="1"/>
  <c r="Z29" i="2717"/>
  <c r="AA29" i="2717" s="1"/>
  <c r="Z57" i="2717"/>
  <c r="AA57" i="2717" s="1"/>
  <c r="Z22" i="2717"/>
  <c r="AA22" i="2717" s="1"/>
  <c r="Z19" i="2717"/>
  <c r="Z44" i="2717"/>
  <c r="AA44" i="2717" s="1"/>
  <c r="Z60" i="2717"/>
  <c r="AA60" i="2717" s="1"/>
  <c r="Z59" i="2717"/>
  <c r="AA59" i="2717" s="1"/>
  <c r="Z55" i="2717"/>
  <c r="Z27" i="2717"/>
  <c r="AA27" i="2717" s="1"/>
  <c r="Z39" i="2717"/>
  <c r="AA39" i="2717" s="1"/>
  <c r="Z31" i="2717"/>
  <c r="AA31" i="2717" s="1"/>
  <c r="Z58" i="2717"/>
  <c r="AA58" i="2717" s="1"/>
  <c r="Z41" i="2717"/>
  <c r="AA41" i="2717" s="1"/>
  <c r="AA15" i="2717"/>
  <c r="Z51" i="2717"/>
  <c r="AA51" i="2717" s="1"/>
  <c r="Z23" i="2717"/>
  <c r="AA23" i="2717" s="1"/>
  <c r="Z45" i="2717"/>
  <c r="AA45" i="2717" s="1"/>
  <c r="Z50" i="2717"/>
  <c r="AA50" i="2717" s="1"/>
  <c r="Z33" i="2717"/>
  <c r="AA33" i="2717" s="1"/>
  <c r="Z21" i="2717"/>
  <c r="AA21" i="2717" s="1"/>
  <c r="Z40" i="2717"/>
  <c r="AA40" i="2717" s="1"/>
  <c r="Z46" i="2717"/>
  <c r="AA46" i="2717" s="1"/>
  <c r="Z32" i="2717"/>
  <c r="AA32" i="2717" s="1"/>
  <c r="Z47" i="2717"/>
  <c r="Z38" i="2717"/>
  <c r="AA38" i="2717" s="1"/>
  <c r="Z49" i="2717"/>
  <c r="AA49" i="2717" s="1"/>
  <c r="Z35" i="2714"/>
  <c r="AA35" i="2714" s="1"/>
  <c r="AC35" i="2714" s="1"/>
  <c r="AD35" i="2714" s="1"/>
  <c r="Z15" i="2714"/>
  <c r="AB37" i="2714"/>
  <c r="Z36" i="2714"/>
  <c r="AA36" i="2714" s="1"/>
  <c r="AE37" i="2714"/>
  <c r="AH37" i="2714" s="1"/>
  <c r="AI37" i="2714" s="1"/>
  <c r="Z29" i="2714"/>
  <c r="AA29" i="2714" s="1"/>
  <c r="AC29" i="2714" s="1"/>
  <c r="AD29" i="2714" s="1"/>
  <c r="Z28" i="2714"/>
  <c r="AA28" i="2714" s="1"/>
  <c r="AB28" i="2714" s="1"/>
  <c r="Z20" i="2714"/>
  <c r="AA20" i="2714" s="1"/>
  <c r="Z25" i="2714"/>
  <c r="AA25" i="2714" s="1"/>
  <c r="Z33" i="2714"/>
  <c r="AA33" i="2714" s="1"/>
  <c r="AB33" i="2714" s="1"/>
  <c r="Z30" i="2714"/>
  <c r="AA30" i="2714" s="1"/>
  <c r="AB30" i="2714" s="1"/>
  <c r="Z38" i="2714"/>
  <c r="Z27" i="2714"/>
  <c r="AA27" i="2714" s="1"/>
  <c r="Z26" i="2714"/>
  <c r="AA26" i="2714" s="1"/>
  <c r="AC26" i="2714" s="1"/>
  <c r="AD26" i="2714" s="1"/>
  <c r="AE26" i="2714" s="1"/>
  <c r="AH26" i="2714" s="1"/>
  <c r="AI26" i="2714" s="1"/>
  <c r="Z23" i="2714"/>
  <c r="AA23" i="2714" s="1"/>
  <c r="AC23" i="2714" s="1"/>
  <c r="AD23" i="2714" s="1"/>
  <c r="Z24" i="2714"/>
  <c r="AA24" i="2714" s="1"/>
  <c r="AB24" i="2714" s="1"/>
  <c r="AB35" i="2714"/>
  <c r="Z22" i="2714"/>
  <c r="AA22" i="2714" s="1"/>
  <c r="AE35" i="2714"/>
  <c r="AH35" i="2714" s="1"/>
  <c r="AI35" i="2714" s="1"/>
  <c r="Z17" i="2714"/>
  <c r="AA17" i="2714" s="1"/>
  <c r="Z39" i="2714"/>
  <c r="AA39" i="2714" s="1"/>
  <c r="Z31" i="2714"/>
  <c r="AA31" i="2714" s="1"/>
  <c r="AC31" i="2714" s="1"/>
  <c r="AD31" i="2714" s="1"/>
  <c r="Z40" i="2714"/>
  <c r="Z34" i="2714"/>
  <c r="AA34" i="2714" s="1"/>
  <c r="Z32" i="2714"/>
  <c r="AA32" i="2714" s="1"/>
  <c r="AB32" i="2714" s="1"/>
  <c r="Z21" i="2714"/>
  <c r="AA21" i="2714" s="1"/>
  <c r="AB21" i="2714" s="1"/>
  <c r="Z19" i="2714"/>
  <c r="AA19" i="2714" s="1"/>
  <c r="AC18" i="2714"/>
  <c r="AD18" i="2714" s="1"/>
  <c r="AB18" i="2714"/>
  <c r="AF26" i="2714"/>
  <c r="AB16" i="2714"/>
  <c r="L9" i="2714"/>
  <c r="AC36" i="2714"/>
  <c r="AD36" i="2714" s="1"/>
  <c r="AB36" i="2714"/>
  <c r="L11" i="2714"/>
  <c r="AB29" i="2714"/>
  <c r="AC20" i="2714"/>
  <c r="AD20" i="2714" s="1"/>
  <c r="AB20" i="2714"/>
  <c r="AC25" i="2714"/>
  <c r="AD25" i="2714" s="1"/>
  <c r="AB25" i="2714"/>
  <c r="Z36" i="2713"/>
  <c r="AA36" i="2713" s="1"/>
  <c r="Z28" i="2713"/>
  <c r="AA28" i="2713" s="1"/>
  <c r="Z25" i="2713"/>
  <c r="AA25" i="2713" s="1"/>
  <c r="Z18" i="2713"/>
  <c r="AA18" i="2713" s="1"/>
  <c r="Z24" i="2713"/>
  <c r="AA24" i="2713" s="1"/>
  <c r="Z16" i="2713"/>
  <c r="AA16" i="2713" s="1"/>
  <c r="Z35" i="2713"/>
  <c r="Z22" i="2713"/>
  <c r="AA22" i="2713" s="1"/>
  <c r="Z23" i="2713"/>
  <c r="AA23" i="2713" s="1"/>
  <c r="Z19" i="2713"/>
  <c r="AA19" i="2713" s="1"/>
  <c r="Z32" i="2713"/>
  <c r="AA32" i="2713" s="1"/>
  <c r="Z17" i="2713"/>
  <c r="AA17" i="2713" s="1"/>
  <c r="Z34" i="2713"/>
  <c r="AA34" i="2713" s="1"/>
  <c r="Z27" i="2713"/>
  <c r="Z30" i="2713"/>
  <c r="AA30" i="2713" s="1"/>
  <c r="Z37" i="2713"/>
  <c r="Z29" i="2713"/>
  <c r="AA29" i="2713" s="1"/>
  <c r="Z21" i="2713"/>
  <c r="Z31" i="2713"/>
  <c r="AA31" i="2713" s="1"/>
  <c r="Z33" i="2713"/>
  <c r="Z20" i="2713"/>
  <c r="AA20" i="2713" s="1"/>
  <c r="Z26" i="2713"/>
  <c r="AA26" i="2713" s="1"/>
  <c r="Z15" i="2712"/>
  <c r="L9" i="2712"/>
  <c r="AA27" i="2712"/>
  <c r="Z36" i="2712"/>
  <c r="AA36" i="2712" s="1"/>
  <c r="Z34" i="2712"/>
  <c r="AA34" i="2712" s="1"/>
  <c r="Z20" i="2712"/>
  <c r="AA20" i="2712" s="1"/>
  <c r="Z25" i="2712"/>
  <c r="AA25" i="2712" s="1"/>
  <c r="Z26" i="2712"/>
  <c r="AA26" i="2712" s="1"/>
  <c r="Z28" i="2712"/>
  <c r="AA28" i="2712" s="1"/>
  <c r="Z24" i="2712"/>
  <c r="AA24" i="2712" s="1"/>
  <c r="Z18" i="2712"/>
  <c r="AA18" i="2712" s="1"/>
  <c r="Z30" i="2712"/>
  <c r="AA30" i="2712" s="1"/>
  <c r="Z21" i="2712"/>
  <c r="Z22" i="2712"/>
  <c r="AA22" i="2712" s="1"/>
  <c r="Z17" i="2712"/>
  <c r="AA17" i="2712" s="1"/>
  <c r="Z33" i="2712"/>
  <c r="Z38" i="2712"/>
  <c r="Z37" i="2712"/>
  <c r="Z19" i="2712"/>
  <c r="AA19" i="2712" s="1"/>
  <c r="Z29" i="2712"/>
  <c r="AA29" i="2712" s="1"/>
  <c r="Z16" i="2712"/>
  <c r="AA16" i="2712" s="1"/>
  <c r="Z32" i="2712"/>
  <c r="AA32" i="2712" s="1"/>
  <c r="Z31" i="2712"/>
  <c r="AA31" i="2712" s="1"/>
  <c r="Z35" i="2712"/>
  <c r="AA35" i="2712" s="1"/>
  <c r="Z23" i="2712"/>
  <c r="AA23" i="2712" s="1"/>
  <c r="Z20" i="2705"/>
  <c r="AA20" i="2705" s="1"/>
  <c r="Z16" i="2705"/>
  <c r="AA16" i="2705" s="1"/>
  <c r="Z19" i="2705"/>
  <c r="Z18" i="2705"/>
  <c r="Z21" i="2705"/>
  <c r="Z17" i="2705"/>
  <c r="Z15" i="2704"/>
  <c r="AC22" i="2704"/>
  <c r="AD22" i="2704" s="1"/>
  <c r="AB22" i="2704"/>
  <c r="Z23" i="2704"/>
  <c r="AA23" i="2704" s="1"/>
  <c r="Z27" i="2704"/>
  <c r="Z38" i="2704"/>
  <c r="Z29" i="2704"/>
  <c r="AA29" i="2704" s="1"/>
  <c r="Z24" i="2704"/>
  <c r="AA24" i="2704" s="1"/>
  <c r="Z31" i="2704"/>
  <c r="AA31" i="2704" s="1"/>
  <c r="Z25" i="2704"/>
  <c r="AA25" i="2704" s="1"/>
  <c r="Z28" i="2704"/>
  <c r="AA28" i="2704" s="1"/>
  <c r="Z19" i="2704"/>
  <c r="AA19" i="2704" s="1"/>
  <c r="Z30" i="2704"/>
  <c r="AA30" i="2704" s="1"/>
  <c r="Z21" i="2704"/>
  <c r="Z18" i="2704"/>
  <c r="AA18" i="2704" s="1"/>
  <c r="Z16" i="2704"/>
  <c r="AA16" i="2704" s="1"/>
  <c r="Z32" i="2704"/>
  <c r="AA32" i="2704" s="1"/>
  <c r="Z35" i="2704"/>
  <c r="AA35" i="2704" s="1"/>
  <c r="Z34" i="2704"/>
  <c r="Z20" i="2704"/>
  <c r="AA20" i="2704" s="1"/>
  <c r="Z26" i="2704"/>
  <c r="AA26" i="2704" s="1"/>
  <c r="Z17" i="2704"/>
  <c r="AA17" i="2704" s="1"/>
  <c r="Z37" i="2704"/>
  <c r="Z36" i="2704"/>
  <c r="AA36" i="2704" s="1"/>
  <c r="Z33" i="2704"/>
  <c r="AA33" i="2704" s="1"/>
  <c r="Z16" i="2703"/>
  <c r="AA16" i="2703" s="1"/>
  <c r="Z28" i="2703"/>
  <c r="Z26" i="2703"/>
  <c r="Z19" i="2703"/>
  <c r="Z20" i="2703"/>
  <c r="Z23" i="2703"/>
  <c r="AA23" i="2703" s="1"/>
  <c r="Z25" i="2703"/>
  <c r="Z17" i="2703"/>
  <c r="AA17" i="2703" s="1"/>
  <c r="Z18" i="2703"/>
  <c r="AA18" i="2703" s="1"/>
  <c r="Z27" i="2703"/>
  <c r="AA27" i="2703" s="1"/>
  <c r="Z21" i="2703"/>
  <c r="AA21" i="2703" s="1"/>
  <c r="Z24" i="2703"/>
  <c r="AA24" i="2703" s="1"/>
  <c r="Z22" i="2703"/>
  <c r="AA22" i="2703" s="1"/>
  <c r="Z22" i="2702"/>
  <c r="AA22" i="2702" s="1"/>
  <c r="Z30" i="2702"/>
  <c r="Z27" i="2702"/>
  <c r="Z33" i="2702"/>
  <c r="Z17" i="2702"/>
  <c r="AA17" i="2702" s="1"/>
  <c r="Z26" i="2702"/>
  <c r="AA26" i="2702" s="1"/>
  <c r="Z25" i="2702"/>
  <c r="AA25" i="2702" s="1"/>
  <c r="Z24" i="2702"/>
  <c r="AA24" i="2702" s="1"/>
  <c r="Z18" i="2702"/>
  <c r="AA18" i="2702" s="1"/>
  <c r="Z31" i="2702"/>
  <c r="AA31" i="2702" s="1"/>
  <c r="Z20" i="2702"/>
  <c r="AA20" i="2702" s="1"/>
  <c r="Z23" i="2702"/>
  <c r="AA23" i="2702" s="1"/>
  <c r="Z32" i="2702"/>
  <c r="AA32" i="2702" s="1"/>
  <c r="Z34" i="2702"/>
  <c r="Z19" i="2702"/>
  <c r="AA19" i="2702" s="1"/>
  <c r="Z29" i="2702"/>
  <c r="AA29" i="2702" s="1"/>
  <c r="Z21" i="2702"/>
  <c r="Z16" i="2702"/>
  <c r="AA16" i="2702" s="1"/>
  <c r="Z28" i="2702"/>
  <c r="AA28" i="2702" s="1"/>
  <c r="Z23" i="2701"/>
  <c r="AA23" i="2701" s="1"/>
  <c r="AB23" i="2701" s="1"/>
  <c r="Z15" i="2701"/>
  <c r="AE29" i="2701"/>
  <c r="AH29" i="2701" s="1"/>
  <c r="AI29" i="2701" s="1"/>
  <c r="AG29" i="2701"/>
  <c r="Z27" i="2701"/>
  <c r="AA27" i="2701" s="1"/>
  <c r="Z24" i="2701"/>
  <c r="AA24" i="2701" s="1"/>
  <c r="AB24" i="2701" s="1"/>
  <c r="Z16" i="2701"/>
  <c r="AA16" i="2701" s="1"/>
  <c r="Z33" i="2701"/>
  <c r="AA33" i="2701" s="1"/>
  <c r="AB25" i="2701"/>
  <c r="AB29" i="2701"/>
  <c r="AC23" i="2701"/>
  <c r="AD23" i="2701" s="1"/>
  <c r="Z17" i="2701"/>
  <c r="AA17" i="2701" s="1"/>
  <c r="AC17" i="2701" s="1"/>
  <c r="AD17" i="2701" s="1"/>
  <c r="AE17" i="2701" s="1"/>
  <c r="Z32" i="2701"/>
  <c r="AA32" i="2701" s="1"/>
  <c r="AC32" i="2701" s="1"/>
  <c r="AD32" i="2701" s="1"/>
  <c r="AE32" i="2701" s="1"/>
  <c r="AH32" i="2701" s="1"/>
  <c r="AI32" i="2701" s="1"/>
  <c r="Z19" i="2701"/>
  <c r="AA19" i="2701" s="1"/>
  <c r="Z22" i="2701"/>
  <c r="AA22" i="2701" s="1"/>
  <c r="Z28" i="2701"/>
  <c r="AA28" i="2701" s="1"/>
  <c r="AG25" i="2701"/>
  <c r="Z18" i="2701"/>
  <c r="AA18" i="2701" s="1"/>
  <c r="AF25" i="2701"/>
  <c r="L7" i="2701"/>
  <c r="Z31" i="2701"/>
  <c r="AA31" i="2701" s="1"/>
  <c r="Z20" i="2701"/>
  <c r="AA20" i="2701" s="1"/>
  <c r="AC26" i="2701"/>
  <c r="AD26" i="2701" s="1"/>
  <c r="AB26" i="2701"/>
  <c r="AB16" i="2701"/>
  <c r="L9" i="2701"/>
  <c r="L6" i="2701"/>
  <c r="L8" i="2701"/>
  <c r="AA30" i="2701"/>
  <c r="AB34" i="2701"/>
  <c r="AC34" i="2701"/>
  <c r="AD34" i="2701" s="1"/>
  <c r="L5" i="2701"/>
  <c r="AA21" i="2701"/>
  <c r="Z22" i="2700"/>
  <c r="AA22" i="2700" s="1"/>
  <c r="Z21" i="2700"/>
  <c r="AA21" i="2700" s="1"/>
  <c r="Z24" i="2700"/>
  <c r="AA24" i="2700" s="1"/>
  <c r="Z25" i="2700"/>
  <c r="Z23" i="2700"/>
  <c r="AA23" i="2700" s="1"/>
  <c r="Z17" i="2700"/>
  <c r="AA17" i="2700" s="1"/>
  <c r="Z26" i="2700"/>
  <c r="Z18" i="2700"/>
  <c r="AA18" i="2700" s="1"/>
  <c r="Z27" i="2700"/>
  <c r="AA27" i="2700" s="1"/>
  <c r="Z20" i="2700"/>
  <c r="Z28" i="2700"/>
  <c r="Z19" i="2700"/>
  <c r="Z16" i="2700"/>
  <c r="AA16" i="2700" s="1"/>
  <c r="Z19" i="2698"/>
  <c r="AA19" i="2698" s="1"/>
  <c r="Z28" i="2698"/>
  <c r="Z21" i="2698"/>
  <c r="AA21" i="2698" s="1"/>
  <c r="Z25" i="2698"/>
  <c r="Z23" i="2698"/>
  <c r="AA23" i="2698" s="1"/>
  <c r="Z18" i="2698"/>
  <c r="AA18" i="2698" s="1"/>
  <c r="Z20" i="2698"/>
  <c r="Z17" i="2698"/>
  <c r="AA17" i="2698" s="1"/>
  <c r="Z22" i="2698"/>
  <c r="AA22" i="2698" s="1"/>
  <c r="Z26" i="2698"/>
  <c r="Z24" i="2698"/>
  <c r="AA24" i="2698" s="1"/>
  <c r="Z16" i="2698"/>
  <c r="AA16" i="2698" s="1"/>
  <c r="Z27" i="2698"/>
  <c r="AA27" i="2698" s="1"/>
  <c r="Z15" i="2697"/>
  <c r="Z17" i="2697"/>
  <c r="AA17" i="2697" s="1"/>
  <c r="AC17" i="2697" s="1"/>
  <c r="AD17" i="2697" s="1"/>
  <c r="Z19" i="2697"/>
  <c r="Z18" i="2697"/>
  <c r="AA18" i="2697" s="1"/>
  <c r="AC18" i="2697" s="1"/>
  <c r="AD18" i="2697" s="1"/>
  <c r="AB25" i="2697"/>
  <c r="AC25" i="2697"/>
  <c r="AD25" i="2697" s="1"/>
  <c r="AA19" i="2697"/>
  <c r="L3" i="2697"/>
  <c r="Z20" i="2697"/>
  <c r="AA20" i="2697" s="1"/>
  <c r="Z22" i="2697"/>
  <c r="AA22" i="2697" s="1"/>
  <c r="Z24" i="2697"/>
  <c r="Z23" i="2697"/>
  <c r="Z21" i="2697"/>
  <c r="AA21" i="2697" s="1"/>
  <c r="Z16" i="2697"/>
  <c r="AA16" i="2697" s="1"/>
  <c r="AB18" i="2697"/>
  <c r="AB17" i="2697"/>
  <c r="Z26" i="2697"/>
  <c r="D13" i="2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AB22" i="2710" l="1"/>
  <c r="AC22" i="2710"/>
  <c r="AD22" i="2710" s="1"/>
  <c r="AE21" i="2710"/>
  <c r="AH21" i="2710" s="1"/>
  <c r="AI21" i="2710" s="1"/>
  <c r="E36" i="2710" s="1"/>
  <c r="F36" i="2710" s="1"/>
  <c r="AE20" i="2710"/>
  <c r="AH20" i="2710" s="1"/>
  <c r="AI20" i="2710" s="1"/>
  <c r="E35" i="2710" s="1"/>
  <c r="F35" i="2710" s="1"/>
  <c r="AC19" i="2710"/>
  <c r="AD19" i="2710" s="1"/>
  <c r="AB19" i="2710"/>
  <c r="AC23" i="2710"/>
  <c r="AD23" i="2710" s="1"/>
  <c r="AB23" i="2710"/>
  <c r="AE27" i="2696"/>
  <c r="AH27" i="2696" s="1"/>
  <c r="AI27" i="2696" s="1"/>
  <c r="AC28" i="2696"/>
  <c r="AD28" i="2696" s="1"/>
  <c r="AB28" i="2696"/>
  <c r="AE20" i="2696"/>
  <c r="AH20" i="2696" s="1"/>
  <c r="AI20" i="2696" s="1"/>
  <c r="E35" i="2696" s="1"/>
  <c r="F35" i="2696" s="1"/>
  <c r="AC32" i="2696"/>
  <c r="AD32" i="2696" s="1"/>
  <c r="AB32" i="2696"/>
  <c r="AE31" i="2696"/>
  <c r="AH31" i="2696" s="1"/>
  <c r="AI31" i="2696" s="1"/>
  <c r="AG31" i="2696"/>
  <c r="AG25" i="2696"/>
  <c r="AF25" i="2696"/>
  <c r="AE25" i="2696"/>
  <c r="AH25" i="2696" s="1"/>
  <c r="AI25" i="2696" s="1"/>
  <c r="AE29" i="2696"/>
  <c r="AH29" i="2696" s="1"/>
  <c r="AI29" i="2696" s="1"/>
  <c r="E42" i="2696" s="1"/>
  <c r="F42" i="2696" s="1"/>
  <c r="AF29" i="2696"/>
  <c r="AE22" i="2696"/>
  <c r="AH22" i="2696" s="1"/>
  <c r="AI22" i="2696" s="1"/>
  <c r="AG22" i="2696"/>
  <c r="AC16" i="2742"/>
  <c r="AD16" i="2742" s="1"/>
  <c r="AB16" i="2742"/>
  <c r="AE26" i="2696"/>
  <c r="AH26" i="2696" s="1"/>
  <c r="AI26" i="2696" s="1"/>
  <c r="AE21" i="2742"/>
  <c r="AH21" i="2742" s="1"/>
  <c r="AI21" i="2742" s="1"/>
  <c r="E41" i="2742" s="1"/>
  <c r="F41" i="2742" s="1"/>
  <c r="AG21" i="2696"/>
  <c r="AF21" i="2696"/>
  <c r="AE21" i="2696"/>
  <c r="AH21" i="2696" s="1"/>
  <c r="AI21" i="2696" s="1"/>
  <c r="AC23" i="2742"/>
  <c r="AD23" i="2742" s="1"/>
  <c r="AB23" i="2742"/>
  <c r="AE30" i="2696"/>
  <c r="AH30" i="2696" s="1"/>
  <c r="AI30" i="2696" s="1"/>
  <c r="E31" i="2696" s="1"/>
  <c r="F31" i="2696" s="1"/>
  <c r="AG23" i="2696"/>
  <c r="AE23" i="2696"/>
  <c r="AH23" i="2696" s="1"/>
  <c r="AI23" i="2696" s="1"/>
  <c r="E23" i="2696" s="1"/>
  <c r="F23" i="2696" s="1"/>
  <c r="AF23" i="2696"/>
  <c r="AC19" i="2696"/>
  <c r="AD19" i="2696" s="1"/>
  <c r="AB19" i="2696"/>
  <c r="AE19" i="2742"/>
  <c r="AH19" i="2742" s="1"/>
  <c r="AI19" i="2742" s="1"/>
  <c r="AE20" i="2742"/>
  <c r="AH20" i="2742" s="1"/>
  <c r="AI20" i="2742" s="1"/>
  <c r="E38" i="2742" s="1"/>
  <c r="F38" i="2742" s="1"/>
  <c r="AG24" i="2696"/>
  <c r="AE24" i="2696"/>
  <c r="AH24" i="2696" s="1"/>
  <c r="AI24" i="2696" s="1"/>
  <c r="AE17" i="2742"/>
  <c r="AH17" i="2742" s="1"/>
  <c r="AI17" i="2742" s="1"/>
  <c r="E35" i="2742" s="1"/>
  <c r="F35" i="2742" s="1"/>
  <c r="AG22" i="2742"/>
  <c r="AE22" i="2742"/>
  <c r="AH22" i="2742" s="1"/>
  <c r="AI22" i="2742" s="1"/>
  <c r="AG18" i="2742"/>
  <c r="AE18" i="2742"/>
  <c r="AH18" i="2742" s="1"/>
  <c r="AI18" i="2742" s="1"/>
  <c r="AC20" i="2724"/>
  <c r="AD20" i="2724" s="1"/>
  <c r="AB20" i="2724"/>
  <c r="AC16" i="2724"/>
  <c r="AD16" i="2724" s="1"/>
  <c r="AB16" i="2724"/>
  <c r="AC21" i="2724"/>
  <c r="AD21" i="2724" s="1"/>
  <c r="AB21" i="2724"/>
  <c r="AC19" i="2724"/>
  <c r="AD19" i="2724" s="1"/>
  <c r="AB19" i="2724"/>
  <c r="AC17" i="2724"/>
  <c r="AD17" i="2724" s="1"/>
  <c r="AB17" i="2724"/>
  <c r="AC23" i="2724"/>
  <c r="AD23" i="2724" s="1"/>
  <c r="AB23" i="2724"/>
  <c r="AC24" i="2724"/>
  <c r="AD24" i="2724" s="1"/>
  <c r="AB24" i="2724"/>
  <c r="AC19" i="2739"/>
  <c r="AD19" i="2739" s="1"/>
  <c r="AB19" i="2739"/>
  <c r="AC17" i="2739"/>
  <c r="AD17" i="2739" s="1"/>
  <c r="AB17" i="2739"/>
  <c r="AC16" i="2739"/>
  <c r="AD16" i="2739" s="1"/>
  <c r="AB16" i="2739"/>
  <c r="AC20" i="2739"/>
  <c r="AD20" i="2739" s="1"/>
  <c r="AB20" i="2739"/>
  <c r="AC22" i="2739"/>
  <c r="AD22" i="2739" s="1"/>
  <c r="AB22" i="2739"/>
  <c r="AC22" i="2724"/>
  <c r="AD22" i="2724" s="1"/>
  <c r="AB22" i="2724"/>
  <c r="AC21" i="2739"/>
  <c r="AD21" i="2739" s="1"/>
  <c r="AB21" i="2739"/>
  <c r="AC18" i="2724"/>
  <c r="AD18" i="2724" s="1"/>
  <c r="AB18" i="2724"/>
  <c r="AC18" i="2739"/>
  <c r="AD18" i="2739" s="1"/>
  <c r="AB18" i="2739"/>
  <c r="AC16" i="2750"/>
  <c r="AD16" i="2750" s="1"/>
  <c r="AB16" i="2750"/>
  <c r="L6" i="2739"/>
  <c r="AB26" i="2736"/>
  <c r="AC26" i="2736"/>
  <c r="AD26" i="2736" s="1"/>
  <c r="AC19" i="2736"/>
  <c r="AD19" i="2736" s="1"/>
  <c r="AB19" i="2736"/>
  <c r="AC17" i="2748"/>
  <c r="AD17" i="2748" s="1"/>
  <c r="AB17" i="2748"/>
  <c r="AC25" i="2736"/>
  <c r="AD25" i="2736" s="1"/>
  <c r="AB25" i="2736"/>
  <c r="AC21" i="2748"/>
  <c r="AD21" i="2748" s="1"/>
  <c r="AB21" i="2748"/>
  <c r="AC22" i="2748"/>
  <c r="AD22" i="2748" s="1"/>
  <c r="AB22" i="2748"/>
  <c r="AE18" i="2743"/>
  <c r="AH18" i="2743" s="1"/>
  <c r="AI18" i="2743" s="1"/>
  <c r="AG24" i="2743"/>
  <c r="AF24" i="2743"/>
  <c r="AE24" i="2743"/>
  <c r="AH24" i="2743" s="1"/>
  <c r="AI24" i="2743" s="1"/>
  <c r="AE19" i="2743"/>
  <c r="AH19" i="2743" s="1"/>
  <c r="AI19" i="2743" s="1"/>
  <c r="AG19" i="2743"/>
  <c r="AF19" i="2743"/>
  <c r="AC20" i="2736"/>
  <c r="AD20" i="2736" s="1"/>
  <c r="AB20" i="2736"/>
  <c r="AC18" i="2736"/>
  <c r="AD18" i="2736" s="1"/>
  <c r="AB18" i="2736"/>
  <c r="AC27" i="2736"/>
  <c r="AD27" i="2736" s="1"/>
  <c r="AB27" i="2736"/>
  <c r="AG25" i="2743"/>
  <c r="AF25" i="2743"/>
  <c r="AE25" i="2743"/>
  <c r="AH25" i="2743" s="1"/>
  <c r="AI25" i="2743" s="1"/>
  <c r="E38" i="2743" s="1"/>
  <c r="F38" i="2743" s="1"/>
  <c r="AG20" i="2748"/>
  <c r="AE20" i="2748"/>
  <c r="AH20" i="2748" s="1"/>
  <c r="AI20" i="2748" s="1"/>
  <c r="AC29" i="2743"/>
  <c r="AD29" i="2743" s="1"/>
  <c r="AB29" i="2743"/>
  <c r="AC17" i="2736"/>
  <c r="AD17" i="2736" s="1"/>
  <c r="AB17" i="2736"/>
  <c r="AC18" i="2748"/>
  <c r="AD18" i="2748" s="1"/>
  <c r="AB18" i="2748"/>
  <c r="AB24" i="2748"/>
  <c r="AC24" i="2748"/>
  <c r="AD24" i="2748" s="1"/>
  <c r="AG22" i="2743"/>
  <c r="AF22" i="2743"/>
  <c r="AE22" i="2743"/>
  <c r="AH22" i="2743" s="1"/>
  <c r="AI22" i="2743" s="1"/>
  <c r="AC26" i="2748"/>
  <c r="AD26" i="2748" s="1"/>
  <c r="AB26" i="2748"/>
  <c r="AG27" i="2743"/>
  <c r="AE27" i="2743"/>
  <c r="AH27" i="2743" s="1"/>
  <c r="AI27" i="2743" s="1"/>
  <c r="AC23" i="2748"/>
  <c r="AD23" i="2748" s="1"/>
  <c r="AB23" i="2748"/>
  <c r="AE26" i="2743"/>
  <c r="AH26" i="2743" s="1"/>
  <c r="AI26" i="2743" s="1"/>
  <c r="AC24" i="2736"/>
  <c r="AD24" i="2736" s="1"/>
  <c r="AB24" i="2736"/>
  <c r="AG23" i="2743"/>
  <c r="AE23" i="2743"/>
  <c r="AH23" i="2743" s="1"/>
  <c r="AI23" i="2743" s="1"/>
  <c r="E37" i="2743" s="1"/>
  <c r="F37" i="2743" s="1"/>
  <c r="AC16" i="2736"/>
  <c r="AD16" i="2736" s="1"/>
  <c r="AB16" i="2736"/>
  <c r="AG21" i="2736"/>
  <c r="AF21" i="2736"/>
  <c r="AE21" i="2736"/>
  <c r="AH21" i="2736" s="1"/>
  <c r="AI21" i="2736" s="1"/>
  <c r="AB19" i="2748"/>
  <c r="AC19" i="2748"/>
  <c r="AD19" i="2748" s="1"/>
  <c r="AE17" i="2743"/>
  <c r="AH17" i="2743" s="1"/>
  <c r="AI17" i="2743" s="1"/>
  <c r="AG17" i="2743"/>
  <c r="AF17" i="2743"/>
  <c r="AC23" i="2736"/>
  <c r="AD23" i="2736" s="1"/>
  <c r="AB23" i="2736"/>
  <c r="AC25" i="2748"/>
  <c r="AD25" i="2748" s="1"/>
  <c r="AB25" i="2748"/>
  <c r="AF21" i="2743"/>
  <c r="AE21" i="2743"/>
  <c r="AH21" i="2743" s="1"/>
  <c r="AI21" i="2743" s="1"/>
  <c r="AE28" i="2743"/>
  <c r="AH28" i="2743" s="1"/>
  <c r="AI28" i="2743" s="1"/>
  <c r="AG16" i="2743"/>
  <c r="AF16" i="2743"/>
  <c r="AE16" i="2743"/>
  <c r="AH16" i="2743" s="1"/>
  <c r="AI16" i="2743" s="1"/>
  <c r="AE20" i="2743"/>
  <c r="AH20" i="2743" s="1"/>
  <c r="AI20" i="2743" s="1"/>
  <c r="AG20" i="2743"/>
  <c r="AF20" i="2743"/>
  <c r="AC22" i="2736"/>
  <c r="AD22" i="2736" s="1"/>
  <c r="AB22" i="2736"/>
  <c r="AC28" i="2711"/>
  <c r="AD28" i="2711" s="1"/>
  <c r="AB28" i="2711"/>
  <c r="AE20" i="2747"/>
  <c r="AH20" i="2747" s="1"/>
  <c r="AI20" i="2747" s="1"/>
  <c r="AC22" i="2711"/>
  <c r="AD22" i="2711" s="1"/>
  <c r="AB22" i="2711"/>
  <c r="AC28" i="2747"/>
  <c r="AD28" i="2747" s="1"/>
  <c r="AB28" i="2747"/>
  <c r="AE21" i="2711"/>
  <c r="AH21" i="2711" s="1"/>
  <c r="AI21" i="2711" s="1"/>
  <c r="E16" i="2711" s="1"/>
  <c r="F16" i="2711" s="1"/>
  <c r="AF21" i="2711"/>
  <c r="AG24" i="2723"/>
  <c r="AF24" i="2723"/>
  <c r="AE24" i="2723"/>
  <c r="AH24" i="2723" s="1"/>
  <c r="AI24" i="2723" s="1"/>
  <c r="E38" i="2723" s="1"/>
  <c r="F38" i="2723" s="1"/>
  <c r="AC29" i="2747"/>
  <c r="AD29" i="2747" s="1"/>
  <c r="AB29" i="2747"/>
  <c r="AF19" i="2747"/>
  <c r="AE19" i="2747"/>
  <c r="AH19" i="2747" s="1"/>
  <c r="AI19" i="2747" s="1"/>
  <c r="AE20" i="2711"/>
  <c r="AH20" i="2711" s="1"/>
  <c r="AI20" i="2711" s="1"/>
  <c r="AE18" i="2723"/>
  <c r="AH18" i="2723" s="1"/>
  <c r="AI18" i="2723" s="1"/>
  <c r="E35" i="2723" s="1"/>
  <c r="F35" i="2723" s="1"/>
  <c r="AF16" i="2747"/>
  <c r="AE16" i="2747"/>
  <c r="AH16" i="2747" s="1"/>
  <c r="AI16" i="2747" s="1"/>
  <c r="AC27" i="2723"/>
  <c r="AD27" i="2723" s="1"/>
  <c r="AB27" i="2723"/>
  <c r="AB25" i="2747"/>
  <c r="AC25" i="2747"/>
  <c r="AD25" i="2747" s="1"/>
  <c r="AG26" i="2711"/>
  <c r="AE26" i="2711"/>
  <c r="AH26" i="2711" s="1"/>
  <c r="AI26" i="2711" s="1"/>
  <c r="AG19" i="2723"/>
  <c r="AE19" i="2723"/>
  <c r="AH19" i="2723" s="1"/>
  <c r="AI19" i="2723" s="1"/>
  <c r="AC31" i="2747"/>
  <c r="AD31" i="2747" s="1"/>
  <c r="AB31" i="2747"/>
  <c r="AE19" i="2711"/>
  <c r="AH19" i="2711" s="1"/>
  <c r="AI19" i="2711" s="1"/>
  <c r="AG23" i="2723"/>
  <c r="AF23" i="2723"/>
  <c r="AE23" i="2723"/>
  <c r="AH23" i="2723" s="1"/>
  <c r="AI23" i="2723" s="1"/>
  <c r="E37" i="2723" s="1"/>
  <c r="F37" i="2723" s="1"/>
  <c r="AG21" i="2747"/>
  <c r="AE21" i="2747"/>
  <c r="AH21" i="2747" s="1"/>
  <c r="AI21" i="2747" s="1"/>
  <c r="AE16" i="2723"/>
  <c r="AH16" i="2723" s="1"/>
  <c r="AI16" i="2723" s="1"/>
  <c r="AF23" i="2711"/>
  <c r="AG23" i="2711"/>
  <c r="AE23" i="2711"/>
  <c r="AH23" i="2711" s="1"/>
  <c r="AI23" i="2711" s="1"/>
  <c r="E21" i="2711" s="1"/>
  <c r="F21" i="2711" s="1"/>
  <c r="AE22" i="2723"/>
  <c r="AH22" i="2723" s="1"/>
  <c r="AI22" i="2723" s="1"/>
  <c r="AG22" i="2747"/>
  <c r="AF22" i="2747"/>
  <c r="AE22" i="2747"/>
  <c r="AH22" i="2747" s="1"/>
  <c r="AI22" i="2747" s="1"/>
  <c r="AF27" i="2711"/>
  <c r="AE27" i="2711"/>
  <c r="AH27" i="2711" s="1"/>
  <c r="AI27" i="2711" s="1"/>
  <c r="E40" i="2711" s="1"/>
  <c r="F40" i="2711" s="1"/>
  <c r="AG25" i="2723"/>
  <c r="AF25" i="2723"/>
  <c r="AE25" i="2723"/>
  <c r="AH25" i="2723" s="1"/>
  <c r="AI25" i="2723" s="1"/>
  <c r="AC27" i="2747"/>
  <c r="AD27" i="2747" s="1"/>
  <c r="AB27" i="2747"/>
  <c r="AE17" i="2723"/>
  <c r="AH17" i="2723" s="1"/>
  <c r="AI17" i="2723" s="1"/>
  <c r="AG17" i="2723"/>
  <c r="AC24" i="2747"/>
  <c r="AD24" i="2747" s="1"/>
  <c r="AB24" i="2747"/>
  <c r="AE18" i="2711"/>
  <c r="AH18" i="2711" s="1"/>
  <c r="AI18" i="2711" s="1"/>
  <c r="AF18" i="2711"/>
  <c r="AE20" i="2723"/>
  <c r="AH20" i="2723" s="1"/>
  <c r="AI20" i="2723" s="1"/>
  <c r="AG20" i="2723"/>
  <c r="AC17" i="2747"/>
  <c r="AD17" i="2747" s="1"/>
  <c r="AB17" i="2747"/>
  <c r="AE24" i="2711"/>
  <c r="AH24" i="2711" s="1"/>
  <c r="AI24" i="2711" s="1"/>
  <c r="AG24" i="2711"/>
  <c r="AG21" i="2723"/>
  <c r="AE21" i="2723"/>
  <c r="AH21" i="2723" s="1"/>
  <c r="AI21" i="2723" s="1"/>
  <c r="AG18" i="2747"/>
  <c r="AF18" i="2747"/>
  <c r="AE18" i="2747"/>
  <c r="AH18" i="2747" s="1"/>
  <c r="AI18" i="2747" s="1"/>
  <c r="AB29" i="2711"/>
  <c r="AC29" i="2711"/>
  <c r="AD29" i="2711" s="1"/>
  <c r="AG26" i="2723"/>
  <c r="AE26" i="2723"/>
  <c r="AH26" i="2723" s="1"/>
  <c r="AI26" i="2723" s="1"/>
  <c r="AC23" i="2747"/>
  <c r="AD23" i="2747" s="1"/>
  <c r="AB23" i="2747"/>
  <c r="AE25" i="2711"/>
  <c r="AH25" i="2711" s="1"/>
  <c r="AI25" i="2711" s="1"/>
  <c r="AC30" i="2747"/>
  <c r="AD30" i="2747" s="1"/>
  <c r="AB30" i="2747"/>
  <c r="AC26" i="2747"/>
  <c r="AD26" i="2747" s="1"/>
  <c r="AB26" i="2747"/>
  <c r="AC18" i="2725"/>
  <c r="AD18" i="2725" s="1"/>
  <c r="AB18" i="2725"/>
  <c r="AC21" i="2725"/>
  <c r="AD21" i="2725" s="1"/>
  <c r="AB21" i="2725"/>
  <c r="AC20" i="2725"/>
  <c r="AD20" i="2725" s="1"/>
  <c r="AB20" i="2725"/>
  <c r="AC17" i="2725"/>
  <c r="AD17" i="2725" s="1"/>
  <c r="AB17" i="2725"/>
  <c r="AB19" i="2725"/>
  <c r="AC19" i="2725"/>
  <c r="AD19" i="2725" s="1"/>
  <c r="AC16" i="2725"/>
  <c r="AD16" i="2725" s="1"/>
  <c r="AB16" i="2725"/>
  <c r="AB22" i="2725"/>
  <c r="AC22" i="2725"/>
  <c r="AD22" i="2725" s="1"/>
  <c r="AB20" i="2738"/>
  <c r="AC20" i="2738"/>
  <c r="AD20" i="2738" s="1"/>
  <c r="AB22" i="2738"/>
  <c r="AC22" i="2738"/>
  <c r="AD22" i="2738" s="1"/>
  <c r="AC17" i="2738"/>
  <c r="AD17" i="2738" s="1"/>
  <c r="AB17" i="2738"/>
  <c r="AC18" i="2738"/>
  <c r="AD18" i="2738" s="1"/>
  <c r="AB18" i="2738"/>
  <c r="AC21" i="2738"/>
  <c r="AD21" i="2738" s="1"/>
  <c r="AB21" i="2738"/>
  <c r="AC16" i="2738"/>
  <c r="AD16" i="2738" s="1"/>
  <c r="AB16" i="2738"/>
  <c r="AC19" i="2738"/>
  <c r="AD19" i="2738" s="1"/>
  <c r="AB19" i="2738"/>
  <c r="AB23" i="2738"/>
  <c r="AC23" i="2738"/>
  <c r="AD23" i="2738" s="1"/>
  <c r="AC17" i="2752"/>
  <c r="AD17" i="2752" s="1"/>
  <c r="AB17" i="2752"/>
  <c r="AC16" i="2746"/>
  <c r="AD16" i="2746" s="1"/>
  <c r="AB16" i="2746"/>
  <c r="AE17" i="2746"/>
  <c r="AH17" i="2746" s="1"/>
  <c r="AI17" i="2746" s="1"/>
  <c r="AB27" i="2699"/>
  <c r="AC27" i="2699"/>
  <c r="AD27" i="2699" s="1"/>
  <c r="AC22" i="2699"/>
  <c r="AD22" i="2699" s="1"/>
  <c r="AB22" i="2699"/>
  <c r="AE25" i="2699"/>
  <c r="AH25" i="2699" s="1"/>
  <c r="AI25" i="2699" s="1"/>
  <c r="E40" i="2699" s="1"/>
  <c r="F40" i="2699" s="1"/>
  <c r="AC26" i="2699"/>
  <c r="AD26" i="2699" s="1"/>
  <c r="AB26" i="2699"/>
  <c r="AE24" i="2699"/>
  <c r="AH24" i="2699" s="1"/>
  <c r="AI24" i="2699" s="1"/>
  <c r="AE23" i="2699"/>
  <c r="AH23" i="2699" s="1"/>
  <c r="AI23" i="2699" s="1"/>
  <c r="AE24" i="2726"/>
  <c r="AH24" i="2726" s="1"/>
  <c r="AI24" i="2726" s="1"/>
  <c r="AF24" i="2726"/>
  <c r="AE23" i="2726"/>
  <c r="AH23" i="2726" s="1"/>
  <c r="AI23" i="2726" s="1"/>
  <c r="E37" i="2726" s="1"/>
  <c r="F37" i="2726" s="1"/>
  <c r="AE22" i="2726"/>
  <c r="AH22" i="2726" s="1"/>
  <c r="AI22" i="2726" s="1"/>
  <c r="AG22" i="2726"/>
  <c r="AF22" i="2726"/>
  <c r="AE26" i="2726"/>
  <c r="AH26" i="2726" s="1"/>
  <c r="AI26" i="2726" s="1"/>
  <c r="E40" i="2726" s="1"/>
  <c r="F40" i="2726" s="1"/>
  <c r="AE21" i="2726"/>
  <c r="AH21" i="2726" s="1"/>
  <c r="AI21" i="2726" s="1"/>
  <c r="AF19" i="2726"/>
  <c r="AE19" i="2726"/>
  <c r="AH19" i="2726" s="1"/>
  <c r="AI19" i="2726" s="1"/>
  <c r="AE18" i="2726"/>
  <c r="AH18" i="2726" s="1"/>
  <c r="AI18" i="2726" s="1"/>
  <c r="E35" i="2726" s="1"/>
  <c r="F35" i="2726" s="1"/>
  <c r="AF18" i="2726"/>
  <c r="AG18" i="2726"/>
  <c r="AE25" i="2726"/>
  <c r="AH25" i="2726" s="1"/>
  <c r="AI25" i="2726" s="1"/>
  <c r="E38" i="2726" s="1"/>
  <c r="F38" i="2726" s="1"/>
  <c r="AF25" i="2726"/>
  <c r="AE17" i="2726"/>
  <c r="AH17" i="2726" s="1"/>
  <c r="AI17" i="2726" s="1"/>
  <c r="AC27" i="2726"/>
  <c r="AD27" i="2726" s="1"/>
  <c r="AB27" i="2726"/>
  <c r="AE20" i="2726"/>
  <c r="AH20" i="2726" s="1"/>
  <c r="AI20" i="2726" s="1"/>
  <c r="AE16" i="2726"/>
  <c r="AH16" i="2726" s="1"/>
  <c r="AI16" i="2726" s="1"/>
  <c r="E34" i="2726" s="1"/>
  <c r="F34" i="2726" s="1"/>
  <c r="AF26" i="2744"/>
  <c r="AG24" i="2708"/>
  <c r="AF24" i="2708"/>
  <c r="AE24" i="2708"/>
  <c r="AH24" i="2708" s="1"/>
  <c r="AI24" i="2708" s="1"/>
  <c r="E40" i="2708" s="1"/>
  <c r="F40" i="2708" s="1"/>
  <c r="AG24" i="2707"/>
  <c r="AE24" i="2707"/>
  <c r="AH24" i="2707" s="1"/>
  <c r="AI24" i="2707" s="1"/>
  <c r="AE25" i="2716"/>
  <c r="AH25" i="2716" s="1"/>
  <c r="AI25" i="2716" s="1"/>
  <c r="AB18" i="2744"/>
  <c r="AC18" i="2744"/>
  <c r="AD18" i="2744" s="1"/>
  <c r="AG18" i="2716"/>
  <c r="AC19" i="2708"/>
  <c r="AD19" i="2708" s="1"/>
  <c r="AB19" i="2708"/>
  <c r="E40" i="2744"/>
  <c r="F40" i="2744" s="1"/>
  <c r="AC29" i="2744"/>
  <c r="AD29" i="2744" s="1"/>
  <c r="AB29" i="2744"/>
  <c r="AE21" i="2709"/>
  <c r="AH21" i="2709" s="1"/>
  <c r="AI21" i="2709" s="1"/>
  <c r="AF21" i="2709"/>
  <c r="AG21" i="2709"/>
  <c r="AE22" i="2716"/>
  <c r="AH22" i="2716" s="1"/>
  <c r="AI22" i="2716" s="1"/>
  <c r="AE23" i="2708"/>
  <c r="AH23" i="2708" s="1"/>
  <c r="AI23" i="2708" s="1"/>
  <c r="AG23" i="2708"/>
  <c r="AF23" i="2708"/>
  <c r="AG20" i="2707"/>
  <c r="AF20" i="2707"/>
  <c r="AE20" i="2707"/>
  <c r="AH20" i="2707" s="1"/>
  <c r="AI20" i="2707" s="1"/>
  <c r="AC18" i="2706"/>
  <c r="AD18" i="2706" s="1"/>
  <c r="AB18" i="2706"/>
  <c r="AC26" i="2708"/>
  <c r="AD26" i="2708" s="1"/>
  <c r="AB26" i="2708"/>
  <c r="AE19" i="2716"/>
  <c r="AH19" i="2716" s="1"/>
  <c r="AI19" i="2716" s="1"/>
  <c r="AF19" i="2716"/>
  <c r="AE29" i="2706"/>
  <c r="AH29" i="2706" s="1"/>
  <c r="AI29" i="2706" s="1"/>
  <c r="E27" i="2706" s="1"/>
  <c r="F27" i="2706" s="1"/>
  <c r="AC29" i="2707"/>
  <c r="AD29" i="2707" s="1"/>
  <c r="AB29" i="2707"/>
  <c r="AE23" i="2716"/>
  <c r="AH23" i="2716" s="1"/>
  <c r="AI23" i="2716" s="1"/>
  <c r="E37" i="2716" s="1"/>
  <c r="F37" i="2716" s="1"/>
  <c r="AF23" i="2706"/>
  <c r="AE23" i="2706"/>
  <c r="AH23" i="2706" s="1"/>
  <c r="AI23" i="2706" s="1"/>
  <c r="AF17" i="2716"/>
  <c r="AE17" i="2716"/>
  <c r="AH17" i="2716" s="1"/>
  <c r="AI17" i="2716" s="1"/>
  <c r="AE28" i="2744"/>
  <c r="AH28" i="2744" s="1"/>
  <c r="AI28" i="2744" s="1"/>
  <c r="E41" i="2744" s="1"/>
  <c r="F41" i="2744" s="1"/>
  <c r="AG28" i="2744"/>
  <c r="AF28" i="2744"/>
  <c r="AG24" i="2716"/>
  <c r="AE24" i="2716"/>
  <c r="AH24" i="2716" s="1"/>
  <c r="AI24" i="2716" s="1"/>
  <c r="AF24" i="2716"/>
  <c r="AG21" i="2716"/>
  <c r="AE21" i="2716"/>
  <c r="AH21" i="2716" s="1"/>
  <c r="AI21" i="2716" s="1"/>
  <c r="AE21" i="2707"/>
  <c r="AH21" i="2707" s="1"/>
  <c r="AI21" i="2707" s="1"/>
  <c r="AC19" i="2709"/>
  <c r="AD19" i="2709" s="1"/>
  <c r="AB19" i="2709"/>
  <c r="AC28" i="2707"/>
  <c r="AD28" i="2707" s="1"/>
  <c r="AB28" i="2707"/>
  <c r="AE20" i="2709"/>
  <c r="AH20" i="2709" s="1"/>
  <c r="AI20" i="2709" s="1"/>
  <c r="E34" i="2709" s="1"/>
  <c r="F34" i="2709" s="1"/>
  <c r="AF20" i="2744"/>
  <c r="AE20" i="2744"/>
  <c r="AH20" i="2744" s="1"/>
  <c r="AI20" i="2744" s="1"/>
  <c r="AG21" i="2708"/>
  <c r="AE21" i="2708"/>
  <c r="AH21" i="2708" s="1"/>
  <c r="AI21" i="2708" s="1"/>
  <c r="AF21" i="2708"/>
  <c r="AC26" i="2716"/>
  <c r="AD26" i="2716" s="1"/>
  <c r="AB26" i="2716"/>
  <c r="AC18" i="2707"/>
  <c r="AD18" i="2707" s="1"/>
  <c r="AB18" i="2707"/>
  <c r="AC28" i="2706"/>
  <c r="AD28" i="2706" s="1"/>
  <c r="AB28" i="2706"/>
  <c r="AE19" i="2744"/>
  <c r="AH19" i="2744" s="1"/>
  <c r="AI19" i="2744" s="1"/>
  <c r="E34" i="2744" s="1"/>
  <c r="F34" i="2744" s="1"/>
  <c r="AC25" i="2708"/>
  <c r="AD25" i="2708" s="1"/>
  <c r="AB25" i="2708"/>
  <c r="AC27" i="2716"/>
  <c r="AD27" i="2716" s="1"/>
  <c r="AB27" i="2716"/>
  <c r="AC16" i="2716"/>
  <c r="AD16" i="2716" s="1"/>
  <c r="AB16" i="2716"/>
  <c r="AF26" i="2706"/>
  <c r="AE26" i="2706"/>
  <c r="AH26" i="2706" s="1"/>
  <c r="AI26" i="2706" s="1"/>
  <c r="AE22" i="2708"/>
  <c r="AH22" i="2708" s="1"/>
  <c r="AI22" i="2708" s="1"/>
  <c r="E35" i="2708" s="1"/>
  <c r="F35" i="2708" s="1"/>
  <c r="AC22" i="2709"/>
  <c r="AD22" i="2709" s="1"/>
  <c r="AB22" i="2709"/>
  <c r="AE23" i="2707"/>
  <c r="AH23" i="2707" s="1"/>
  <c r="AI23" i="2707" s="1"/>
  <c r="AE20" i="2706"/>
  <c r="AH20" i="2706" s="1"/>
  <c r="AI20" i="2706" s="1"/>
  <c r="AE23" i="2744"/>
  <c r="AH23" i="2744" s="1"/>
  <c r="AI23" i="2744" s="1"/>
  <c r="AF26" i="2707"/>
  <c r="AG24" i="2706"/>
  <c r="AF24" i="2706"/>
  <c r="AE24" i="2706"/>
  <c r="AH24" i="2706" s="1"/>
  <c r="AI24" i="2706" s="1"/>
  <c r="AE21" i="2744"/>
  <c r="AH21" i="2744" s="1"/>
  <c r="AI21" i="2744" s="1"/>
  <c r="AB23" i="2709"/>
  <c r="AC23" i="2709"/>
  <c r="AD23" i="2709" s="1"/>
  <c r="AE25" i="2707"/>
  <c r="AH25" i="2707" s="1"/>
  <c r="AI25" i="2707" s="1"/>
  <c r="E37" i="2707" s="1"/>
  <c r="F37" i="2707" s="1"/>
  <c r="AG19" i="2706"/>
  <c r="AE19" i="2706"/>
  <c r="AH19" i="2706" s="1"/>
  <c r="AI19" i="2706" s="1"/>
  <c r="AF19" i="2706"/>
  <c r="AF25" i="2744"/>
  <c r="AE25" i="2744"/>
  <c r="AH25" i="2744" s="1"/>
  <c r="AI25" i="2744" s="1"/>
  <c r="E37" i="2744" s="1"/>
  <c r="F37" i="2744" s="1"/>
  <c r="E40" i="2707"/>
  <c r="F40" i="2707" s="1"/>
  <c r="AE22" i="2706"/>
  <c r="AH22" i="2706" s="1"/>
  <c r="AI22" i="2706" s="1"/>
  <c r="E35" i="2706" s="1"/>
  <c r="F35" i="2706" s="1"/>
  <c r="AF27" i="2706"/>
  <c r="AE27" i="2706"/>
  <c r="AH27" i="2706" s="1"/>
  <c r="AI27" i="2706" s="1"/>
  <c r="AE24" i="2744"/>
  <c r="AH24" i="2744" s="1"/>
  <c r="AI24" i="2744" s="1"/>
  <c r="E35" i="2744" s="1"/>
  <c r="F35" i="2744" s="1"/>
  <c r="AE20" i="2708"/>
  <c r="AH20" i="2708" s="1"/>
  <c r="AI20" i="2708" s="1"/>
  <c r="E34" i="2708" s="1"/>
  <c r="F34" i="2708" s="1"/>
  <c r="AF27" i="2707"/>
  <c r="AE27" i="2707"/>
  <c r="AH27" i="2707" s="1"/>
  <c r="AI27" i="2707" s="1"/>
  <c r="AG21" i="2706"/>
  <c r="AE21" i="2706"/>
  <c r="AH21" i="2706" s="1"/>
  <c r="AI21" i="2706" s="1"/>
  <c r="AF22" i="2707"/>
  <c r="AE22" i="2707"/>
  <c r="AH22" i="2707" s="1"/>
  <c r="AI22" i="2707" s="1"/>
  <c r="E35" i="2707" s="1"/>
  <c r="F35" i="2707" s="1"/>
  <c r="AG27" i="2744"/>
  <c r="AE20" i="2716"/>
  <c r="AH20" i="2716" s="1"/>
  <c r="AI20" i="2716" s="1"/>
  <c r="E35" i="2716" s="1"/>
  <c r="F35" i="2716" s="1"/>
  <c r="AF25" i="2706"/>
  <c r="AE25" i="2706"/>
  <c r="AH25" i="2706" s="1"/>
  <c r="AI25" i="2706" s="1"/>
  <c r="E37" i="2706" s="1"/>
  <c r="F37" i="2706" s="1"/>
  <c r="AE19" i="2707"/>
  <c r="AH19" i="2707" s="1"/>
  <c r="AI19" i="2707" s="1"/>
  <c r="AC25" i="2737"/>
  <c r="AD25" i="2737" s="1"/>
  <c r="AB25" i="2737"/>
  <c r="AC26" i="2737"/>
  <c r="AD26" i="2737" s="1"/>
  <c r="AB26" i="2737"/>
  <c r="AC18" i="2737"/>
  <c r="AD18" i="2737" s="1"/>
  <c r="AB18" i="2737"/>
  <c r="AC31" i="2737"/>
  <c r="AD31" i="2737" s="1"/>
  <c r="AB31" i="2737"/>
  <c r="AC32" i="2737"/>
  <c r="AD32" i="2737" s="1"/>
  <c r="AB32" i="2737"/>
  <c r="AC29" i="2737"/>
  <c r="AD29" i="2737" s="1"/>
  <c r="AB29" i="2737"/>
  <c r="AC22" i="2737"/>
  <c r="AD22" i="2737" s="1"/>
  <c r="AB22" i="2737"/>
  <c r="AC27" i="2737"/>
  <c r="AD27" i="2737" s="1"/>
  <c r="AB27" i="2737"/>
  <c r="AC30" i="2737"/>
  <c r="AD30" i="2737" s="1"/>
  <c r="AB30" i="2737"/>
  <c r="AC23" i="2737"/>
  <c r="AD23" i="2737" s="1"/>
  <c r="AB23" i="2737"/>
  <c r="AC28" i="2737"/>
  <c r="AD28" i="2737" s="1"/>
  <c r="AB28" i="2737"/>
  <c r="AC19" i="2737"/>
  <c r="AD19" i="2737" s="1"/>
  <c r="AB19" i="2737"/>
  <c r="AC21" i="2737"/>
  <c r="AD21" i="2737" s="1"/>
  <c r="AB21" i="2737"/>
  <c r="AC20" i="2737"/>
  <c r="AD20" i="2737" s="1"/>
  <c r="AB20" i="2737"/>
  <c r="AG16" i="2737"/>
  <c r="AF16" i="2737"/>
  <c r="AH16" i="2737"/>
  <c r="AI16" i="2737" s="1"/>
  <c r="AC24" i="2737"/>
  <c r="AD24" i="2737" s="1"/>
  <c r="AB24" i="2737"/>
  <c r="L11" i="2744"/>
  <c r="AC17" i="2715"/>
  <c r="AD17" i="2715" s="1"/>
  <c r="AB17" i="2715"/>
  <c r="AC18" i="2715"/>
  <c r="AD18" i="2715" s="1"/>
  <c r="AB18" i="2715"/>
  <c r="AC20" i="2715"/>
  <c r="AD20" i="2715" s="1"/>
  <c r="AB20" i="2715"/>
  <c r="AA22" i="2715"/>
  <c r="L7" i="2715"/>
  <c r="AA19" i="2715"/>
  <c r="M3" i="2715" s="1"/>
  <c r="L9" i="2715"/>
  <c r="AC21" i="2715"/>
  <c r="AD21" i="2715" s="1"/>
  <c r="AB21" i="2715"/>
  <c r="L8" i="2696"/>
  <c r="L9" i="2696"/>
  <c r="L3" i="2696"/>
  <c r="L7" i="2696"/>
  <c r="AA16" i="2755"/>
  <c r="L8" i="2755"/>
  <c r="L1" i="2755" s="1"/>
  <c r="L4" i="2755"/>
  <c r="AB15" i="2755"/>
  <c r="L4" i="2754"/>
  <c r="AB15" i="2754"/>
  <c r="AC16" i="2754"/>
  <c r="AD16" i="2754" s="1"/>
  <c r="AB16" i="2754"/>
  <c r="L1" i="2754"/>
  <c r="AA16" i="2753"/>
  <c r="L8" i="2753"/>
  <c r="L11" i="2753"/>
  <c r="AA15" i="2753"/>
  <c r="L4" i="2753"/>
  <c r="L11" i="2752"/>
  <c r="L4" i="2752"/>
  <c r="L8" i="2752"/>
  <c r="L11" i="2751"/>
  <c r="L1" i="2751" s="1"/>
  <c r="AA15" i="2751"/>
  <c r="L4" i="2751"/>
  <c r="AB16" i="2751"/>
  <c r="AC16" i="2751"/>
  <c r="AD16" i="2751" s="1"/>
  <c r="L11" i="2750"/>
  <c r="L1" i="2750" s="1"/>
  <c r="L4" i="2750"/>
  <c r="AA19" i="2749"/>
  <c r="L4" i="2749"/>
  <c r="AE18" i="2749"/>
  <c r="AH18" i="2749" s="1"/>
  <c r="AI18" i="2749" s="1"/>
  <c r="M9" i="2749" s="1"/>
  <c r="M3" i="2749"/>
  <c r="AB17" i="2749"/>
  <c r="AC17" i="2749"/>
  <c r="AD17" i="2749" s="1"/>
  <c r="L1" i="2749"/>
  <c r="AE16" i="2749"/>
  <c r="AH16" i="2749" s="1"/>
  <c r="AI16" i="2749" s="1"/>
  <c r="AB15" i="2749"/>
  <c r="L3" i="2748"/>
  <c r="L5" i="2748"/>
  <c r="L9" i="2748"/>
  <c r="L6" i="2748"/>
  <c r="L11" i="2748"/>
  <c r="L4" i="2748"/>
  <c r="L7" i="2748"/>
  <c r="L9" i="2747"/>
  <c r="L6" i="2747"/>
  <c r="L3" i="2747"/>
  <c r="L5" i="2747"/>
  <c r="L7" i="2747"/>
  <c r="L4" i="2747"/>
  <c r="L8" i="2746"/>
  <c r="L4" i="2746"/>
  <c r="L11" i="2746"/>
  <c r="AA16" i="2745"/>
  <c r="L8" i="2745"/>
  <c r="AC17" i="2745"/>
  <c r="AD17" i="2745" s="1"/>
  <c r="AB17" i="2745"/>
  <c r="L11" i="2745"/>
  <c r="AA15" i="2745"/>
  <c r="L4" i="2745"/>
  <c r="L8" i="2744"/>
  <c r="L3" i="2744"/>
  <c r="L7" i="2744"/>
  <c r="L9" i="2744"/>
  <c r="L4" i="2744"/>
  <c r="L11" i="2743"/>
  <c r="L4" i="2743"/>
  <c r="L8" i="2743"/>
  <c r="L8" i="2742"/>
  <c r="L9" i="2742"/>
  <c r="L3" i="2742"/>
  <c r="L11" i="2742"/>
  <c r="L4" i="2742"/>
  <c r="L9" i="2741"/>
  <c r="AA18" i="2741"/>
  <c r="AC19" i="2741"/>
  <c r="AD19" i="2741" s="1"/>
  <c r="AB19" i="2741"/>
  <c r="AC16" i="2741"/>
  <c r="AD16" i="2741" s="1"/>
  <c r="AB16" i="2741"/>
  <c r="AA15" i="2741"/>
  <c r="L11" i="2741"/>
  <c r="L4" i="2741"/>
  <c r="L3" i="2741"/>
  <c r="AA17" i="2741"/>
  <c r="L5" i="2741"/>
  <c r="AA15" i="2740"/>
  <c r="L11" i="2740"/>
  <c r="L4" i="2740"/>
  <c r="AA16" i="2740"/>
  <c r="L5" i="2740"/>
  <c r="AB18" i="2740"/>
  <c r="AC18" i="2740"/>
  <c r="AD18" i="2740" s="1"/>
  <c r="L9" i="2740"/>
  <c r="L3" i="2740"/>
  <c r="AA17" i="2740"/>
  <c r="L11" i="2739"/>
  <c r="L4" i="2739"/>
  <c r="L9" i="2739"/>
  <c r="L5" i="2739"/>
  <c r="L3" i="2739"/>
  <c r="L7" i="2739"/>
  <c r="L11" i="2738"/>
  <c r="L4" i="2738"/>
  <c r="L5" i="2738"/>
  <c r="L3" i="2738"/>
  <c r="L7" i="2738"/>
  <c r="L6" i="2738"/>
  <c r="L5" i="2737"/>
  <c r="L3" i="2737"/>
  <c r="L9" i="2737"/>
  <c r="L4" i="2737"/>
  <c r="L7" i="2737"/>
  <c r="L6" i="2737"/>
  <c r="L11" i="2737"/>
  <c r="L7" i="2736"/>
  <c r="L6" i="2736"/>
  <c r="L5" i="2736"/>
  <c r="L3" i="2736"/>
  <c r="L9" i="2736"/>
  <c r="L11" i="2736"/>
  <c r="L4" i="2736"/>
  <c r="AC26" i="2735"/>
  <c r="AD26" i="2735" s="1"/>
  <c r="AB26" i="2735"/>
  <c r="AA32" i="2735"/>
  <c r="L7" i="2735"/>
  <c r="L9" i="2735"/>
  <c r="AA28" i="2735"/>
  <c r="AB25" i="2735"/>
  <c r="AC25" i="2735"/>
  <c r="AD25" i="2735" s="1"/>
  <c r="AC27" i="2735"/>
  <c r="AD27" i="2735" s="1"/>
  <c r="AB27" i="2735"/>
  <c r="AC24" i="2735"/>
  <c r="AD24" i="2735" s="1"/>
  <c r="AB24" i="2735"/>
  <c r="AC21" i="2735"/>
  <c r="AD21" i="2735" s="1"/>
  <c r="AB21" i="2735"/>
  <c r="AC29" i="2735"/>
  <c r="AD29" i="2735" s="1"/>
  <c r="AB29" i="2735"/>
  <c r="AC18" i="2735"/>
  <c r="AD18" i="2735" s="1"/>
  <c r="AB18" i="2735"/>
  <c r="AA31" i="2735"/>
  <c r="L6" i="2735"/>
  <c r="AC20" i="2735"/>
  <c r="AD20" i="2735" s="1"/>
  <c r="AB20" i="2735"/>
  <c r="AC30" i="2735"/>
  <c r="AD30" i="2735" s="1"/>
  <c r="AB30" i="2735"/>
  <c r="AB19" i="2735"/>
  <c r="AC19" i="2735"/>
  <c r="AD19" i="2735" s="1"/>
  <c r="AB23" i="2735"/>
  <c r="AC23" i="2735"/>
  <c r="AD23" i="2735" s="1"/>
  <c r="AB17" i="2735"/>
  <c r="L4" i="2735"/>
  <c r="AC16" i="2735"/>
  <c r="AD16" i="2735" s="1"/>
  <c r="AB16" i="2735"/>
  <c r="AB15" i="2735"/>
  <c r="L5" i="2735"/>
  <c r="L3" i="2735"/>
  <c r="AA22" i="2735"/>
  <c r="L11" i="2735"/>
  <c r="AB30" i="2734"/>
  <c r="AC16" i="2734"/>
  <c r="AD16" i="2734" s="1"/>
  <c r="AE16" i="2734" s="1"/>
  <c r="AB19" i="2734"/>
  <c r="AB22" i="2734"/>
  <c r="L4" i="2734"/>
  <c r="AB17" i="2734"/>
  <c r="L5" i="2734"/>
  <c r="AB23" i="2734"/>
  <c r="AB20" i="2734"/>
  <c r="L7" i="2734"/>
  <c r="M3" i="2734"/>
  <c r="AB25" i="2734"/>
  <c r="AC25" i="2734"/>
  <c r="AD25" i="2734" s="1"/>
  <c r="AC27" i="2734"/>
  <c r="AD27" i="2734" s="1"/>
  <c r="AB27" i="2734"/>
  <c r="AC24" i="2734"/>
  <c r="AD24" i="2734" s="1"/>
  <c r="AB24" i="2734"/>
  <c r="L3" i="2734"/>
  <c r="AA15" i="2734"/>
  <c r="AE26" i="2734"/>
  <c r="AH26" i="2734" s="1"/>
  <c r="AI26" i="2734" s="1"/>
  <c r="L11" i="2734"/>
  <c r="L1" i="2734" s="1"/>
  <c r="AE22" i="2734"/>
  <c r="AH22" i="2734" s="1"/>
  <c r="AI22" i="2734" s="1"/>
  <c r="AE19" i="2734"/>
  <c r="AH19" i="2734" s="1"/>
  <c r="AI19" i="2734" s="1"/>
  <c r="AE21" i="2734"/>
  <c r="AH21" i="2734" s="1"/>
  <c r="AI21" i="2734" s="1"/>
  <c r="AE20" i="2734"/>
  <c r="AH20" i="2734" s="1"/>
  <c r="AI20" i="2734" s="1"/>
  <c r="AF20" i="2734"/>
  <c r="AC28" i="2734"/>
  <c r="AD28" i="2734" s="1"/>
  <c r="AB28" i="2734"/>
  <c r="AE29" i="2734"/>
  <c r="AH29" i="2734" s="1"/>
  <c r="AI29" i="2734" s="1"/>
  <c r="AC32" i="2734"/>
  <c r="AD32" i="2734" s="1"/>
  <c r="AB32" i="2734"/>
  <c r="AE18" i="2734"/>
  <c r="AH18" i="2734" s="1"/>
  <c r="AI18" i="2734" s="1"/>
  <c r="AB31" i="2734"/>
  <c r="AC31" i="2734"/>
  <c r="AD31" i="2734" s="1"/>
  <c r="AE30" i="2734"/>
  <c r="AH30" i="2734" s="1"/>
  <c r="AI30" i="2734" s="1"/>
  <c r="AE23" i="2734"/>
  <c r="AH23" i="2734" s="1"/>
  <c r="AI23" i="2734" s="1"/>
  <c r="AC29" i="2733"/>
  <c r="AD29" i="2733" s="1"/>
  <c r="AB29" i="2733"/>
  <c r="AB18" i="2733"/>
  <c r="AC18" i="2733"/>
  <c r="AD18" i="2733" s="1"/>
  <c r="AC23" i="2733"/>
  <c r="AD23" i="2733" s="1"/>
  <c r="AB23" i="2733"/>
  <c r="AB21" i="2733"/>
  <c r="AC21" i="2733"/>
  <c r="AD21" i="2733" s="1"/>
  <c r="AC19" i="2733"/>
  <c r="AD19" i="2733" s="1"/>
  <c r="AB19" i="2733"/>
  <c r="L6" i="2733"/>
  <c r="AA30" i="2733"/>
  <c r="AB16" i="2733"/>
  <c r="AC16" i="2733"/>
  <c r="AD16" i="2733" s="1"/>
  <c r="AB17" i="2733"/>
  <c r="AA22" i="2733"/>
  <c r="L5" i="2733"/>
  <c r="L3" i="2733"/>
  <c r="AC25" i="2733"/>
  <c r="AD25" i="2733" s="1"/>
  <c r="AB25" i="2733"/>
  <c r="AC26" i="2733"/>
  <c r="AD26" i="2733" s="1"/>
  <c r="AB26" i="2733"/>
  <c r="L7" i="2733"/>
  <c r="AA31" i="2733"/>
  <c r="AC28" i="2733"/>
  <c r="AD28" i="2733" s="1"/>
  <c r="AB28" i="2733"/>
  <c r="AA15" i="2733"/>
  <c r="L11" i="2733"/>
  <c r="L4" i="2733"/>
  <c r="AC20" i="2733"/>
  <c r="AD20" i="2733" s="1"/>
  <c r="AB20" i="2733"/>
  <c r="AA27" i="2733"/>
  <c r="L9" i="2733"/>
  <c r="AB24" i="2733"/>
  <c r="AC24" i="2733"/>
  <c r="AD24" i="2733" s="1"/>
  <c r="AC26" i="2732"/>
  <c r="AD26" i="2732" s="1"/>
  <c r="AB26" i="2732"/>
  <c r="L7" i="2732"/>
  <c r="AA32" i="2732"/>
  <c r="AA28" i="2732"/>
  <c r="L9" i="2732"/>
  <c r="AB30" i="2732"/>
  <c r="AC30" i="2732"/>
  <c r="AD30" i="2732" s="1"/>
  <c r="AC18" i="2732"/>
  <c r="AD18" i="2732" s="1"/>
  <c r="AB18" i="2732"/>
  <c r="AC27" i="2732"/>
  <c r="AD27" i="2732" s="1"/>
  <c r="AB27" i="2732"/>
  <c r="AC21" i="2732"/>
  <c r="AD21" i="2732" s="1"/>
  <c r="AB21" i="2732"/>
  <c r="AB23" i="2732"/>
  <c r="AC23" i="2732"/>
  <c r="AD23" i="2732" s="1"/>
  <c r="AB16" i="2732"/>
  <c r="AC16" i="2732"/>
  <c r="AD16" i="2732" s="1"/>
  <c r="AC29" i="2732"/>
  <c r="AD29" i="2732" s="1"/>
  <c r="AB29" i="2732"/>
  <c r="L6" i="2732"/>
  <c r="AA31" i="2732"/>
  <c r="AB17" i="2732"/>
  <c r="AC20" i="2732"/>
  <c r="AD20" i="2732" s="1"/>
  <c r="AB20" i="2732"/>
  <c r="AC24" i="2732"/>
  <c r="AD24" i="2732" s="1"/>
  <c r="AB24" i="2732"/>
  <c r="L11" i="2732"/>
  <c r="AA15" i="2732"/>
  <c r="L4" i="2732"/>
  <c r="AC19" i="2732"/>
  <c r="AD19" i="2732" s="1"/>
  <c r="AB19" i="2732"/>
  <c r="AA22" i="2732"/>
  <c r="L5" i="2732"/>
  <c r="L3" i="2732"/>
  <c r="AB25" i="2732"/>
  <c r="AC25" i="2732"/>
  <c r="AD25" i="2732" s="1"/>
  <c r="L5" i="2731"/>
  <c r="L3" i="2731"/>
  <c r="L4" i="2731"/>
  <c r="AC22" i="2731"/>
  <c r="AD22" i="2731" s="1"/>
  <c r="L9" i="2731"/>
  <c r="AA24" i="2731"/>
  <c r="M3" i="2731" s="1"/>
  <c r="AA25" i="2731"/>
  <c r="L6" i="2731"/>
  <c r="AC17" i="2731"/>
  <c r="AD17" i="2731" s="1"/>
  <c r="AB17" i="2731"/>
  <c r="AB20" i="2731"/>
  <c r="AA15" i="2731"/>
  <c r="L11" i="2731"/>
  <c r="AE18" i="2731"/>
  <c r="AH18" i="2731" s="1"/>
  <c r="AI18" i="2731" s="1"/>
  <c r="AE20" i="2731"/>
  <c r="AH20" i="2731" s="1"/>
  <c r="AI20" i="2731" s="1"/>
  <c r="AC26" i="2731"/>
  <c r="AD26" i="2731" s="1"/>
  <c r="AB26" i="2731"/>
  <c r="AE22" i="2731"/>
  <c r="AH22" i="2731" s="1"/>
  <c r="AI22" i="2731" s="1"/>
  <c r="AE16" i="2731"/>
  <c r="AH16" i="2731" s="1"/>
  <c r="AI16" i="2731" s="1"/>
  <c r="AE21" i="2731"/>
  <c r="AH21" i="2731" s="1"/>
  <c r="AI21" i="2731" s="1"/>
  <c r="AC19" i="2731"/>
  <c r="AD19" i="2731" s="1"/>
  <c r="AB19" i="2731"/>
  <c r="AC24" i="2730"/>
  <c r="AD24" i="2730" s="1"/>
  <c r="AB24" i="2730"/>
  <c r="AC21" i="2730"/>
  <c r="AD21" i="2730" s="1"/>
  <c r="AB21" i="2730"/>
  <c r="AC29" i="2730"/>
  <c r="AD29" i="2730" s="1"/>
  <c r="AB29" i="2730"/>
  <c r="AB18" i="2730"/>
  <c r="AC18" i="2730"/>
  <c r="AD18" i="2730" s="1"/>
  <c r="AB17" i="2730"/>
  <c r="AB16" i="2730"/>
  <c r="AC16" i="2730"/>
  <c r="AD16" i="2730" s="1"/>
  <c r="L3" i="2730"/>
  <c r="AA22" i="2730"/>
  <c r="L5" i="2730"/>
  <c r="AA32" i="2730"/>
  <c r="L7" i="2730"/>
  <c r="AA15" i="2730"/>
  <c r="L11" i="2730"/>
  <c r="L4" i="2730"/>
  <c r="AC20" i="2730"/>
  <c r="AD20" i="2730" s="1"/>
  <c r="AB20" i="2730"/>
  <c r="AA31" i="2730"/>
  <c r="L6" i="2730"/>
  <c r="AA28" i="2730"/>
  <c r="L9" i="2730"/>
  <c r="AC19" i="2730"/>
  <c r="AD19" i="2730" s="1"/>
  <c r="AB19" i="2730"/>
  <c r="AC26" i="2730"/>
  <c r="AD26" i="2730" s="1"/>
  <c r="AB26" i="2730"/>
  <c r="AC25" i="2730"/>
  <c r="AD25" i="2730" s="1"/>
  <c r="AB25" i="2730"/>
  <c r="AB30" i="2730"/>
  <c r="AC30" i="2730"/>
  <c r="AD30" i="2730" s="1"/>
  <c r="AC27" i="2730"/>
  <c r="AD27" i="2730" s="1"/>
  <c r="AB27" i="2730"/>
  <c r="AB23" i="2730"/>
  <c r="AC23" i="2730"/>
  <c r="AD23" i="2730" s="1"/>
  <c r="AB17" i="2729"/>
  <c r="AB25" i="2729"/>
  <c r="AC25" i="2729"/>
  <c r="AD25" i="2729" s="1"/>
  <c r="AA31" i="2729"/>
  <c r="L7" i="2729"/>
  <c r="AA27" i="2729"/>
  <c r="L9" i="2729"/>
  <c r="AC18" i="2729"/>
  <c r="AD18" i="2729" s="1"/>
  <c r="AB18" i="2729"/>
  <c r="AC24" i="2729"/>
  <c r="AD24" i="2729" s="1"/>
  <c r="AB24" i="2729"/>
  <c r="AC26" i="2729"/>
  <c r="AD26" i="2729" s="1"/>
  <c r="AB26" i="2729"/>
  <c r="AB21" i="2729"/>
  <c r="AC21" i="2729"/>
  <c r="AD21" i="2729" s="1"/>
  <c r="AB28" i="2729"/>
  <c r="AC28" i="2729"/>
  <c r="AD28" i="2729" s="1"/>
  <c r="AB19" i="2729"/>
  <c r="AC19" i="2729"/>
  <c r="AD19" i="2729" s="1"/>
  <c r="L11" i="2729"/>
  <c r="AA15" i="2729"/>
  <c r="L4" i="2729"/>
  <c r="AC23" i="2729"/>
  <c r="AD23" i="2729" s="1"/>
  <c r="AB23" i="2729"/>
  <c r="AC20" i="2729"/>
  <c r="AD20" i="2729" s="1"/>
  <c r="AB20" i="2729"/>
  <c r="AB29" i="2729"/>
  <c r="AC29" i="2729"/>
  <c r="AD29" i="2729" s="1"/>
  <c r="AA30" i="2729"/>
  <c r="L6" i="2729"/>
  <c r="AB16" i="2729"/>
  <c r="AC16" i="2729"/>
  <c r="AD16" i="2729" s="1"/>
  <c r="L5" i="2729"/>
  <c r="L3" i="2729"/>
  <c r="AA22" i="2729"/>
  <c r="L11" i="2728"/>
  <c r="AA15" i="2728"/>
  <c r="L4" i="2728"/>
  <c r="AB16" i="2728"/>
  <c r="L5" i="2728"/>
  <c r="L3" i="2728"/>
  <c r="AA18" i="2728"/>
  <c r="AA22" i="2728"/>
  <c r="L9" i="2728"/>
  <c r="AB24" i="2728"/>
  <c r="AC24" i="2728"/>
  <c r="AD24" i="2728" s="1"/>
  <c r="AC20" i="2728"/>
  <c r="AD20" i="2728" s="1"/>
  <c r="AB20" i="2728"/>
  <c r="AC19" i="2728"/>
  <c r="AD19" i="2728" s="1"/>
  <c r="AB19" i="2728"/>
  <c r="AC17" i="2728"/>
  <c r="AD17" i="2728" s="1"/>
  <c r="AB17" i="2728"/>
  <c r="L6" i="2728"/>
  <c r="AA23" i="2728"/>
  <c r="AC21" i="2728"/>
  <c r="AD21" i="2728" s="1"/>
  <c r="AB21" i="2728"/>
  <c r="AA25" i="2728"/>
  <c r="L7" i="2728"/>
  <c r="AC26" i="2727"/>
  <c r="AD26" i="2727" s="1"/>
  <c r="AB26" i="2727"/>
  <c r="AC20" i="2727"/>
  <c r="AD20" i="2727" s="1"/>
  <c r="AB20" i="2727"/>
  <c r="AB30" i="2727"/>
  <c r="AC30" i="2727"/>
  <c r="AD30" i="2727" s="1"/>
  <c r="AC27" i="2727"/>
  <c r="AD27" i="2727" s="1"/>
  <c r="AB27" i="2727"/>
  <c r="AA28" i="2727"/>
  <c r="L9" i="2727"/>
  <c r="AC24" i="2727"/>
  <c r="AD24" i="2727" s="1"/>
  <c r="AB24" i="2727"/>
  <c r="AC21" i="2727"/>
  <c r="AD21" i="2727" s="1"/>
  <c r="AB21" i="2727"/>
  <c r="AB17" i="2727"/>
  <c r="AB16" i="2727"/>
  <c r="AC16" i="2727"/>
  <c r="AD16" i="2727" s="1"/>
  <c r="AC25" i="2727"/>
  <c r="AD25" i="2727" s="1"/>
  <c r="AB25" i="2727"/>
  <c r="L5" i="2727"/>
  <c r="AA22" i="2727"/>
  <c r="L3" i="2727"/>
  <c r="AA32" i="2727"/>
  <c r="L7" i="2727"/>
  <c r="AC29" i="2727"/>
  <c r="AD29" i="2727" s="1"/>
  <c r="AB29" i="2727"/>
  <c r="AC18" i="2727"/>
  <c r="AD18" i="2727" s="1"/>
  <c r="AB18" i="2727"/>
  <c r="AB19" i="2727"/>
  <c r="AC19" i="2727"/>
  <c r="AD19" i="2727" s="1"/>
  <c r="L4" i="2727"/>
  <c r="AB23" i="2727"/>
  <c r="AC23" i="2727"/>
  <c r="AD23" i="2727" s="1"/>
  <c r="AB15" i="2727"/>
  <c r="L6" i="2727"/>
  <c r="AA31" i="2727"/>
  <c r="L11" i="2727"/>
  <c r="L8" i="2726"/>
  <c r="L11" i="2726"/>
  <c r="L4" i="2726"/>
  <c r="L6" i="2725"/>
  <c r="L7" i="2725"/>
  <c r="L5" i="2725"/>
  <c r="L3" i="2725"/>
  <c r="L4" i="2725"/>
  <c r="L9" i="2725"/>
  <c r="L5" i="2724"/>
  <c r="L3" i="2724"/>
  <c r="L9" i="2724"/>
  <c r="L6" i="2724"/>
  <c r="L7" i="2724"/>
  <c r="L11" i="2724"/>
  <c r="L4" i="2724"/>
  <c r="L8" i="2723"/>
  <c r="L11" i="2723"/>
  <c r="L4" i="2723"/>
  <c r="AE29" i="2722"/>
  <c r="AH29" i="2722" s="1"/>
  <c r="AI29" i="2722" s="1"/>
  <c r="AC26" i="2722"/>
  <c r="AD26" i="2722" s="1"/>
  <c r="AB26" i="2722"/>
  <c r="AC27" i="2722"/>
  <c r="AD27" i="2722" s="1"/>
  <c r="AB27" i="2722"/>
  <c r="AB23" i="2722"/>
  <c r="AC23" i="2722"/>
  <c r="AD23" i="2722" s="1"/>
  <c r="L6" i="2722"/>
  <c r="AA31" i="2722"/>
  <c r="AB17" i="2722"/>
  <c r="AC25" i="2722"/>
  <c r="AD25" i="2722" s="1"/>
  <c r="AB25" i="2722"/>
  <c r="AC21" i="2722"/>
  <c r="AD21" i="2722" s="1"/>
  <c r="AB21" i="2722"/>
  <c r="AB30" i="2722"/>
  <c r="AC30" i="2722"/>
  <c r="AD30" i="2722" s="1"/>
  <c r="AA22" i="2722"/>
  <c r="L5" i="2722"/>
  <c r="L3" i="2722"/>
  <c r="AA15" i="2722"/>
  <c r="L11" i="2722"/>
  <c r="L4" i="2722"/>
  <c r="AB18" i="2722"/>
  <c r="AC18" i="2722"/>
  <c r="AD18" i="2722" s="1"/>
  <c r="AB20" i="2722"/>
  <c r="AC20" i="2722"/>
  <c r="AD20" i="2722" s="1"/>
  <c r="AA28" i="2722"/>
  <c r="L9" i="2722"/>
  <c r="AC24" i="2722"/>
  <c r="AD24" i="2722" s="1"/>
  <c r="AB24" i="2722"/>
  <c r="L7" i="2722"/>
  <c r="AA32" i="2722"/>
  <c r="AB19" i="2722"/>
  <c r="AC19" i="2722"/>
  <c r="AD19" i="2722" s="1"/>
  <c r="AC16" i="2722"/>
  <c r="AD16" i="2722" s="1"/>
  <c r="AB16" i="2722"/>
  <c r="L7" i="2721"/>
  <c r="AB34" i="2721"/>
  <c r="AB28" i="2721"/>
  <c r="AB25" i="2721"/>
  <c r="AE25" i="2721"/>
  <c r="AH25" i="2721" s="1"/>
  <c r="AI25" i="2721" s="1"/>
  <c r="AB30" i="2721"/>
  <c r="AC30" i="2721"/>
  <c r="AD30" i="2721" s="1"/>
  <c r="AB32" i="2721"/>
  <c r="AC32" i="2721"/>
  <c r="AD32" i="2721" s="1"/>
  <c r="AE28" i="2721"/>
  <c r="AH28" i="2721" s="1"/>
  <c r="AI28" i="2721" s="1"/>
  <c r="AA15" i="2721"/>
  <c r="L11" i="2721"/>
  <c r="L4" i="2721"/>
  <c r="AB39" i="2721"/>
  <c r="AC39" i="2721"/>
  <c r="AD39" i="2721" s="1"/>
  <c r="AC24" i="2721"/>
  <c r="AD24" i="2721" s="1"/>
  <c r="AB24" i="2721"/>
  <c r="AC26" i="2721"/>
  <c r="AD26" i="2721" s="1"/>
  <c r="AB26" i="2721"/>
  <c r="AE31" i="2721"/>
  <c r="AH31" i="2721" s="1"/>
  <c r="AI31" i="2721" s="1"/>
  <c r="AB33" i="2721"/>
  <c r="AC33" i="2721"/>
  <c r="AD33" i="2721" s="1"/>
  <c r="AC36" i="2721"/>
  <c r="AD36" i="2721" s="1"/>
  <c r="AB36" i="2721"/>
  <c r="AC23" i="2721"/>
  <c r="AD23" i="2721" s="1"/>
  <c r="AB23" i="2721"/>
  <c r="AB16" i="2721"/>
  <c r="AE34" i="2721"/>
  <c r="AH34" i="2721" s="1"/>
  <c r="AI34" i="2721" s="1"/>
  <c r="AC29" i="2721"/>
  <c r="AD29" i="2721" s="1"/>
  <c r="AB29" i="2721"/>
  <c r="AE37" i="2721"/>
  <c r="AH37" i="2721" s="1"/>
  <c r="AI37" i="2721" s="1"/>
  <c r="L9" i="2721"/>
  <c r="AA27" i="2721"/>
  <c r="AB18" i="2721"/>
  <c r="AC18" i="2721"/>
  <c r="AD18" i="2721" s="1"/>
  <c r="AC20" i="2721"/>
  <c r="AD20" i="2721" s="1"/>
  <c r="AB20" i="2721"/>
  <c r="AB38" i="2721"/>
  <c r="AC38" i="2721"/>
  <c r="AD38" i="2721" s="1"/>
  <c r="AB19" i="2721"/>
  <c r="AC19" i="2721"/>
  <c r="AD19" i="2721" s="1"/>
  <c r="L5" i="2721"/>
  <c r="L8" i="2721"/>
  <c r="AA35" i="2721"/>
  <c r="AB22" i="2721"/>
  <c r="AC22" i="2721"/>
  <c r="AD22" i="2721" s="1"/>
  <c r="AC21" i="2721"/>
  <c r="AD21" i="2721" s="1"/>
  <c r="AB21" i="2721"/>
  <c r="M3" i="2721"/>
  <c r="AC17" i="2721"/>
  <c r="AD17" i="2721" s="1"/>
  <c r="AB17" i="2721"/>
  <c r="L3" i="2721"/>
  <c r="L5" i="2720"/>
  <c r="L3" i="2720"/>
  <c r="L8" i="2720"/>
  <c r="AA35" i="2720"/>
  <c r="AC36" i="2720"/>
  <c r="AD36" i="2720" s="1"/>
  <c r="AB36" i="2720"/>
  <c r="AC33" i="2720"/>
  <c r="AD33" i="2720" s="1"/>
  <c r="AB33" i="2720"/>
  <c r="AB16" i="2720"/>
  <c r="AB19" i="2720"/>
  <c r="AC19" i="2720"/>
  <c r="AD19" i="2720" s="1"/>
  <c r="AB21" i="2720"/>
  <c r="AC21" i="2720"/>
  <c r="AD21" i="2720" s="1"/>
  <c r="AB28" i="2720"/>
  <c r="AC28" i="2720"/>
  <c r="AD28" i="2720" s="1"/>
  <c r="L11" i="2720"/>
  <c r="AA15" i="2720"/>
  <c r="L4" i="2720"/>
  <c r="AA27" i="2720"/>
  <c r="L9" i="2720"/>
  <c r="AA39" i="2720"/>
  <c r="L7" i="2720"/>
  <c r="AC17" i="2720"/>
  <c r="AD17" i="2720" s="1"/>
  <c r="AB17" i="2720"/>
  <c r="AC31" i="2720"/>
  <c r="AD31" i="2720" s="1"/>
  <c r="AB31" i="2720"/>
  <c r="AC23" i="2720"/>
  <c r="AD23" i="2720" s="1"/>
  <c r="AB23" i="2720"/>
  <c r="AB34" i="2720"/>
  <c r="AC34" i="2720"/>
  <c r="AD34" i="2720" s="1"/>
  <c r="AC22" i="2720"/>
  <c r="AD22" i="2720" s="1"/>
  <c r="AB22" i="2720"/>
  <c r="L6" i="2720"/>
  <c r="AA38" i="2720"/>
  <c r="AC18" i="2720"/>
  <c r="AD18" i="2720" s="1"/>
  <c r="AB18" i="2720"/>
  <c r="AC30" i="2720"/>
  <c r="AD30" i="2720" s="1"/>
  <c r="AB30" i="2720"/>
  <c r="AB25" i="2720"/>
  <c r="AC25" i="2720"/>
  <c r="AD25" i="2720" s="1"/>
  <c r="AB24" i="2720"/>
  <c r="AC24" i="2720"/>
  <c r="AD24" i="2720" s="1"/>
  <c r="AB32" i="2720"/>
  <c r="AC32" i="2720"/>
  <c r="AD32" i="2720" s="1"/>
  <c r="AC26" i="2720"/>
  <c r="AD26" i="2720" s="1"/>
  <c r="AB26" i="2720"/>
  <c r="AB37" i="2720"/>
  <c r="AC37" i="2720"/>
  <c r="AD37" i="2720" s="1"/>
  <c r="AB20" i="2720"/>
  <c r="AC20" i="2720"/>
  <c r="AD20" i="2720" s="1"/>
  <c r="AC29" i="2720"/>
  <c r="AD29" i="2720" s="1"/>
  <c r="AB29" i="2720"/>
  <c r="AC23" i="2719"/>
  <c r="AD23" i="2719" s="1"/>
  <c r="AB23" i="2719"/>
  <c r="AB17" i="2719"/>
  <c r="AA22" i="2719"/>
  <c r="L5" i="2719"/>
  <c r="L3" i="2719"/>
  <c r="AB26" i="2719"/>
  <c r="AC26" i="2719"/>
  <c r="AD26" i="2719" s="1"/>
  <c r="L7" i="2719"/>
  <c r="AA32" i="2719"/>
  <c r="AA28" i="2719"/>
  <c r="L9" i="2719"/>
  <c r="AB18" i="2719"/>
  <c r="AC18" i="2719"/>
  <c r="AD18" i="2719" s="1"/>
  <c r="AC27" i="2719"/>
  <c r="AD27" i="2719" s="1"/>
  <c r="AB27" i="2719"/>
  <c r="AC24" i="2719"/>
  <c r="AD24" i="2719" s="1"/>
  <c r="AB24" i="2719"/>
  <c r="AC29" i="2719"/>
  <c r="AD29" i="2719" s="1"/>
  <c r="AB29" i="2719"/>
  <c r="AB25" i="2719"/>
  <c r="AC25" i="2719"/>
  <c r="AD25" i="2719" s="1"/>
  <c r="AB16" i="2719"/>
  <c r="AC16" i="2719"/>
  <c r="AD16" i="2719" s="1"/>
  <c r="AB30" i="2719"/>
  <c r="AC30" i="2719"/>
  <c r="AD30" i="2719" s="1"/>
  <c r="AB21" i="2719"/>
  <c r="AC21" i="2719"/>
  <c r="AD21" i="2719" s="1"/>
  <c r="AC19" i="2719"/>
  <c r="AD19" i="2719" s="1"/>
  <c r="AB19" i="2719"/>
  <c r="L6" i="2719"/>
  <c r="AA31" i="2719"/>
  <c r="L11" i="2719"/>
  <c r="AA15" i="2719"/>
  <c r="L4" i="2719"/>
  <c r="AC20" i="2719"/>
  <c r="AD20" i="2719" s="1"/>
  <c r="AB20" i="2719"/>
  <c r="AC35" i="2718"/>
  <c r="AD35" i="2718" s="1"/>
  <c r="AB35" i="2718"/>
  <c r="AC31" i="2718"/>
  <c r="AD31" i="2718" s="1"/>
  <c r="AB31" i="2718"/>
  <c r="AC32" i="2718"/>
  <c r="AD32" i="2718" s="1"/>
  <c r="AB32" i="2718"/>
  <c r="AC24" i="2718"/>
  <c r="AD24" i="2718" s="1"/>
  <c r="AB24" i="2718"/>
  <c r="L7" i="2718"/>
  <c r="AA38" i="2718"/>
  <c r="AC33" i="2718"/>
  <c r="AD33" i="2718" s="1"/>
  <c r="AB33" i="2718"/>
  <c r="L8" i="2718"/>
  <c r="AA34" i="2718"/>
  <c r="L3" i="2718"/>
  <c r="AA20" i="2718"/>
  <c r="L5" i="2718"/>
  <c r="AA37" i="2718"/>
  <c r="L6" i="2718"/>
  <c r="AC27" i="2718"/>
  <c r="AD27" i="2718" s="1"/>
  <c r="AB27" i="2718"/>
  <c r="AB36" i="2718"/>
  <c r="AC36" i="2718"/>
  <c r="AD36" i="2718" s="1"/>
  <c r="AA15" i="2718"/>
  <c r="L11" i="2718"/>
  <c r="L4" i="2718"/>
  <c r="AB29" i="2718"/>
  <c r="AC29" i="2718"/>
  <c r="AD29" i="2718" s="1"/>
  <c r="AC18" i="2718"/>
  <c r="AD18" i="2718" s="1"/>
  <c r="AB18" i="2718"/>
  <c r="AC17" i="2718"/>
  <c r="AD17" i="2718" s="1"/>
  <c r="AB17" i="2718"/>
  <c r="AB28" i="2718"/>
  <c r="AC28" i="2718"/>
  <c r="AD28" i="2718" s="1"/>
  <c r="AC23" i="2718"/>
  <c r="AD23" i="2718" s="1"/>
  <c r="AB23" i="2718"/>
  <c r="L9" i="2718"/>
  <c r="AA26" i="2718"/>
  <c r="AB25" i="2718"/>
  <c r="AC25" i="2718"/>
  <c r="AD25" i="2718" s="1"/>
  <c r="AB30" i="2718"/>
  <c r="AC30" i="2718"/>
  <c r="AD30" i="2718" s="1"/>
  <c r="AC22" i="2718"/>
  <c r="AD22" i="2718" s="1"/>
  <c r="AB22" i="2718"/>
  <c r="AB16" i="2718"/>
  <c r="AB19" i="2718"/>
  <c r="AC19" i="2718"/>
  <c r="AD19" i="2718" s="1"/>
  <c r="AC21" i="2718"/>
  <c r="AD21" i="2718" s="1"/>
  <c r="AB21" i="2718"/>
  <c r="AB61" i="2717"/>
  <c r="AC63" i="2717"/>
  <c r="AD63" i="2717" s="1"/>
  <c r="AE63" i="2717" s="1"/>
  <c r="AH63" i="2717" s="1"/>
  <c r="AI63" i="2717" s="1"/>
  <c r="AB23" i="2717"/>
  <c r="AC23" i="2717"/>
  <c r="AD23" i="2717" s="1"/>
  <c r="AB54" i="2717"/>
  <c r="AC54" i="2717"/>
  <c r="AD54" i="2717" s="1"/>
  <c r="AB16" i="2717"/>
  <c r="AC35" i="2717"/>
  <c r="AD35" i="2717" s="1"/>
  <c r="AB35" i="2717"/>
  <c r="AB15" i="2717"/>
  <c r="AB30" i="2717"/>
  <c r="AC30" i="2717"/>
  <c r="AD30" i="2717" s="1"/>
  <c r="AB42" i="2717"/>
  <c r="AC42" i="2717"/>
  <c r="AD42" i="2717" s="1"/>
  <c r="AB51" i="2717"/>
  <c r="AC51" i="2717"/>
  <c r="AD51" i="2717" s="1"/>
  <c r="AC41" i="2717"/>
  <c r="AD41" i="2717" s="1"/>
  <c r="AB41" i="2717"/>
  <c r="AC58" i="2717"/>
  <c r="AD58" i="2717" s="1"/>
  <c r="AB58" i="2717"/>
  <c r="L3" i="2717"/>
  <c r="L7" i="2717"/>
  <c r="AA65" i="2717"/>
  <c r="AC31" i="2717"/>
  <c r="AD31" i="2717" s="1"/>
  <c r="AB31" i="2717"/>
  <c r="AB20" i="2717"/>
  <c r="AE43" i="2717"/>
  <c r="AH43" i="2717" s="1"/>
  <c r="AI43" i="2717" s="1"/>
  <c r="AB39" i="2717"/>
  <c r="AC39" i="2717"/>
  <c r="AD39" i="2717" s="1"/>
  <c r="AB56" i="2717"/>
  <c r="AC56" i="2717"/>
  <c r="AD56" i="2717" s="1"/>
  <c r="L5" i="2717"/>
  <c r="AB49" i="2717"/>
  <c r="AC49" i="2717"/>
  <c r="AD49" i="2717" s="1"/>
  <c r="AC38" i="2717"/>
  <c r="AD38" i="2717" s="1"/>
  <c r="AB38" i="2717"/>
  <c r="AC27" i="2717"/>
  <c r="AD27" i="2717" s="1"/>
  <c r="AB27" i="2717"/>
  <c r="AB24" i="2717"/>
  <c r="AC24" i="2717"/>
  <c r="AD24" i="2717" s="1"/>
  <c r="AB28" i="2717"/>
  <c r="AC28" i="2717"/>
  <c r="AD28" i="2717" s="1"/>
  <c r="L9" i="2717"/>
  <c r="AA47" i="2717"/>
  <c r="L8" i="2717"/>
  <c r="AA55" i="2717"/>
  <c r="AC62" i="2717"/>
  <c r="AD62" i="2717" s="1"/>
  <c r="AB62" i="2717"/>
  <c r="AE61" i="2717"/>
  <c r="AH61" i="2717" s="1"/>
  <c r="AI61" i="2717" s="1"/>
  <c r="AB32" i="2717"/>
  <c r="AC32" i="2717"/>
  <c r="AD32" i="2717" s="1"/>
  <c r="AC59" i="2717"/>
  <c r="AD59" i="2717" s="1"/>
  <c r="AB59" i="2717"/>
  <c r="AC36" i="2717"/>
  <c r="AD36" i="2717" s="1"/>
  <c r="AB36" i="2717"/>
  <c r="AB46" i="2717"/>
  <c r="AC46" i="2717"/>
  <c r="AD46" i="2717" s="1"/>
  <c r="AB60" i="2717"/>
  <c r="AC60" i="2717"/>
  <c r="AD60" i="2717" s="1"/>
  <c r="AB52" i="2717"/>
  <c r="AC52" i="2717"/>
  <c r="AD52" i="2717" s="1"/>
  <c r="AC40" i="2717"/>
  <c r="AD40" i="2717" s="1"/>
  <c r="AB40" i="2717"/>
  <c r="AB44" i="2717"/>
  <c r="AC44" i="2717"/>
  <c r="AD44" i="2717" s="1"/>
  <c r="AB26" i="2717"/>
  <c r="AC26" i="2717"/>
  <c r="AD26" i="2717" s="1"/>
  <c r="AE37" i="2717"/>
  <c r="AH37" i="2717" s="1"/>
  <c r="AI37" i="2717" s="1"/>
  <c r="AB17" i="2717"/>
  <c r="AB21" i="2717"/>
  <c r="L11" i="2717"/>
  <c r="AA19" i="2717"/>
  <c r="L4" i="2717"/>
  <c r="AC48" i="2717"/>
  <c r="AD48" i="2717" s="1"/>
  <c r="AB48" i="2717"/>
  <c r="AC64" i="2717"/>
  <c r="AD64" i="2717" s="1"/>
  <c r="AB64" i="2717"/>
  <c r="AC22" i="2717"/>
  <c r="AD22" i="2717" s="1"/>
  <c r="AB22" i="2717"/>
  <c r="AB50" i="2717"/>
  <c r="AC50" i="2717"/>
  <c r="AD50" i="2717" s="1"/>
  <c r="AC57" i="2717"/>
  <c r="AD57" i="2717" s="1"/>
  <c r="AB57" i="2717"/>
  <c r="AB25" i="2717"/>
  <c r="AC25" i="2717"/>
  <c r="AD25" i="2717" s="1"/>
  <c r="AC33" i="2717"/>
  <c r="AD33" i="2717" s="1"/>
  <c r="AB33" i="2717"/>
  <c r="AC53" i="2717"/>
  <c r="AD53" i="2717" s="1"/>
  <c r="AB53" i="2717"/>
  <c r="AC45" i="2717"/>
  <c r="AD45" i="2717" s="1"/>
  <c r="AB45" i="2717"/>
  <c r="AB29" i="2717"/>
  <c r="AC29" i="2717"/>
  <c r="AD29" i="2717" s="1"/>
  <c r="AB18" i="2717"/>
  <c r="AE34" i="2717"/>
  <c r="AH34" i="2717" s="1"/>
  <c r="AI34" i="2717" s="1"/>
  <c r="L11" i="2716"/>
  <c r="L4" i="2716"/>
  <c r="L9" i="2716"/>
  <c r="L3" i="2716"/>
  <c r="L7" i="2716"/>
  <c r="L8" i="2716"/>
  <c r="L11" i="2715"/>
  <c r="L1" i="2715" s="1"/>
  <c r="L4" i="2715"/>
  <c r="AC24" i="2714"/>
  <c r="AD24" i="2714" s="1"/>
  <c r="L3" i="2714"/>
  <c r="AC30" i="2714"/>
  <c r="AD30" i="2714" s="1"/>
  <c r="AB26" i="2714"/>
  <c r="AG26" i="2714"/>
  <c r="AF35" i="2714"/>
  <c r="AF37" i="2714"/>
  <c r="AB23" i="2714"/>
  <c r="AA38" i="2714"/>
  <c r="L6" i="2714"/>
  <c r="AC28" i="2714"/>
  <c r="AD28" i="2714" s="1"/>
  <c r="AC33" i="2714"/>
  <c r="AD33" i="2714" s="1"/>
  <c r="AG35" i="2714"/>
  <c r="AG37" i="2714"/>
  <c r="L8" i="2714"/>
  <c r="L4" i="2714"/>
  <c r="AB22" i="2714"/>
  <c r="AC22" i="2714"/>
  <c r="AD22" i="2714" s="1"/>
  <c r="AC19" i="2714"/>
  <c r="AD19" i="2714" s="1"/>
  <c r="AB19" i="2714"/>
  <c r="AC34" i="2714"/>
  <c r="AD34" i="2714" s="1"/>
  <c r="AB34" i="2714"/>
  <c r="AE24" i="2714"/>
  <c r="AH24" i="2714" s="1"/>
  <c r="AI24" i="2714" s="1"/>
  <c r="AG24" i="2714"/>
  <c r="AF24" i="2714"/>
  <c r="AA15" i="2714"/>
  <c r="AB15" i="2714" s="1"/>
  <c r="AA40" i="2714"/>
  <c r="L7" i="2714"/>
  <c r="AE30" i="2714"/>
  <c r="AH30" i="2714" s="1"/>
  <c r="AI30" i="2714" s="1"/>
  <c r="M3" i="2714"/>
  <c r="AC32" i="2714"/>
  <c r="AD32" i="2714" s="1"/>
  <c r="AE32" i="2714" s="1"/>
  <c r="AH32" i="2714" s="1"/>
  <c r="AI32" i="2714" s="1"/>
  <c r="AC21" i="2714"/>
  <c r="AD21" i="2714" s="1"/>
  <c r="AE21" i="2714" s="1"/>
  <c r="AH21" i="2714" s="1"/>
  <c r="AI21" i="2714" s="1"/>
  <c r="AC39" i="2714"/>
  <c r="AD39" i="2714" s="1"/>
  <c r="AB39" i="2714"/>
  <c r="AB17" i="2714"/>
  <c r="AC17" i="2714"/>
  <c r="AD17" i="2714" s="1"/>
  <c r="L5" i="2714"/>
  <c r="AB31" i="2714"/>
  <c r="AB27" i="2714"/>
  <c r="AC27" i="2714"/>
  <c r="AD27" i="2714" s="1"/>
  <c r="AE36" i="2714"/>
  <c r="AH36" i="2714" s="1"/>
  <c r="AI36" i="2714" s="1"/>
  <c r="AF36" i="2714"/>
  <c r="AE29" i="2714"/>
  <c r="AH29" i="2714" s="1"/>
  <c r="AI29" i="2714" s="1"/>
  <c r="AE28" i="2714"/>
  <c r="AH28" i="2714" s="1"/>
  <c r="AI28" i="2714" s="1"/>
  <c r="AE23" i="2714"/>
  <c r="AH23" i="2714" s="1"/>
  <c r="AI23" i="2714" s="1"/>
  <c r="AE31" i="2714"/>
  <c r="AH31" i="2714" s="1"/>
  <c r="AI31" i="2714" s="1"/>
  <c r="AE25" i="2714"/>
  <c r="AH25" i="2714" s="1"/>
  <c r="AI25" i="2714" s="1"/>
  <c r="AE20" i="2714"/>
  <c r="AH20" i="2714" s="1"/>
  <c r="AI20" i="2714" s="1"/>
  <c r="AE18" i="2714"/>
  <c r="AH18" i="2714" s="1"/>
  <c r="AI18" i="2714" s="1"/>
  <c r="AB30" i="2713"/>
  <c r="AC30" i="2713"/>
  <c r="AD30" i="2713" s="1"/>
  <c r="AC34" i="2713"/>
  <c r="AD34" i="2713" s="1"/>
  <c r="AB34" i="2713"/>
  <c r="AB17" i="2713"/>
  <c r="AC17" i="2713"/>
  <c r="AD17" i="2713" s="1"/>
  <c r="AA15" i="2713"/>
  <c r="L11" i="2713"/>
  <c r="L4" i="2713"/>
  <c r="AB32" i="2713"/>
  <c r="AC32" i="2713"/>
  <c r="AD32" i="2713" s="1"/>
  <c r="AC19" i="2713"/>
  <c r="AD19" i="2713" s="1"/>
  <c r="AB19" i="2713"/>
  <c r="AC23" i="2713"/>
  <c r="AD23" i="2713" s="1"/>
  <c r="AB23" i="2713"/>
  <c r="AC22" i="2713"/>
  <c r="AD22" i="2713" s="1"/>
  <c r="AB22" i="2713"/>
  <c r="AC26" i="2713"/>
  <c r="AD26" i="2713" s="1"/>
  <c r="AB26" i="2713"/>
  <c r="L6" i="2713"/>
  <c r="AA35" i="2713"/>
  <c r="AC20" i="2713"/>
  <c r="AD20" i="2713" s="1"/>
  <c r="AB20" i="2713"/>
  <c r="AB16" i="2713"/>
  <c r="L8" i="2713"/>
  <c r="AA33" i="2713"/>
  <c r="AC24" i="2713"/>
  <c r="AD24" i="2713" s="1"/>
  <c r="AB24" i="2713"/>
  <c r="AB31" i="2713"/>
  <c r="AC31" i="2713"/>
  <c r="AD31" i="2713" s="1"/>
  <c r="AC18" i="2713"/>
  <c r="AD18" i="2713" s="1"/>
  <c r="AB18" i="2713"/>
  <c r="L3" i="2713"/>
  <c r="AA21" i="2713"/>
  <c r="L5" i="2713"/>
  <c r="AC25" i="2713"/>
  <c r="AD25" i="2713" s="1"/>
  <c r="AB25" i="2713"/>
  <c r="L9" i="2713"/>
  <c r="AA27" i="2713"/>
  <c r="AC29" i="2713"/>
  <c r="AD29" i="2713" s="1"/>
  <c r="AB29" i="2713"/>
  <c r="AC28" i="2713"/>
  <c r="AD28" i="2713" s="1"/>
  <c r="AB28" i="2713"/>
  <c r="AA37" i="2713"/>
  <c r="L7" i="2713"/>
  <c r="AC36" i="2713"/>
  <c r="AD36" i="2713" s="1"/>
  <c r="AB36" i="2713"/>
  <c r="L8" i="2712"/>
  <c r="AA33" i="2712"/>
  <c r="AB17" i="2712"/>
  <c r="AC17" i="2712"/>
  <c r="AD17" i="2712" s="1"/>
  <c r="AC22" i="2712"/>
  <c r="AD22" i="2712" s="1"/>
  <c r="AB22" i="2712"/>
  <c r="L3" i="2712"/>
  <c r="AA21" i="2712"/>
  <c r="L5" i="2712"/>
  <c r="AA15" i="2712"/>
  <c r="L11" i="2712"/>
  <c r="L4" i="2712"/>
  <c r="AC30" i="2712"/>
  <c r="AD30" i="2712" s="1"/>
  <c r="AB30" i="2712"/>
  <c r="AC18" i="2712"/>
  <c r="AD18" i="2712" s="1"/>
  <c r="AB18" i="2712"/>
  <c r="AC23" i="2712"/>
  <c r="AD23" i="2712" s="1"/>
  <c r="AB23" i="2712"/>
  <c r="AB24" i="2712"/>
  <c r="AC24" i="2712"/>
  <c r="AD24" i="2712" s="1"/>
  <c r="AC35" i="2712"/>
  <c r="AD35" i="2712" s="1"/>
  <c r="AB35" i="2712"/>
  <c r="AC28" i="2712"/>
  <c r="AD28" i="2712" s="1"/>
  <c r="AB28" i="2712"/>
  <c r="AC31" i="2712"/>
  <c r="AD31" i="2712" s="1"/>
  <c r="AB31" i="2712"/>
  <c r="AC26" i="2712"/>
  <c r="AD26" i="2712" s="1"/>
  <c r="AB26" i="2712"/>
  <c r="AB32" i="2712"/>
  <c r="AC32" i="2712"/>
  <c r="AD32" i="2712" s="1"/>
  <c r="AC25" i="2712"/>
  <c r="AD25" i="2712" s="1"/>
  <c r="AB25" i="2712"/>
  <c r="AB16" i="2712"/>
  <c r="AC20" i="2712"/>
  <c r="AD20" i="2712" s="1"/>
  <c r="AB20" i="2712"/>
  <c r="AC29" i="2712"/>
  <c r="AD29" i="2712" s="1"/>
  <c r="AB29" i="2712"/>
  <c r="AB34" i="2712"/>
  <c r="AC34" i="2712"/>
  <c r="AD34" i="2712" s="1"/>
  <c r="AC19" i="2712"/>
  <c r="AD19" i="2712" s="1"/>
  <c r="AB19" i="2712"/>
  <c r="AB36" i="2712"/>
  <c r="AC36" i="2712"/>
  <c r="AD36" i="2712" s="1"/>
  <c r="AA38" i="2712"/>
  <c r="L7" i="2712"/>
  <c r="AA37" i="2712"/>
  <c r="L6" i="2712"/>
  <c r="AB27" i="2712"/>
  <c r="AC27" i="2712"/>
  <c r="AD27" i="2712" s="1"/>
  <c r="L11" i="2711"/>
  <c r="L4" i="2711"/>
  <c r="L8" i="2711"/>
  <c r="L3" i="2711"/>
  <c r="L7" i="2711"/>
  <c r="L5" i="2711"/>
  <c r="L9" i="2711"/>
  <c r="L11" i="2710"/>
  <c r="L4" i="2710"/>
  <c r="L8" i="2710"/>
  <c r="L7" i="2710"/>
  <c r="L3" i="2710"/>
  <c r="L9" i="2710"/>
  <c r="L11" i="2709"/>
  <c r="L4" i="2709"/>
  <c r="L9" i="2709"/>
  <c r="L3" i="2709"/>
  <c r="L7" i="2709"/>
  <c r="L8" i="2709"/>
  <c r="L8" i="2708"/>
  <c r="L9" i="2708"/>
  <c r="L3" i="2708"/>
  <c r="L7" i="2708"/>
  <c r="L4" i="2708"/>
  <c r="L11" i="2708"/>
  <c r="L9" i="2707"/>
  <c r="L7" i="2707"/>
  <c r="L3" i="2707"/>
  <c r="L11" i="2707"/>
  <c r="L4" i="2707"/>
  <c r="L8" i="2707"/>
  <c r="L9" i="2706"/>
  <c r="L11" i="2706"/>
  <c r="L4" i="2706"/>
  <c r="L8" i="2706"/>
  <c r="L3" i="2706"/>
  <c r="L7" i="2706"/>
  <c r="AA15" i="2705"/>
  <c r="L11" i="2705"/>
  <c r="L4" i="2705"/>
  <c r="L3" i="2705"/>
  <c r="AA17" i="2705"/>
  <c r="L5" i="2705"/>
  <c r="AA21" i="2705"/>
  <c r="L7" i="2705"/>
  <c r="L9" i="2705"/>
  <c r="AA18" i="2705"/>
  <c r="AA19" i="2705"/>
  <c r="L6" i="2705"/>
  <c r="AC16" i="2705"/>
  <c r="AD16" i="2705" s="1"/>
  <c r="AB16" i="2705"/>
  <c r="AC20" i="2705"/>
  <c r="AD20" i="2705" s="1"/>
  <c r="AB20" i="2705"/>
  <c r="AC18" i="2704"/>
  <c r="AD18" i="2704" s="1"/>
  <c r="AB18" i="2704"/>
  <c r="L5" i="2704"/>
  <c r="AA21" i="2704"/>
  <c r="L3" i="2704"/>
  <c r="AB30" i="2704"/>
  <c r="AC30" i="2704"/>
  <c r="AD30" i="2704" s="1"/>
  <c r="AB19" i="2704"/>
  <c r="AC19" i="2704"/>
  <c r="AD19" i="2704" s="1"/>
  <c r="AC28" i="2704"/>
  <c r="AD28" i="2704" s="1"/>
  <c r="AB28" i="2704"/>
  <c r="AC25" i="2704"/>
  <c r="AD25" i="2704" s="1"/>
  <c r="AB25" i="2704"/>
  <c r="AB33" i="2704"/>
  <c r="AC33" i="2704"/>
  <c r="AD33" i="2704" s="1"/>
  <c r="AB31" i="2704"/>
  <c r="AC31" i="2704"/>
  <c r="AD31" i="2704" s="1"/>
  <c r="AC36" i="2704"/>
  <c r="AD36" i="2704" s="1"/>
  <c r="AB36" i="2704"/>
  <c r="AC24" i="2704"/>
  <c r="AD24" i="2704" s="1"/>
  <c r="AB24" i="2704"/>
  <c r="AA37" i="2704"/>
  <c r="L6" i="2704"/>
  <c r="AB29" i="2704"/>
  <c r="AC29" i="2704"/>
  <c r="AD29" i="2704" s="1"/>
  <c r="AC17" i="2704"/>
  <c r="AD17" i="2704" s="1"/>
  <c r="AB17" i="2704"/>
  <c r="L7" i="2704"/>
  <c r="AA38" i="2704"/>
  <c r="AC26" i="2704"/>
  <c r="AD26" i="2704" s="1"/>
  <c r="AB26" i="2704"/>
  <c r="AA27" i="2704"/>
  <c r="L9" i="2704"/>
  <c r="AC20" i="2704"/>
  <c r="AD20" i="2704" s="1"/>
  <c r="AB20" i="2704"/>
  <c r="L11" i="2704"/>
  <c r="AA15" i="2704"/>
  <c r="L4" i="2704"/>
  <c r="AB16" i="2704"/>
  <c r="AA34" i="2704"/>
  <c r="L8" i="2704"/>
  <c r="AC23" i="2704"/>
  <c r="AD23" i="2704" s="1"/>
  <c r="AB23" i="2704"/>
  <c r="AB35" i="2704"/>
  <c r="AC35" i="2704"/>
  <c r="AD35" i="2704" s="1"/>
  <c r="AB32" i="2704"/>
  <c r="AC32" i="2704"/>
  <c r="AD32" i="2704" s="1"/>
  <c r="AE22" i="2704"/>
  <c r="AH22" i="2704" s="1"/>
  <c r="AI22" i="2704" s="1"/>
  <c r="AC22" i="2703"/>
  <c r="AD22" i="2703" s="1"/>
  <c r="AB22" i="2703"/>
  <c r="AB24" i="2703"/>
  <c r="AC24" i="2703"/>
  <c r="AD24" i="2703" s="1"/>
  <c r="AC21" i="2703"/>
  <c r="AD21" i="2703" s="1"/>
  <c r="AB21" i="2703"/>
  <c r="AB27" i="2703"/>
  <c r="AC27" i="2703"/>
  <c r="AD27" i="2703" s="1"/>
  <c r="AC18" i="2703"/>
  <c r="AD18" i="2703" s="1"/>
  <c r="AB18" i="2703"/>
  <c r="AB17" i="2703"/>
  <c r="AC17" i="2703"/>
  <c r="AD17" i="2703" s="1"/>
  <c r="AA25" i="2703"/>
  <c r="L8" i="2703"/>
  <c r="AB23" i="2703"/>
  <c r="AC23" i="2703"/>
  <c r="AD23" i="2703" s="1"/>
  <c r="L9" i="2703"/>
  <c r="AA20" i="2703"/>
  <c r="L3" i="2703"/>
  <c r="AA19" i="2703"/>
  <c r="L5" i="2703"/>
  <c r="AA26" i="2703"/>
  <c r="L6" i="2703"/>
  <c r="AA15" i="2703"/>
  <c r="L11" i="2703"/>
  <c r="L4" i="2703"/>
  <c r="AA28" i="2703"/>
  <c r="L7" i="2703"/>
  <c r="AB16" i="2703"/>
  <c r="L7" i="2702"/>
  <c r="AA34" i="2702"/>
  <c r="AB32" i="2702"/>
  <c r="AC32" i="2702"/>
  <c r="AD32" i="2702" s="1"/>
  <c r="L11" i="2702"/>
  <c r="AA15" i="2702"/>
  <c r="L4" i="2702"/>
  <c r="AB23" i="2702"/>
  <c r="AC23" i="2702"/>
  <c r="AD23" i="2702" s="1"/>
  <c r="AB19" i="2702"/>
  <c r="AC19" i="2702"/>
  <c r="AD19" i="2702" s="1"/>
  <c r="AC20" i="2702"/>
  <c r="AD20" i="2702" s="1"/>
  <c r="AB20" i="2702"/>
  <c r="AC31" i="2702"/>
  <c r="AD31" i="2702" s="1"/>
  <c r="AB31" i="2702"/>
  <c r="AC18" i="2702"/>
  <c r="AD18" i="2702" s="1"/>
  <c r="AB18" i="2702"/>
  <c r="AC24" i="2702"/>
  <c r="AD24" i="2702" s="1"/>
  <c r="AB24" i="2702"/>
  <c r="AC25" i="2702"/>
  <c r="AD25" i="2702" s="1"/>
  <c r="AB25" i="2702"/>
  <c r="AC26" i="2702"/>
  <c r="AD26" i="2702" s="1"/>
  <c r="AB26" i="2702"/>
  <c r="AC17" i="2702"/>
  <c r="AD17" i="2702" s="1"/>
  <c r="AB17" i="2702"/>
  <c r="AC28" i="2702"/>
  <c r="AD28" i="2702" s="1"/>
  <c r="AB28" i="2702"/>
  <c r="L6" i="2702"/>
  <c r="AA33" i="2702"/>
  <c r="AB16" i="2702"/>
  <c r="AA27" i="2702"/>
  <c r="L9" i="2702"/>
  <c r="L5" i="2702"/>
  <c r="AA21" i="2702"/>
  <c r="L3" i="2702"/>
  <c r="AA30" i="2702"/>
  <c r="L8" i="2702"/>
  <c r="AB29" i="2702"/>
  <c r="AC29" i="2702"/>
  <c r="AD29" i="2702" s="1"/>
  <c r="AC22" i="2702"/>
  <c r="AD22" i="2702" s="1"/>
  <c r="AB22" i="2702"/>
  <c r="L3" i="2701"/>
  <c r="AF32" i="2701"/>
  <c r="AG32" i="2701"/>
  <c r="AC24" i="2701"/>
  <c r="AD24" i="2701" s="1"/>
  <c r="AE24" i="2701" s="1"/>
  <c r="AH24" i="2701" s="1"/>
  <c r="AI24" i="2701" s="1"/>
  <c r="AF29" i="2701"/>
  <c r="AH17" i="2701"/>
  <c r="AI17" i="2701" s="1"/>
  <c r="AG17" i="2701"/>
  <c r="AF17" i="2701"/>
  <c r="AE23" i="2701"/>
  <c r="AH23" i="2701" s="1"/>
  <c r="AI23" i="2701" s="1"/>
  <c r="AB32" i="2701"/>
  <c r="AB17" i="2701"/>
  <c r="AB19" i="2701"/>
  <c r="AC19" i="2701"/>
  <c r="AD19" i="2701" s="1"/>
  <c r="L4" i="2701"/>
  <c r="AA15" i="2701"/>
  <c r="AB28" i="2701"/>
  <c r="AC28" i="2701"/>
  <c r="AD28" i="2701" s="1"/>
  <c r="AC22" i="2701"/>
  <c r="AD22" i="2701" s="1"/>
  <c r="AB22" i="2701"/>
  <c r="AB18" i="2701"/>
  <c r="AC18" i="2701"/>
  <c r="AD18" i="2701" s="1"/>
  <c r="AC20" i="2701"/>
  <c r="AD20" i="2701" s="1"/>
  <c r="AB20" i="2701"/>
  <c r="L11" i="2701"/>
  <c r="L1" i="2701" s="1"/>
  <c r="AC31" i="2701"/>
  <c r="AD31" i="2701" s="1"/>
  <c r="AB31" i="2701"/>
  <c r="AB33" i="2701"/>
  <c r="AC33" i="2701"/>
  <c r="AD33" i="2701" s="1"/>
  <c r="AB27" i="2701"/>
  <c r="AC27" i="2701"/>
  <c r="AD27" i="2701" s="1"/>
  <c r="AB30" i="2701"/>
  <c r="AC30" i="2701"/>
  <c r="AD30" i="2701" s="1"/>
  <c r="AE34" i="2701"/>
  <c r="AH34" i="2701" s="1"/>
  <c r="AI34" i="2701" s="1"/>
  <c r="M7" i="2701" s="1"/>
  <c r="AC21" i="2701"/>
  <c r="AD21" i="2701" s="1"/>
  <c r="AB21" i="2701"/>
  <c r="M3" i="2701"/>
  <c r="AE26" i="2701"/>
  <c r="AH26" i="2701" s="1"/>
  <c r="AI26" i="2701" s="1"/>
  <c r="AA28" i="2700"/>
  <c r="L7" i="2700"/>
  <c r="L6" i="2700"/>
  <c r="AA26" i="2700"/>
  <c r="AB17" i="2700"/>
  <c r="AC17" i="2700"/>
  <c r="AD17" i="2700" s="1"/>
  <c r="L5" i="2700"/>
  <c r="AA19" i="2700"/>
  <c r="L3" i="2700"/>
  <c r="AA20" i="2700"/>
  <c r="L9" i="2700"/>
  <c r="AC23" i="2700"/>
  <c r="AD23" i="2700" s="1"/>
  <c r="AB23" i="2700"/>
  <c r="AC27" i="2700"/>
  <c r="AD27" i="2700" s="1"/>
  <c r="AB27" i="2700"/>
  <c r="L11" i="2700"/>
  <c r="AA15" i="2700"/>
  <c r="L4" i="2700"/>
  <c r="AA25" i="2700"/>
  <c r="L8" i="2700"/>
  <c r="AC18" i="2700"/>
  <c r="AD18" i="2700" s="1"/>
  <c r="AB18" i="2700"/>
  <c r="AB24" i="2700"/>
  <c r="AC24" i="2700"/>
  <c r="AD24" i="2700" s="1"/>
  <c r="AB16" i="2700"/>
  <c r="AC21" i="2700"/>
  <c r="AD21" i="2700" s="1"/>
  <c r="AB21" i="2700"/>
  <c r="AC22" i="2700"/>
  <c r="AD22" i="2700" s="1"/>
  <c r="AB22" i="2700"/>
  <c r="L11" i="2699"/>
  <c r="L4" i="2699"/>
  <c r="L8" i="2699"/>
  <c r="L3" i="2699"/>
  <c r="L7" i="2699"/>
  <c r="L9" i="2699"/>
  <c r="AC27" i="2698"/>
  <c r="AD27" i="2698" s="1"/>
  <c r="AB27" i="2698"/>
  <c r="L5" i="2698"/>
  <c r="L3" i="2698"/>
  <c r="AA20" i="2698"/>
  <c r="AC23" i="2698"/>
  <c r="AD23" i="2698" s="1"/>
  <c r="AB23" i="2698"/>
  <c r="AB24" i="2698"/>
  <c r="AC24" i="2698"/>
  <c r="AD24" i="2698" s="1"/>
  <c r="AC17" i="2698"/>
  <c r="AD17" i="2698" s="1"/>
  <c r="AB17" i="2698"/>
  <c r="AA25" i="2698"/>
  <c r="L9" i="2698"/>
  <c r="AB22" i="2698"/>
  <c r="AC22" i="2698"/>
  <c r="AD22" i="2698" s="1"/>
  <c r="AB18" i="2698"/>
  <c r="AC18" i="2698"/>
  <c r="AD18" i="2698" s="1"/>
  <c r="L11" i="2698"/>
  <c r="AA15" i="2698"/>
  <c r="L4" i="2698"/>
  <c r="AB16" i="2698"/>
  <c r="AC16" i="2698"/>
  <c r="AD16" i="2698" s="1"/>
  <c r="AB21" i="2698"/>
  <c r="AC21" i="2698"/>
  <c r="AD21" i="2698" s="1"/>
  <c r="AA28" i="2698"/>
  <c r="L7" i="2698"/>
  <c r="AA26" i="2698"/>
  <c r="L6" i="2698"/>
  <c r="AC19" i="2698"/>
  <c r="AD19" i="2698" s="1"/>
  <c r="AB19" i="2698"/>
  <c r="L5" i="2697"/>
  <c r="AE18" i="2697"/>
  <c r="AH18" i="2697" s="1"/>
  <c r="AI18" i="2697" s="1"/>
  <c r="AB16" i="2697"/>
  <c r="AC16" i="2697"/>
  <c r="AD16" i="2697" s="1"/>
  <c r="AB21" i="2697"/>
  <c r="AC21" i="2697"/>
  <c r="AD21" i="2697" s="1"/>
  <c r="AA23" i="2697"/>
  <c r="L9" i="2697"/>
  <c r="L11" i="2697"/>
  <c r="AA15" i="2697"/>
  <c r="L4" i="2697"/>
  <c r="AE17" i="2697"/>
  <c r="AH17" i="2697" s="1"/>
  <c r="AI17" i="2697" s="1"/>
  <c r="AA24" i="2697"/>
  <c r="L6" i="2697"/>
  <c r="L1" i="2697" s="1"/>
  <c r="AC22" i="2697"/>
  <c r="AD22" i="2697" s="1"/>
  <c r="AB22" i="2697"/>
  <c r="AE25" i="2697"/>
  <c r="AH25" i="2697" s="1"/>
  <c r="AI25" i="2697" s="1"/>
  <c r="L7" i="2697"/>
  <c r="AA26" i="2697"/>
  <c r="M3" i="2697" s="1"/>
  <c r="AC20" i="2697"/>
  <c r="AD20" i="2697" s="1"/>
  <c r="AB20" i="2697"/>
  <c r="AC19" i="2697"/>
  <c r="AD19" i="2697" s="1"/>
  <c r="AB19" i="2697"/>
  <c r="L6" i="2696"/>
  <c r="L4" i="2696"/>
  <c r="L11" i="2696"/>
  <c r="E13" i="2"/>
  <c r="F15" i="2"/>
  <c r="FW2" i="521"/>
  <c r="FU5" i="521"/>
  <c r="FV5" i="521" s="1"/>
  <c r="FX5" i="521"/>
  <c r="FU6" i="521"/>
  <c r="FV6" i="521" s="1"/>
  <c r="FX6" i="521"/>
  <c r="FU7" i="521"/>
  <c r="FV7" i="521" s="1"/>
  <c r="FX7" i="521"/>
  <c r="FU8" i="521"/>
  <c r="FV8" i="521" s="1"/>
  <c r="FX8" i="521"/>
  <c r="FU9" i="521"/>
  <c r="FV9" i="521" s="1"/>
  <c r="FX9" i="521"/>
  <c r="FU10" i="521"/>
  <c r="FV10" i="521" s="1"/>
  <c r="FX10" i="521"/>
  <c r="FU11" i="521"/>
  <c r="FV11" i="521" s="1"/>
  <c r="FX11" i="521"/>
  <c r="FU12" i="521"/>
  <c r="FV12" i="521" s="1"/>
  <c r="FX12" i="521"/>
  <c r="FU13" i="521"/>
  <c r="FV13" i="521" s="1"/>
  <c r="FX13" i="521"/>
  <c r="FU14" i="521"/>
  <c r="FV14" i="521" s="1"/>
  <c r="FX14" i="521"/>
  <c r="FU15" i="521"/>
  <c r="FV15" i="521" s="1"/>
  <c r="FX15" i="521"/>
  <c r="FU16" i="521"/>
  <c r="FV16" i="521" s="1"/>
  <c r="FX16" i="521"/>
  <c r="FU17" i="521"/>
  <c r="FV17" i="521" s="1"/>
  <c r="FX17" i="521"/>
  <c r="FU18" i="521"/>
  <c r="FV18" i="521" s="1"/>
  <c r="FX18" i="521"/>
  <c r="FU19" i="521"/>
  <c r="FV19" i="521" s="1"/>
  <c r="FX19" i="521"/>
  <c r="FU20" i="521"/>
  <c r="FV20" i="521" s="1"/>
  <c r="FX20" i="521"/>
  <c r="FU21" i="521"/>
  <c r="FV21" i="521" s="1"/>
  <c r="FX21" i="521"/>
  <c r="FU22" i="521"/>
  <c r="FV22" i="521" s="1"/>
  <c r="FX22" i="521"/>
  <c r="FU23" i="521"/>
  <c r="FV23" i="521" s="1"/>
  <c r="FX23" i="521"/>
  <c r="FU24" i="521"/>
  <c r="FV24" i="521" s="1"/>
  <c r="FX24" i="521"/>
  <c r="FU25" i="521"/>
  <c r="FV25" i="521" s="1"/>
  <c r="FX25" i="521"/>
  <c r="FU26" i="521"/>
  <c r="FV26" i="521" s="1"/>
  <c r="FX26" i="521"/>
  <c r="FU27" i="521"/>
  <c r="FV27" i="521" s="1"/>
  <c r="FX27" i="521"/>
  <c r="FU28" i="521"/>
  <c r="FV28" i="521" s="1"/>
  <c r="FX28" i="521"/>
  <c r="FU29" i="521"/>
  <c r="FV29" i="521" s="1"/>
  <c r="FX29" i="521"/>
  <c r="FU30" i="521"/>
  <c r="FV30" i="521" s="1"/>
  <c r="FX30" i="521"/>
  <c r="FU31" i="521"/>
  <c r="FV31" i="521" s="1"/>
  <c r="FX31" i="521"/>
  <c r="FU32" i="521"/>
  <c r="FV32" i="521" s="1"/>
  <c r="FX32" i="521"/>
  <c r="FU33" i="521"/>
  <c r="FV33" i="521" s="1"/>
  <c r="FX33" i="521"/>
  <c r="FU34" i="521"/>
  <c r="FV34" i="521" s="1"/>
  <c r="FX34" i="521"/>
  <c r="FU35" i="521"/>
  <c r="FV35" i="521" s="1"/>
  <c r="FX35" i="521"/>
  <c r="FU36" i="521"/>
  <c r="FV36" i="521" s="1"/>
  <c r="FX36" i="521"/>
  <c r="FU37" i="521"/>
  <c r="FV37" i="521" s="1"/>
  <c r="FX37" i="521"/>
  <c r="FU38" i="521"/>
  <c r="FV38" i="521" s="1"/>
  <c r="FX38" i="521"/>
  <c r="FU39" i="521"/>
  <c r="FV39" i="521" s="1"/>
  <c r="FX39" i="521"/>
  <c r="FU40" i="521"/>
  <c r="FV40" i="521" s="1"/>
  <c r="FX40" i="521"/>
  <c r="FU41" i="521"/>
  <c r="FV41" i="521" s="1"/>
  <c r="FX41" i="521"/>
  <c r="FU42" i="521"/>
  <c r="FV42" i="521" s="1"/>
  <c r="FX42" i="521"/>
  <c r="FU43" i="521"/>
  <c r="FV43" i="521" s="1"/>
  <c r="FX43" i="521"/>
  <c r="FU44" i="521"/>
  <c r="FV44" i="521" s="1"/>
  <c r="FX44" i="521"/>
  <c r="FU45" i="521"/>
  <c r="FV45" i="521" s="1"/>
  <c r="FX45" i="521"/>
  <c r="FU46" i="521"/>
  <c r="FV46" i="521" s="1"/>
  <c r="FX46" i="521"/>
  <c r="FU47" i="521"/>
  <c r="FV47" i="521" s="1"/>
  <c r="FX47" i="521"/>
  <c r="FU48" i="521"/>
  <c r="FV48" i="521" s="1"/>
  <c r="FX48" i="521"/>
  <c r="FU49" i="521"/>
  <c r="FV49" i="521" s="1"/>
  <c r="FX49" i="521"/>
  <c r="FU50" i="521"/>
  <c r="FV50" i="521" s="1"/>
  <c r="FX50" i="521"/>
  <c r="FU51" i="521"/>
  <c r="FV51" i="521" s="1"/>
  <c r="FX51" i="521"/>
  <c r="FU52" i="521"/>
  <c r="FV52" i="521" s="1"/>
  <c r="FX52" i="521"/>
  <c r="FU53" i="521"/>
  <c r="FV53" i="521" s="1"/>
  <c r="FX53" i="521"/>
  <c r="FU54" i="521"/>
  <c r="FV54" i="521" s="1"/>
  <c r="FX54" i="521"/>
  <c r="FU55" i="521"/>
  <c r="FV55" i="521" s="1"/>
  <c r="FX55" i="521"/>
  <c r="FU56" i="521"/>
  <c r="FV56" i="521" s="1"/>
  <c r="FX56" i="521"/>
  <c r="FU57" i="521"/>
  <c r="FV57" i="521" s="1"/>
  <c r="FX57" i="521"/>
  <c r="FU58" i="521"/>
  <c r="FV58" i="521" s="1"/>
  <c r="FX58" i="521"/>
  <c r="FU59" i="521"/>
  <c r="FV59" i="521" s="1"/>
  <c r="FX59" i="521"/>
  <c r="FU60" i="521"/>
  <c r="FV60" i="521" s="1"/>
  <c r="FX60" i="521"/>
  <c r="FU61" i="521"/>
  <c r="FV61" i="521" s="1"/>
  <c r="FX61" i="521"/>
  <c r="FU62" i="521"/>
  <c r="FV62" i="521" s="1"/>
  <c r="FX62" i="521"/>
  <c r="FU63" i="521"/>
  <c r="FV63" i="521" s="1"/>
  <c r="FX63" i="521"/>
  <c r="FX4" i="521"/>
  <c r="FU4" i="521"/>
  <c r="FV4" i="521" s="1"/>
  <c r="AE23" i="2710" l="1"/>
  <c r="AH23" i="2710" s="1"/>
  <c r="AI23" i="2710" s="1"/>
  <c r="E28" i="2710" s="1"/>
  <c r="F28" i="2710" s="1"/>
  <c r="AG23" i="2710"/>
  <c r="AF23" i="2710"/>
  <c r="AE19" i="2710"/>
  <c r="AH19" i="2710" s="1"/>
  <c r="AI19" i="2710" s="1"/>
  <c r="E27" i="2710" s="1"/>
  <c r="F27" i="2710" s="1"/>
  <c r="AG20" i="2710"/>
  <c r="AF20" i="2710"/>
  <c r="AG21" i="2710"/>
  <c r="AF21" i="2710"/>
  <c r="AE22" i="2710"/>
  <c r="AH22" i="2710" s="1"/>
  <c r="AI22" i="2710" s="1"/>
  <c r="E42" i="2710" s="1"/>
  <c r="F42" i="2710" s="1"/>
  <c r="AF20" i="2742"/>
  <c r="E36" i="2742"/>
  <c r="F36" i="2742" s="1"/>
  <c r="AF19" i="2742"/>
  <c r="AF21" i="2742"/>
  <c r="AF18" i="2742"/>
  <c r="AG19" i="2742"/>
  <c r="AG21" i="2742"/>
  <c r="AF31" i="2696"/>
  <c r="AG19" i="2696"/>
  <c r="AE19" i="2696"/>
  <c r="AH19" i="2696" s="1"/>
  <c r="AI19" i="2696" s="1"/>
  <c r="E27" i="2696" s="1"/>
  <c r="F27" i="2696" s="1"/>
  <c r="AF26" i="2696"/>
  <c r="AF22" i="2742"/>
  <c r="AG26" i="2696"/>
  <c r="AG32" i="2696"/>
  <c r="AE32" i="2696"/>
  <c r="AH32" i="2696" s="1"/>
  <c r="AI32" i="2696" s="1"/>
  <c r="E28" i="2696" s="1"/>
  <c r="F28" i="2696" s="1"/>
  <c r="AF32" i="2696"/>
  <c r="AF20" i="2696"/>
  <c r="AE16" i="2742"/>
  <c r="AH16" i="2742" s="1"/>
  <c r="AI16" i="2742" s="1"/>
  <c r="E27" i="2742" s="1"/>
  <c r="F27" i="2742" s="1"/>
  <c r="AF17" i="2742"/>
  <c r="AF30" i="2696"/>
  <c r="AG20" i="2696"/>
  <c r="AG17" i="2742"/>
  <c r="AF24" i="2696"/>
  <c r="AG30" i="2696"/>
  <c r="AF22" i="2696"/>
  <c r="AH18" i="2696" s="1"/>
  <c r="AI18" i="2696" s="1"/>
  <c r="AE28" i="2696"/>
  <c r="AH28" i="2696" s="1"/>
  <c r="AI28" i="2696" s="1"/>
  <c r="E26" i="2696" s="1"/>
  <c r="F26" i="2696" s="1"/>
  <c r="AF28" i="2696"/>
  <c r="AE23" i="2742"/>
  <c r="AH23" i="2742" s="1"/>
  <c r="AI23" i="2742" s="1"/>
  <c r="E42" i="2742" s="1"/>
  <c r="F42" i="2742" s="1"/>
  <c r="AF27" i="2696"/>
  <c r="AG20" i="2742"/>
  <c r="E24" i="2696"/>
  <c r="F24" i="2696" s="1"/>
  <c r="AG29" i="2696"/>
  <c r="AG27" i="2696"/>
  <c r="AE18" i="2739"/>
  <c r="AH18" i="2739" s="1"/>
  <c r="AI18" i="2739" s="1"/>
  <c r="AF18" i="2739"/>
  <c r="AE19" i="2739"/>
  <c r="AH19" i="2739" s="1"/>
  <c r="AI19" i="2739" s="1"/>
  <c r="E26" i="2739" s="1"/>
  <c r="F26" i="2739" s="1"/>
  <c r="AE18" i="2724"/>
  <c r="AH18" i="2724" s="1"/>
  <c r="AI18" i="2724" s="1"/>
  <c r="E16" i="2724" s="1"/>
  <c r="F16" i="2724" s="1"/>
  <c r="AE24" i="2724"/>
  <c r="AH24" i="2724" s="1"/>
  <c r="AI24" i="2724" s="1"/>
  <c r="E27" i="2724" s="1"/>
  <c r="F27" i="2724" s="1"/>
  <c r="AF24" i="2724"/>
  <c r="AE21" i="2739"/>
  <c r="AH21" i="2739" s="1"/>
  <c r="AI21" i="2739" s="1"/>
  <c r="E41" i="2739" s="1"/>
  <c r="F41" i="2739" s="1"/>
  <c r="AG21" i="2739"/>
  <c r="AG23" i="2724"/>
  <c r="AE23" i="2724"/>
  <c r="AH23" i="2724" s="1"/>
  <c r="AI23" i="2724" s="1"/>
  <c r="E41" i="2724" s="1"/>
  <c r="F41" i="2724" s="1"/>
  <c r="AE22" i="2724"/>
  <c r="AH22" i="2724" s="1"/>
  <c r="AI22" i="2724" s="1"/>
  <c r="E25" i="2724" s="1"/>
  <c r="F25" i="2724" s="1"/>
  <c r="AG17" i="2724"/>
  <c r="AE17" i="2724"/>
  <c r="AH17" i="2724" s="1"/>
  <c r="AI17" i="2724" s="1"/>
  <c r="AG22" i="2739"/>
  <c r="AE22" i="2739"/>
  <c r="AH22" i="2739" s="1"/>
  <c r="AI22" i="2739" s="1"/>
  <c r="E27" i="2739" s="1"/>
  <c r="F27" i="2739" s="1"/>
  <c r="AE19" i="2724"/>
  <c r="AH19" i="2724" s="1"/>
  <c r="AI19" i="2724" s="1"/>
  <c r="E17" i="2724" s="1"/>
  <c r="F17" i="2724" s="1"/>
  <c r="AE20" i="2739"/>
  <c r="AH20" i="2739" s="1"/>
  <c r="AI20" i="2739" s="1"/>
  <c r="E25" i="2739" s="1"/>
  <c r="F25" i="2739" s="1"/>
  <c r="AG20" i="2739"/>
  <c r="AG21" i="2724"/>
  <c r="AE21" i="2724"/>
  <c r="AH21" i="2724" s="1"/>
  <c r="AI21" i="2724" s="1"/>
  <c r="E26" i="2724" s="1"/>
  <c r="F26" i="2724" s="1"/>
  <c r="AG16" i="2739"/>
  <c r="AF16" i="2739"/>
  <c r="AE16" i="2739"/>
  <c r="AH16" i="2739" s="1"/>
  <c r="AI16" i="2739" s="1"/>
  <c r="E16" i="2739" s="1"/>
  <c r="F16" i="2739" s="1"/>
  <c r="AE16" i="2724"/>
  <c r="AH16" i="2724" s="1"/>
  <c r="AI16" i="2724" s="1"/>
  <c r="E15" i="2724" s="1"/>
  <c r="F15" i="2724" s="1"/>
  <c r="AE17" i="2739"/>
  <c r="AH17" i="2739" s="1"/>
  <c r="AI17" i="2739" s="1"/>
  <c r="E17" i="2739" s="1"/>
  <c r="F17" i="2739" s="1"/>
  <c r="AF17" i="2739"/>
  <c r="AE20" i="2724"/>
  <c r="AH20" i="2724" s="1"/>
  <c r="AI20" i="2724" s="1"/>
  <c r="AG16" i="2750"/>
  <c r="AF15" i="2750" s="1"/>
  <c r="AH15" i="2750" s="1"/>
  <c r="AI15" i="2750" s="1"/>
  <c r="E19" i="2750" s="1"/>
  <c r="AF16" i="2750"/>
  <c r="AE16" i="2750"/>
  <c r="AH16" i="2750" s="1"/>
  <c r="AI16" i="2750" s="1"/>
  <c r="E20" i="2750" s="1"/>
  <c r="F20" i="2750" s="1"/>
  <c r="AE18" i="2748"/>
  <c r="AH18" i="2748" s="1"/>
  <c r="AI18" i="2748" s="1"/>
  <c r="AF27" i="2743"/>
  <c r="AF20" i="2748"/>
  <c r="AF28" i="2743"/>
  <c r="AF18" i="2743"/>
  <c r="AG28" i="2743"/>
  <c r="AG26" i="2748"/>
  <c r="AE26" i="2748"/>
  <c r="AH26" i="2748" s="1"/>
  <c r="AI26" i="2748" s="1"/>
  <c r="E27" i="2748" s="1"/>
  <c r="F27" i="2748" s="1"/>
  <c r="AF26" i="2748"/>
  <c r="AG18" i="2743"/>
  <c r="AE16" i="2736"/>
  <c r="AH16" i="2736" s="1"/>
  <c r="AI16" i="2736" s="1"/>
  <c r="E15" i="2736" s="1"/>
  <c r="F15" i="2736" s="1"/>
  <c r="AF16" i="2736"/>
  <c r="AG22" i="2748"/>
  <c r="AE22" i="2748"/>
  <c r="AH22" i="2748" s="1"/>
  <c r="AI22" i="2748" s="1"/>
  <c r="E18" i="2748" s="1"/>
  <c r="F18" i="2748" s="1"/>
  <c r="AG21" i="2743"/>
  <c r="AF23" i="2743"/>
  <c r="AE27" i="2736"/>
  <c r="AH27" i="2736" s="1"/>
  <c r="AI27" i="2736" s="1"/>
  <c r="E27" i="2736" s="1"/>
  <c r="F27" i="2736" s="1"/>
  <c r="AF27" i="2736"/>
  <c r="AG27" i="2736"/>
  <c r="AE24" i="2748"/>
  <c r="AH24" i="2748" s="1"/>
  <c r="AI24" i="2748" s="1"/>
  <c r="E25" i="2748" s="1"/>
  <c r="F25" i="2748" s="1"/>
  <c r="AG24" i="2748"/>
  <c r="AE21" i="2748"/>
  <c r="AH21" i="2748" s="1"/>
  <c r="AI21" i="2748" s="1"/>
  <c r="E17" i="2748" s="1"/>
  <c r="F17" i="2748" s="1"/>
  <c r="AG25" i="2748"/>
  <c r="AF25" i="2748"/>
  <c r="AE25" i="2748"/>
  <c r="AH25" i="2748" s="1"/>
  <c r="AI25" i="2748" s="1"/>
  <c r="E41" i="2748" s="1"/>
  <c r="F41" i="2748" s="1"/>
  <c r="AE18" i="2736"/>
  <c r="AH18" i="2736" s="1"/>
  <c r="AI18" i="2736" s="1"/>
  <c r="AE24" i="2736"/>
  <c r="AH24" i="2736" s="1"/>
  <c r="AI24" i="2736" s="1"/>
  <c r="E26" i="2736" s="1"/>
  <c r="F26" i="2736" s="1"/>
  <c r="AF24" i="2736"/>
  <c r="AE25" i="2736"/>
  <c r="AH25" i="2736" s="1"/>
  <c r="AI25" i="2736" s="1"/>
  <c r="E25" i="2736" s="1"/>
  <c r="F25" i="2736" s="1"/>
  <c r="AG25" i="2736"/>
  <c r="AF25" i="2736"/>
  <c r="AG20" i="2736"/>
  <c r="AF20" i="2736"/>
  <c r="AE20" i="2736"/>
  <c r="AH20" i="2736" s="1"/>
  <c r="AI20" i="2736" s="1"/>
  <c r="AF26" i="2743"/>
  <c r="AE17" i="2748"/>
  <c r="AH17" i="2748" s="1"/>
  <c r="AI17" i="2748" s="1"/>
  <c r="E15" i="2748" s="1"/>
  <c r="F15" i="2748" s="1"/>
  <c r="AF17" i="2748"/>
  <c r="AF17" i="2736"/>
  <c r="AE17" i="2736"/>
  <c r="AH17" i="2736" s="1"/>
  <c r="AI17" i="2736" s="1"/>
  <c r="AE22" i="2736"/>
  <c r="AH22" i="2736" s="1"/>
  <c r="AI22" i="2736" s="1"/>
  <c r="AG22" i="2736"/>
  <c r="AF22" i="2736"/>
  <c r="AG26" i="2743"/>
  <c r="E35" i="2743"/>
  <c r="F35" i="2743" s="1"/>
  <c r="AE19" i="2736"/>
  <c r="AH19" i="2736" s="1"/>
  <c r="AI19" i="2736" s="1"/>
  <c r="E17" i="2736" s="1"/>
  <c r="F17" i="2736" s="1"/>
  <c r="AG19" i="2736"/>
  <c r="AF23" i="2736"/>
  <c r="AE23" i="2736"/>
  <c r="AH23" i="2736" s="1"/>
  <c r="AI23" i="2736" s="1"/>
  <c r="E18" i="2736" s="1"/>
  <c r="F18" i="2736" s="1"/>
  <c r="E34" i="2743"/>
  <c r="F34" i="2743" s="1"/>
  <c r="AE19" i="2748"/>
  <c r="AH19" i="2748" s="1"/>
  <c r="AI19" i="2748" s="1"/>
  <c r="E16" i="2748" s="1"/>
  <c r="F16" i="2748" s="1"/>
  <c r="AE23" i="2748"/>
  <c r="AH23" i="2748" s="1"/>
  <c r="AI23" i="2748" s="1"/>
  <c r="E26" i="2748" s="1"/>
  <c r="F26" i="2748" s="1"/>
  <c r="AE29" i="2743"/>
  <c r="AH29" i="2743" s="1"/>
  <c r="AI29" i="2743" s="1"/>
  <c r="E41" i="2743" s="1"/>
  <c r="F41" i="2743" s="1"/>
  <c r="AE26" i="2736"/>
  <c r="AH26" i="2736" s="1"/>
  <c r="AI26" i="2736" s="1"/>
  <c r="E41" i="2736" s="1"/>
  <c r="F41" i="2736" s="1"/>
  <c r="AF26" i="2736"/>
  <c r="E40" i="2743"/>
  <c r="F40" i="2743" s="1"/>
  <c r="AG22" i="2723"/>
  <c r="AE27" i="2723"/>
  <c r="AH27" i="2723" s="1"/>
  <c r="AI27" i="2723" s="1"/>
  <c r="E41" i="2723" s="1"/>
  <c r="F41" i="2723" s="1"/>
  <c r="AE26" i="2747"/>
  <c r="AH26" i="2747" s="1"/>
  <c r="AI26" i="2747" s="1"/>
  <c r="E18" i="2747" s="1"/>
  <c r="F18" i="2747" s="1"/>
  <c r="AE17" i="2747"/>
  <c r="AH17" i="2747" s="1"/>
  <c r="AI17" i="2747" s="1"/>
  <c r="AF22" i="2723"/>
  <c r="E15" i="2747"/>
  <c r="F15" i="2747" s="1"/>
  <c r="AE30" i="2747"/>
  <c r="AH30" i="2747" s="1"/>
  <c r="AI30" i="2747" s="1"/>
  <c r="E31" i="2747" s="1"/>
  <c r="F31" i="2747" s="1"/>
  <c r="AE27" i="2747"/>
  <c r="AH27" i="2747" s="1"/>
  <c r="AI27" i="2747" s="1"/>
  <c r="E26" i="2747" s="1"/>
  <c r="F26" i="2747" s="1"/>
  <c r="AF19" i="2711"/>
  <c r="AH17" i="2711" s="1"/>
  <c r="AI17" i="2711" s="1"/>
  <c r="AG16" i="2747"/>
  <c r="AG25" i="2711"/>
  <c r="E16" i="2747"/>
  <c r="F16" i="2747" s="1"/>
  <c r="AF20" i="2723"/>
  <c r="E40" i="2723"/>
  <c r="F40" i="2723" s="1"/>
  <c r="AG19" i="2711"/>
  <c r="AG18" i="2723"/>
  <c r="AG21" i="2711"/>
  <c r="AF25" i="2711"/>
  <c r="E15" i="2711"/>
  <c r="F15" i="2711" s="1"/>
  <c r="AE31" i="2747"/>
  <c r="AH31" i="2747" s="1"/>
  <c r="AI31" i="2747" s="1"/>
  <c r="E27" i="2747" s="1"/>
  <c r="F27" i="2747" s="1"/>
  <c r="AF31" i="2747"/>
  <c r="AF18" i="2723"/>
  <c r="AE28" i="2747"/>
  <c r="AH28" i="2747" s="1"/>
  <c r="AI28" i="2747" s="1"/>
  <c r="E25" i="2747" s="1"/>
  <c r="F25" i="2747" s="1"/>
  <c r="AG28" i="2747"/>
  <c r="AF28" i="2747"/>
  <c r="AG18" i="2711"/>
  <c r="AF21" i="2723"/>
  <c r="AG27" i="2711"/>
  <c r="AF19" i="2723"/>
  <c r="AF20" i="2711"/>
  <c r="AE22" i="2711"/>
  <c r="AH22" i="2711" s="1"/>
  <c r="AI22" i="2711" s="1"/>
  <c r="E26" i="2711" s="1"/>
  <c r="F26" i="2711" s="1"/>
  <c r="E34" i="2723"/>
  <c r="F34" i="2723" s="1"/>
  <c r="AG20" i="2711"/>
  <c r="AF16" i="2723"/>
  <c r="AE23" i="2747"/>
  <c r="AH23" i="2747" s="1"/>
  <c r="AI23" i="2747" s="1"/>
  <c r="E34" i="2711"/>
  <c r="F34" i="2711" s="1"/>
  <c r="AG16" i="2723"/>
  <c r="AF26" i="2723"/>
  <c r="AF24" i="2711"/>
  <c r="AG24" i="2747"/>
  <c r="AE24" i="2747"/>
  <c r="AH24" i="2747" s="1"/>
  <c r="AI24" i="2747" s="1"/>
  <c r="E17" i="2747" s="1"/>
  <c r="F17" i="2747" s="1"/>
  <c r="AF21" i="2747"/>
  <c r="AF26" i="2711"/>
  <c r="AG19" i="2747"/>
  <c r="AF20" i="2747"/>
  <c r="AF17" i="2723"/>
  <c r="AE25" i="2747"/>
  <c r="AH25" i="2747" s="1"/>
  <c r="AI25" i="2747" s="1"/>
  <c r="AG20" i="2747"/>
  <c r="AE29" i="2747"/>
  <c r="AH29" i="2747" s="1"/>
  <c r="AI29" i="2747" s="1"/>
  <c r="E41" i="2747" s="1"/>
  <c r="F41" i="2747" s="1"/>
  <c r="AG29" i="2747"/>
  <c r="AE29" i="2711"/>
  <c r="AH29" i="2711" s="1"/>
  <c r="AI29" i="2711" s="1"/>
  <c r="E27" i="2711" s="1"/>
  <c r="F27" i="2711" s="1"/>
  <c r="AE28" i="2711"/>
  <c r="AH28" i="2711" s="1"/>
  <c r="AI28" i="2711" s="1"/>
  <c r="E41" i="2711" s="1"/>
  <c r="F41" i="2711" s="1"/>
  <c r="AE22" i="2725"/>
  <c r="AH22" i="2725" s="1"/>
  <c r="AI22" i="2725" s="1"/>
  <c r="E27" i="2725" s="1"/>
  <c r="F27" i="2725" s="1"/>
  <c r="AE19" i="2725"/>
  <c r="AH19" i="2725" s="1"/>
  <c r="AI19" i="2725" s="1"/>
  <c r="E26" i="2725" s="1"/>
  <c r="F26" i="2725" s="1"/>
  <c r="AF19" i="2725"/>
  <c r="AE17" i="2725"/>
  <c r="AH17" i="2725" s="1"/>
  <c r="AI17" i="2725" s="1"/>
  <c r="E17" i="2725" s="1"/>
  <c r="F17" i="2725" s="1"/>
  <c r="AG16" i="2725"/>
  <c r="AF16" i="2725"/>
  <c r="AE16" i="2725"/>
  <c r="AH16" i="2725" s="1"/>
  <c r="AI16" i="2725" s="1"/>
  <c r="E16" i="2725" s="1"/>
  <c r="F16" i="2725" s="1"/>
  <c r="AG20" i="2725"/>
  <c r="AF20" i="2725"/>
  <c r="AE20" i="2725"/>
  <c r="AH20" i="2725" s="1"/>
  <c r="AI20" i="2725" s="1"/>
  <c r="E25" i="2725" s="1"/>
  <c r="F25" i="2725" s="1"/>
  <c r="AF21" i="2725"/>
  <c r="AE21" i="2725"/>
  <c r="AH21" i="2725" s="1"/>
  <c r="AI21" i="2725" s="1"/>
  <c r="E41" i="2725" s="1"/>
  <c r="F41" i="2725" s="1"/>
  <c r="AG18" i="2725"/>
  <c r="AF18" i="2725"/>
  <c r="AE18" i="2725"/>
  <c r="AH18" i="2725" s="1"/>
  <c r="AI18" i="2725" s="1"/>
  <c r="AE19" i="2738"/>
  <c r="AH19" i="2738" s="1"/>
  <c r="AI19" i="2738" s="1"/>
  <c r="E26" i="2738" s="1"/>
  <c r="F26" i="2738" s="1"/>
  <c r="AG19" i="2738"/>
  <c r="AF19" i="2738"/>
  <c r="AE16" i="2738"/>
  <c r="AH16" i="2738" s="1"/>
  <c r="AI16" i="2738" s="1"/>
  <c r="E16" i="2738" s="1"/>
  <c r="F16" i="2738" s="1"/>
  <c r="AE21" i="2738"/>
  <c r="AH21" i="2738" s="1"/>
  <c r="AI21" i="2738" s="1"/>
  <c r="E41" i="2738" s="1"/>
  <c r="F41" i="2738" s="1"/>
  <c r="AE18" i="2738"/>
  <c r="AH18" i="2738" s="1"/>
  <c r="AI18" i="2738" s="1"/>
  <c r="AE17" i="2738"/>
  <c r="AH17" i="2738" s="1"/>
  <c r="AI17" i="2738" s="1"/>
  <c r="E17" i="2738" s="1"/>
  <c r="F17" i="2738" s="1"/>
  <c r="AG22" i="2738"/>
  <c r="AF22" i="2738"/>
  <c r="AE22" i="2738"/>
  <c r="AH22" i="2738" s="1"/>
  <c r="AI22" i="2738" s="1"/>
  <c r="E31" i="2738" s="1"/>
  <c r="F31" i="2738" s="1"/>
  <c r="AE23" i="2738"/>
  <c r="AH23" i="2738" s="1"/>
  <c r="AI23" i="2738" s="1"/>
  <c r="E27" i="2738" s="1"/>
  <c r="F27" i="2738" s="1"/>
  <c r="AG20" i="2738"/>
  <c r="AE20" i="2738"/>
  <c r="AH20" i="2738" s="1"/>
  <c r="AI20" i="2738" s="1"/>
  <c r="E25" i="2738" s="1"/>
  <c r="F25" i="2738" s="1"/>
  <c r="AF17" i="2746"/>
  <c r="AG17" i="2746"/>
  <c r="AE16" i="2746"/>
  <c r="AH16" i="2746" s="1"/>
  <c r="AI16" i="2746" s="1"/>
  <c r="E20" i="2746" s="1"/>
  <c r="F20" i="2746" s="1"/>
  <c r="AE17" i="2752"/>
  <c r="AH17" i="2752" s="1"/>
  <c r="AI17" i="2752" s="1"/>
  <c r="E20" i="2752" s="1"/>
  <c r="F20" i="2752" s="1"/>
  <c r="E34" i="2699"/>
  <c r="F34" i="2699" s="1"/>
  <c r="AF24" i="2699"/>
  <c r="AG24" i="2699"/>
  <c r="AF25" i="2699"/>
  <c r="AG25" i="2699"/>
  <c r="AH26" i="2699"/>
  <c r="AI26" i="2699" s="1"/>
  <c r="E41" i="2699" s="1"/>
  <c r="F41" i="2699" s="1"/>
  <c r="AE27" i="2699"/>
  <c r="AH27" i="2699" s="1"/>
  <c r="AI27" i="2699" s="1"/>
  <c r="E27" i="2699" s="1"/>
  <c r="F27" i="2699" s="1"/>
  <c r="AF23" i="2699"/>
  <c r="AF22" i="2699"/>
  <c r="AE22" i="2699"/>
  <c r="AH22" i="2699" s="1"/>
  <c r="AI22" i="2699" s="1"/>
  <c r="E26" i="2699" s="1"/>
  <c r="F26" i="2699" s="1"/>
  <c r="AG22" i="2699"/>
  <c r="AG23" i="2699"/>
  <c r="AG21" i="2726"/>
  <c r="AF16" i="2726"/>
  <c r="AF26" i="2726"/>
  <c r="AG26" i="2726"/>
  <c r="AG16" i="2726"/>
  <c r="AF17" i="2726"/>
  <c r="AF20" i="2726"/>
  <c r="AG17" i="2726"/>
  <c r="AG19" i="2726"/>
  <c r="AF23" i="2726"/>
  <c r="AG20" i="2726"/>
  <c r="AG23" i="2726"/>
  <c r="AF21" i="2726"/>
  <c r="AG25" i="2726"/>
  <c r="AE27" i="2726"/>
  <c r="AH27" i="2726" s="1"/>
  <c r="AI27" i="2726" s="1"/>
  <c r="E41" i="2726" s="1"/>
  <c r="F41" i="2726" s="1"/>
  <c r="AG27" i="2726"/>
  <c r="AF27" i="2726"/>
  <c r="AG24" i="2726"/>
  <c r="AE27" i="2716"/>
  <c r="AH27" i="2716" s="1"/>
  <c r="AI27" i="2716" s="1"/>
  <c r="E27" i="2716" s="1"/>
  <c r="F27" i="2716" s="1"/>
  <c r="AG27" i="2716"/>
  <c r="AF20" i="2716"/>
  <c r="AG22" i="2707"/>
  <c r="AG27" i="2706"/>
  <c r="AF22" i="2708"/>
  <c r="AF20" i="2709"/>
  <c r="AG17" i="2716"/>
  <c r="AE29" i="2707"/>
  <c r="AH29" i="2707" s="1"/>
  <c r="AI29" i="2707" s="1"/>
  <c r="E27" i="2707" s="1"/>
  <c r="F27" i="2707" s="1"/>
  <c r="AG29" i="2707"/>
  <c r="AF18" i="2706"/>
  <c r="AE18" i="2706"/>
  <c r="AH18" i="2706" s="1"/>
  <c r="AI18" i="2706" s="1"/>
  <c r="E26" i="2706" s="1"/>
  <c r="F26" i="2706" s="1"/>
  <c r="AG20" i="2716"/>
  <c r="AG22" i="2706"/>
  <c r="AG22" i="2708"/>
  <c r="AG20" i="2709"/>
  <c r="AE19" i="2709"/>
  <c r="AH19" i="2709" s="1"/>
  <c r="AI19" i="2709" s="1"/>
  <c r="E26" i="2709" s="1"/>
  <c r="F26" i="2709" s="1"/>
  <c r="AF21" i="2716"/>
  <c r="AF22" i="2716"/>
  <c r="AF21" i="2707"/>
  <c r="AG22" i="2716"/>
  <c r="AF21" i="2706"/>
  <c r="AF22" i="2706"/>
  <c r="AF28" i="2706"/>
  <c r="AE28" i="2706"/>
  <c r="AH28" i="2706" s="1"/>
  <c r="AI28" i="2706" s="1"/>
  <c r="E41" i="2706" s="1"/>
  <c r="F41" i="2706" s="1"/>
  <c r="AG28" i="2706"/>
  <c r="AG21" i="2707"/>
  <c r="AE19" i="2708"/>
  <c r="AH19" i="2708" s="1"/>
  <c r="AI19" i="2708" s="1"/>
  <c r="E26" i="2708" s="1"/>
  <c r="F26" i="2708" s="1"/>
  <c r="AF26" i="2716"/>
  <c r="AE26" i="2716"/>
  <c r="AH26" i="2716" s="1"/>
  <c r="AI26" i="2716" s="1"/>
  <c r="E41" i="2716" s="1"/>
  <c r="F41" i="2716" s="1"/>
  <c r="AG23" i="2744"/>
  <c r="E40" i="2706"/>
  <c r="F40" i="2706" s="1"/>
  <c r="AG18" i="2707"/>
  <c r="AE18" i="2707"/>
  <c r="AH18" i="2707" s="1"/>
  <c r="AI18" i="2707" s="1"/>
  <c r="E26" i="2707" s="1"/>
  <c r="F26" i="2707" s="1"/>
  <c r="AF18" i="2707"/>
  <c r="E40" i="2716"/>
  <c r="F40" i="2716" s="1"/>
  <c r="AG23" i="2706"/>
  <c r="AF23" i="2744"/>
  <c r="AG27" i="2707"/>
  <c r="AG25" i="2744"/>
  <c r="AF21" i="2744"/>
  <c r="AG20" i="2706"/>
  <c r="AG26" i="2706"/>
  <c r="AG29" i="2706"/>
  <c r="AG18" i="2744"/>
  <c r="AE18" i="2744"/>
  <c r="AH18" i="2744" s="1"/>
  <c r="AI18" i="2744" s="1"/>
  <c r="E26" i="2744" s="1"/>
  <c r="F26" i="2744" s="1"/>
  <c r="AF20" i="2708"/>
  <c r="AG21" i="2744"/>
  <c r="AF19" i="2707"/>
  <c r="AG20" i="2708"/>
  <c r="E34" i="2706"/>
  <c r="F34" i="2706" s="1"/>
  <c r="AF20" i="2706"/>
  <c r="AG28" i="2707"/>
  <c r="AE28" i="2707"/>
  <c r="AH28" i="2707" s="1"/>
  <c r="AI28" i="2707" s="1"/>
  <c r="E41" i="2707" s="1"/>
  <c r="F41" i="2707" s="1"/>
  <c r="AF29" i="2706"/>
  <c r="AG29" i="2744"/>
  <c r="AF29" i="2744"/>
  <c r="AE29" i="2744"/>
  <c r="AH29" i="2744" s="1"/>
  <c r="AI29" i="2744" s="1"/>
  <c r="E27" i="2744" s="1"/>
  <c r="F27" i="2744" s="1"/>
  <c r="E34" i="2707"/>
  <c r="F34" i="2707" s="1"/>
  <c r="AF23" i="2707"/>
  <c r="AG16" i="2716"/>
  <c r="AF16" i="2716"/>
  <c r="AE16" i="2716"/>
  <c r="AH16" i="2716" s="1"/>
  <c r="AI16" i="2716" s="1"/>
  <c r="E26" i="2716" s="1"/>
  <c r="F26" i="2716" s="1"/>
  <c r="AG25" i="2708"/>
  <c r="AF25" i="2708"/>
  <c r="AE25" i="2708"/>
  <c r="AH25" i="2708" s="1"/>
  <c r="AI25" i="2708" s="1"/>
  <c r="E41" i="2708" s="1"/>
  <c r="F41" i="2708" s="1"/>
  <c r="AG19" i="2707"/>
  <c r="AF24" i="2744"/>
  <c r="AG25" i="2707"/>
  <c r="AG23" i="2707"/>
  <c r="AG19" i="2716"/>
  <c r="AF25" i="2716"/>
  <c r="AG24" i="2744"/>
  <c r="AF25" i="2707"/>
  <c r="AG19" i="2744"/>
  <c r="AG25" i="2716"/>
  <c r="AF23" i="2716"/>
  <c r="AG25" i="2706"/>
  <c r="AE23" i="2709"/>
  <c r="AH23" i="2709" s="1"/>
  <c r="AI23" i="2709" s="1"/>
  <c r="E27" i="2709" s="1"/>
  <c r="F27" i="2709" s="1"/>
  <c r="AF22" i="2709"/>
  <c r="AE22" i="2709"/>
  <c r="AH22" i="2709" s="1"/>
  <c r="AI22" i="2709" s="1"/>
  <c r="E41" i="2709" s="1"/>
  <c r="F41" i="2709" s="1"/>
  <c r="AF19" i="2744"/>
  <c r="AG20" i="2744"/>
  <c r="E34" i="2716"/>
  <c r="F34" i="2716" s="1"/>
  <c r="AG23" i="2716"/>
  <c r="AE26" i="2708"/>
  <c r="AH26" i="2708" s="1"/>
  <c r="AI26" i="2708" s="1"/>
  <c r="E27" i="2708" s="1"/>
  <c r="F27" i="2708" s="1"/>
  <c r="AG26" i="2708"/>
  <c r="AF26" i="2708"/>
  <c r="AF24" i="2707"/>
  <c r="AE24" i="2737"/>
  <c r="AH24" i="2737" s="1"/>
  <c r="AI24" i="2737" s="1"/>
  <c r="AE27" i="2737"/>
  <c r="AH27" i="2737" s="1"/>
  <c r="AI27" i="2737" s="1"/>
  <c r="E18" i="2737" s="1"/>
  <c r="F18" i="2737" s="1"/>
  <c r="AE20" i="2737"/>
  <c r="AH20" i="2737" s="1"/>
  <c r="AI20" i="2737" s="1"/>
  <c r="AE29" i="2737"/>
  <c r="AH29" i="2737" s="1"/>
  <c r="AI29" i="2737" s="1"/>
  <c r="E25" i="2737" s="1"/>
  <c r="F25" i="2737" s="1"/>
  <c r="AF21" i="2737"/>
  <c r="AE21" i="2737"/>
  <c r="AH21" i="2737" s="1"/>
  <c r="AI21" i="2737" s="1"/>
  <c r="AE32" i="2737"/>
  <c r="AH32" i="2737" s="1"/>
  <c r="AI32" i="2737" s="1"/>
  <c r="E27" i="2737" s="1"/>
  <c r="F27" i="2737" s="1"/>
  <c r="AE22" i="2737"/>
  <c r="AH22" i="2737" s="1"/>
  <c r="AI22" i="2737" s="1"/>
  <c r="AG19" i="2737"/>
  <c r="AE19" i="2737"/>
  <c r="AH19" i="2737" s="1"/>
  <c r="AI19" i="2737" s="1"/>
  <c r="AE31" i="2737"/>
  <c r="AH31" i="2737" s="1"/>
  <c r="AI31" i="2737" s="1"/>
  <c r="E31" i="2737" s="1"/>
  <c r="F31" i="2737" s="1"/>
  <c r="AG28" i="2737"/>
  <c r="AE28" i="2737"/>
  <c r="AH28" i="2737" s="1"/>
  <c r="AI28" i="2737" s="1"/>
  <c r="E26" i="2737" s="1"/>
  <c r="F26" i="2737" s="1"/>
  <c r="AG18" i="2737"/>
  <c r="AE18" i="2737"/>
  <c r="AH18" i="2737" s="1"/>
  <c r="AI18" i="2737" s="1"/>
  <c r="E15" i="2737" s="1"/>
  <c r="AG23" i="2737"/>
  <c r="AE23" i="2737"/>
  <c r="AH23" i="2737" s="1"/>
  <c r="AI23" i="2737" s="1"/>
  <c r="AG26" i="2737"/>
  <c r="AF26" i="2737"/>
  <c r="AE26" i="2737"/>
  <c r="AH26" i="2737" s="1"/>
  <c r="AI26" i="2737" s="1"/>
  <c r="AF30" i="2737"/>
  <c r="AE30" i="2737"/>
  <c r="AH30" i="2737" s="1"/>
  <c r="AI30" i="2737" s="1"/>
  <c r="E41" i="2737" s="1"/>
  <c r="F41" i="2737" s="1"/>
  <c r="AE25" i="2737"/>
  <c r="AH25" i="2737" s="1"/>
  <c r="AI25" i="2737" s="1"/>
  <c r="AG25" i="2737"/>
  <c r="AC22" i="2715"/>
  <c r="AD22" i="2715" s="1"/>
  <c r="AB22" i="2715"/>
  <c r="AG17" i="2715"/>
  <c r="AE17" i="2715"/>
  <c r="AH17" i="2715" s="1"/>
  <c r="AI17" i="2715" s="1"/>
  <c r="AG21" i="2715"/>
  <c r="AE21" i="2715"/>
  <c r="AH21" i="2715" s="1"/>
  <c r="AI21" i="2715" s="1"/>
  <c r="E41" i="2715" s="1"/>
  <c r="F41" i="2715" s="1"/>
  <c r="AC19" i="2715"/>
  <c r="AD19" i="2715" s="1"/>
  <c r="AB19" i="2715"/>
  <c r="AE20" i="2715"/>
  <c r="AH20" i="2715" s="1"/>
  <c r="AI20" i="2715" s="1"/>
  <c r="AG20" i="2715"/>
  <c r="AG18" i="2715"/>
  <c r="AE18" i="2715"/>
  <c r="AH18" i="2715" s="1"/>
  <c r="AI18" i="2715" s="1"/>
  <c r="E17" i="2715" s="1"/>
  <c r="F17" i="2715" s="1"/>
  <c r="M3" i="2696"/>
  <c r="AC16" i="2755"/>
  <c r="AD16" i="2755" s="1"/>
  <c r="AB16" i="2755"/>
  <c r="AE16" i="2754"/>
  <c r="AH16" i="2754" s="1"/>
  <c r="AI16" i="2754" s="1"/>
  <c r="M8" i="2754" s="1"/>
  <c r="L1" i="2753"/>
  <c r="AB15" i="2753"/>
  <c r="AB16" i="2753"/>
  <c r="AC16" i="2753"/>
  <c r="AD16" i="2753" s="1"/>
  <c r="L1" i="2752"/>
  <c r="AE16" i="2751"/>
  <c r="AH16" i="2751" s="1"/>
  <c r="AI16" i="2751" s="1"/>
  <c r="M8" i="2751" s="1"/>
  <c r="AB15" i="2751"/>
  <c r="M8" i="2750"/>
  <c r="AF16" i="2749"/>
  <c r="AG16" i="2749"/>
  <c r="AC19" i="2749"/>
  <c r="AD19" i="2749" s="1"/>
  <c r="AB19" i="2749"/>
  <c r="AF18" i="2749"/>
  <c r="AE17" i="2749"/>
  <c r="AH17" i="2749" s="1"/>
  <c r="AI17" i="2749" s="1"/>
  <c r="M5" i="2749" s="1"/>
  <c r="AG18" i="2749"/>
  <c r="L1" i="2748"/>
  <c r="M3" i="2748"/>
  <c r="L1" i="2747"/>
  <c r="M3" i="2747"/>
  <c r="L1" i="2746"/>
  <c r="AB15" i="2745"/>
  <c r="AE17" i="2745"/>
  <c r="AH17" i="2745" s="1"/>
  <c r="AI17" i="2745" s="1"/>
  <c r="L1" i="2745"/>
  <c r="AB16" i="2745"/>
  <c r="AC16" i="2745"/>
  <c r="AD16" i="2745" s="1"/>
  <c r="L1" i="2744"/>
  <c r="M8" i="2744"/>
  <c r="M3" i="2744"/>
  <c r="L1" i="2743"/>
  <c r="M3" i="2742"/>
  <c r="L1" i="2742"/>
  <c r="L1" i="2741"/>
  <c r="AB17" i="2741"/>
  <c r="AC17" i="2741"/>
  <c r="AD17" i="2741" s="1"/>
  <c r="M3" i="2741"/>
  <c r="AB15" i="2741"/>
  <c r="AE16" i="2741"/>
  <c r="AH16" i="2741" s="1"/>
  <c r="AI16" i="2741" s="1"/>
  <c r="AE19" i="2741"/>
  <c r="AH19" i="2741" s="1"/>
  <c r="AI19" i="2741" s="1"/>
  <c r="AB18" i="2741"/>
  <c r="AC18" i="2741"/>
  <c r="AD18" i="2741" s="1"/>
  <c r="AB17" i="2740"/>
  <c r="AC17" i="2740"/>
  <c r="AD17" i="2740" s="1"/>
  <c r="M3" i="2740"/>
  <c r="AE18" i="2740"/>
  <c r="AH18" i="2740" s="1"/>
  <c r="AI18" i="2740" s="1"/>
  <c r="L1" i="2740"/>
  <c r="AC16" i="2740"/>
  <c r="AD16" i="2740" s="1"/>
  <c r="AB16" i="2740"/>
  <c r="AB15" i="2740"/>
  <c r="M3" i="2739"/>
  <c r="L1" i="2739"/>
  <c r="M9" i="2738"/>
  <c r="M3" i="2738"/>
  <c r="L1" i="2738"/>
  <c r="M3" i="2737"/>
  <c r="L1" i="2737"/>
  <c r="M3" i="2736"/>
  <c r="L1" i="2736"/>
  <c r="AE16" i="2735"/>
  <c r="AE29" i="2735"/>
  <c r="AH29" i="2735" s="1"/>
  <c r="AI29" i="2735" s="1"/>
  <c r="AE21" i="2735"/>
  <c r="AH21" i="2735" s="1"/>
  <c r="AI21" i="2735" s="1"/>
  <c r="AF21" i="2735"/>
  <c r="AE23" i="2735"/>
  <c r="AH23" i="2735" s="1"/>
  <c r="AI23" i="2735" s="1"/>
  <c r="AE24" i="2735"/>
  <c r="AH24" i="2735" s="1"/>
  <c r="AI24" i="2735" s="1"/>
  <c r="AE19" i="2735"/>
  <c r="AH19" i="2735" s="1"/>
  <c r="AI19" i="2735" s="1"/>
  <c r="AE27" i="2735"/>
  <c r="AH27" i="2735" s="1"/>
  <c r="AI27" i="2735" s="1"/>
  <c r="AE25" i="2735"/>
  <c r="AH25" i="2735" s="1"/>
  <c r="AI25" i="2735" s="1"/>
  <c r="AE30" i="2735"/>
  <c r="AH30" i="2735" s="1"/>
  <c r="AI30" i="2735" s="1"/>
  <c r="M3" i="2735"/>
  <c r="AB22" i="2735"/>
  <c r="AC22" i="2735"/>
  <c r="AD22" i="2735" s="1"/>
  <c r="AC28" i="2735"/>
  <c r="AD28" i="2735" s="1"/>
  <c r="AB28" i="2735"/>
  <c r="AE20" i="2735"/>
  <c r="AH20" i="2735" s="1"/>
  <c r="AI20" i="2735" s="1"/>
  <c r="AB31" i="2735"/>
  <c r="AC31" i="2735"/>
  <c r="AD31" i="2735" s="1"/>
  <c r="AC32" i="2735"/>
  <c r="AD32" i="2735" s="1"/>
  <c r="AB32" i="2735"/>
  <c r="L1" i="2735"/>
  <c r="AE18" i="2735"/>
  <c r="AH18" i="2735" s="1"/>
  <c r="AI18" i="2735" s="1"/>
  <c r="AE26" i="2735"/>
  <c r="AH26" i="2735" s="1"/>
  <c r="AI26" i="2735" s="1"/>
  <c r="AH16" i="2734"/>
  <c r="AI16" i="2734" s="1"/>
  <c r="AG16" i="2734"/>
  <c r="AF16" i="2734"/>
  <c r="AF26" i="2734"/>
  <c r="AG26" i="2734"/>
  <c r="AF23" i="2734"/>
  <c r="AF30" i="2734"/>
  <c r="AF18" i="2734"/>
  <c r="AF29" i="2734"/>
  <c r="AG29" i="2734"/>
  <c r="AG21" i="2734"/>
  <c r="AF21" i="2734"/>
  <c r="AF22" i="2734"/>
  <c r="AG22" i="2734"/>
  <c r="AE24" i="2734"/>
  <c r="AB15" i="2734"/>
  <c r="AE27" i="2734"/>
  <c r="AH27" i="2734" s="1"/>
  <c r="AI27" i="2734" s="1"/>
  <c r="AE25" i="2734"/>
  <c r="AH25" i="2734" s="1"/>
  <c r="AI25" i="2734" s="1"/>
  <c r="AE28" i="2734"/>
  <c r="AH28" i="2734" s="1"/>
  <c r="AI28" i="2734" s="1"/>
  <c r="M9" i="2734" s="1"/>
  <c r="AE31" i="2734"/>
  <c r="AH31" i="2734" s="1"/>
  <c r="AI31" i="2734" s="1"/>
  <c r="M6" i="2734" s="1"/>
  <c r="AG20" i="2734"/>
  <c r="AG18" i="2734"/>
  <c r="AG19" i="2734"/>
  <c r="AE32" i="2734"/>
  <c r="AH32" i="2734" s="1"/>
  <c r="AI32" i="2734" s="1"/>
  <c r="M7" i="2734" s="1"/>
  <c r="AF19" i="2734"/>
  <c r="AG23" i="2734"/>
  <c r="AG30" i="2734"/>
  <c r="AE20" i="2733"/>
  <c r="AH20" i="2733" s="1"/>
  <c r="AI20" i="2733" s="1"/>
  <c r="AE16" i="2733"/>
  <c r="AB15" i="2733"/>
  <c r="AB30" i="2733"/>
  <c r="AC30" i="2733"/>
  <c r="AD30" i="2733" s="1"/>
  <c r="AE28" i="2733"/>
  <c r="AH28" i="2733" s="1"/>
  <c r="AI28" i="2733" s="1"/>
  <c r="AB31" i="2733"/>
  <c r="AC31" i="2733"/>
  <c r="AD31" i="2733" s="1"/>
  <c r="AE19" i="2733"/>
  <c r="AH19" i="2733" s="1"/>
  <c r="AI19" i="2733" s="1"/>
  <c r="AE21" i="2733"/>
  <c r="AH21" i="2733" s="1"/>
  <c r="AI21" i="2733" s="1"/>
  <c r="AE26" i="2733"/>
  <c r="AH26" i="2733" s="1"/>
  <c r="AI26" i="2733" s="1"/>
  <c r="AE23" i="2733"/>
  <c r="AH23" i="2733" s="1"/>
  <c r="AI23" i="2733" s="1"/>
  <c r="AE24" i="2733"/>
  <c r="AH24" i="2733" s="1"/>
  <c r="AI24" i="2733" s="1"/>
  <c r="AE25" i="2733"/>
  <c r="AH25" i="2733" s="1"/>
  <c r="AI25" i="2733" s="1"/>
  <c r="AE18" i="2733"/>
  <c r="AH18" i="2733" s="1"/>
  <c r="AI18" i="2733" s="1"/>
  <c r="L1" i="2733"/>
  <c r="AC27" i="2733"/>
  <c r="AD27" i="2733" s="1"/>
  <c r="AB27" i="2733"/>
  <c r="AB22" i="2733"/>
  <c r="AC22" i="2733"/>
  <c r="AD22" i="2733" s="1"/>
  <c r="M3" i="2733"/>
  <c r="AE29" i="2733"/>
  <c r="AH29" i="2733" s="1"/>
  <c r="AI29" i="2733" s="1"/>
  <c r="AE19" i="2732"/>
  <c r="AH19" i="2732" s="1"/>
  <c r="AI19" i="2732" s="1"/>
  <c r="AE23" i="2732"/>
  <c r="AH23" i="2732" s="1"/>
  <c r="AI23" i="2732" s="1"/>
  <c r="AB15" i="2732"/>
  <c r="AE21" i="2732"/>
  <c r="AH21" i="2732" s="1"/>
  <c r="AI21" i="2732" s="1"/>
  <c r="AE24" i="2732"/>
  <c r="AH24" i="2732" s="1"/>
  <c r="AI24" i="2732" s="1"/>
  <c r="AE27" i="2732"/>
  <c r="AH27" i="2732" s="1"/>
  <c r="AI27" i="2732" s="1"/>
  <c r="AE20" i="2732"/>
  <c r="AH20" i="2732" s="1"/>
  <c r="AI20" i="2732" s="1"/>
  <c r="AE18" i="2732"/>
  <c r="AH18" i="2732" s="1"/>
  <c r="AI18" i="2732" s="1"/>
  <c r="AF18" i="2732"/>
  <c r="AE30" i="2732"/>
  <c r="AH30" i="2732" s="1"/>
  <c r="AI30" i="2732" s="1"/>
  <c r="AE25" i="2732"/>
  <c r="AH25" i="2732" s="1"/>
  <c r="AI25" i="2732" s="1"/>
  <c r="AG25" i="2732"/>
  <c r="AB31" i="2732"/>
  <c r="AC31" i="2732"/>
  <c r="AD31" i="2732" s="1"/>
  <c r="AB28" i="2732"/>
  <c r="AC28" i="2732"/>
  <c r="AD28" i="2732" s="1"/>
  <c r="AC32" i="2732"/>
  <c r="AD32" i="2732" s="1"/>
  <c r="AB32" i="2732"/>
  <c r="L1" i="2732"/>
  <c r="AE29" i="2732"/>
  <c r="AH29" i="2732" s="1"/>
  <c r="AI29" i="2732" s="1"/>
  <c r="AB22" i="2732"/>
  <c r="AC22" i="2732"/>
  <c r="AD22" i="2732" s="1"/>
  <c r="M3" i="2732"/>
  <c r="AE16" i="2732"/>
  <c r="AE26" i="2732"/>
  <c r="AH26" i="2732" s="1"/>
  <c r="AI26" i="2732" s="1"/>
  <c r="AG18" i="2731"/>
  <c r="AF18" i="2731"/>
  <c r="L1" i="2731"/>
  <c r="AF21" i="2731"/>
  <c r="AG21" i="2731"/>
  <c r="AB15" i="2731"/>
  <c r="AG22" i="2731"/>
  <c r="AF22" i="2731"/>
  <c r="AE17" i="2731"/>
  <c r="AH17" i="2731" s="1"/>
  <c r="AI17" i="2731" s="1"/>
  <c r="AG17" i="2731"/>
  <c r="AF17" i="2731"/>
  <c r="AB25" i="2731"/>
  <c r="AC25" i="2731"/>
  <c r="AD25" i="2731" s="1"/>
  <c r="AC24" i="2731"/>
  <c r="AD24" i="2731" s="1"/>
  <c r="AB24" i="2731"/>
  <c r="AF20" i="2731"/>
  <c r="AG16" i="2731"/>
  <c r="AE19" i="2731"/>
  <c r="AH19" i="2731" s="1"/>
  <c r="AI19" i="2731" s="1"/>
  <c r="AE26" i="2731"/>
  <c r="AH26" i="2731" s="1"/>
  <c r="AI26" i="2731" s="1"/>
  <c r="M7" i="2731" s="1"/>
  <c r="AG20" i="2731"/>
  <c r="AF16" i="2731"/>
  <c r="L1" i="2730"/>
  <c r="AE25" i="2730"/>
  <c r="AH25" i="2730" s="1"/>
  <c r="AI25" i="2730" s="1"/>
  <c r="AC22" i="2730"/>
  <c r="AD22" i="2730" s="1"/>
  <c r="M3" i="2730"/>
  <c r="AB22" i="2730"/>
  <c r="AE26" i="2730"/>
  <c r="AH26" i="2730" s="1"/>
  <c r="AI26" i="2730" s="1"/>
  <c r="AE16" i="2730"/>
  <c r="AE19" i="2730"/>
  <c r="AH19" i="2730" s="1"/>
  <c r="AI19" i="2730" s="1"/>
  <c r="AF19" i="2730"/>
  <c r="AG19" i="2730"/>
  <c r="AC28" i="2730"/>
  <c r="AD28" i="2730" s="1"/>
  <c r="AB28" i="2730"/>
  <c r="AE18" i="2730"/>
  <c r="AH18" i="2730" s="1"/>
  <c r="AI18" i="2730" s="1"/>
  <c r="AB31" i="2730"/>
  <c r="AC31" i="2730"/>
  <c r="AD31" i="2730" s="1"/>
  <c r="AE23" i="2730"/>
  <c r="AH23" i="2730" s="1"/>
  <c r="AI23" i="2730" s="1"/>
  <c r="AE20" i="2730"/>
  <c r="AH20" i="2730" s="1"/>
  <c r="AI20" i="2730" s="1"/>
  <c r="AF20" i="2730"/>
  <c r="AE29" i="2730"/>
  <c r="AH29" i="2730" s="1"/>
  <c r="AI29" i="2730" s="1"/>
  <c r="AE21" i="2730"/>
  <c r="AH21" i="2730" s="1"/>
  <c r="AI21" i="2730" s="1"/>
  <c r="AC32" i="2730"/>
  <c r="AD32" i="2730" s="1"/>
  <c r="AB32" i="2730"/>
  <c r="AE27" i="2730"/>
  <c r="AH27" i="2730" s="1"/>
  <c r="AI27" i="2730" s="1"/>
  <c r="AE30" i="2730"/>
  <c r="AH30" i="2730" s="1"/>
  <c r="AI30" i="2730" s="1"/>
  <c r="AB15" i="2730"/>
  <c r="AE24" i="2730"/>
  <c r="AH24" i="2730" s="1"/>
  <c r="AI24" i="2730" s="1"/>
  <c r="AE21" i="2729"/>
  <c r="AH21" i="2729" s="1"/>
  <c r="AI21" i="2729" s="1"/>
  <c r="AB30" i="2729"/>
  <c r="AC30" i="2729"/>
  <c r="AD30" i="2729" s="1"/>
  <c r="AE29" i="2729"/>
  <c r="AH29" i="2729" s="1"/>
  <c r="AI29" i="2729" s="1"/>
  <c r="AE26" i="2729"/>
  <c r="AH26" i="2729" s="1"/>
  <c r="AI26" i="2729" s="1"/>
  <c r="AE24" i="2729"/>
  <c r="AH24" i="2729" s="1"/>
  <c r="AI24" i="2729" s="1"/>
  <c r="AE20" i="2729"/>
  <c r="AH20" i="2729" s="1"/>
  <c r="AI20" i="2729" s="1"/>
  <c r="AE18" i="2729"/>
  <c r="AH18" i="2729" s="1"/>
  <c r="AI18" i="2729" s="1"/>
  <c r="AE23" i="2729"/>
  <c r="AH23" i="2729" s="1"/>
  <c r="AI23" i="2729" s="1"/>
  <c r="AF23" i="2729"/>
  <c r="AB27" i="2729"/>
  <c r="AC27" i="2729"/>
  <c r="AD27" i="2729" s="1"/>
  <c r="AB15" i="2729"/>
  <c r="AB31" i="2729"/>
  <c r="AC31" i="2729"/>
  <c r="AD31" i="2729" s="1"/>
  <c r="AC22" i="2729"/>
  <c r="AD22" i="2729" s="1"/>
  <c r="AB22" i="2729"/>
  <c r="M3" i="2729"/>
  <c r="AE19" i="2729"/>
  <c r="AH19" i="2729" s="1"/>
  <c r="AI19" i="2729" s="1"/>
  <c r="AE25" i="2729"/>
  <c r="AH25" i="2729" s="1"/>
  <c r="AI25" i="2729" s="1"/>
  <c r="L1" i="2729"/>
  <c r="AE28" i="2729"/>
  <c r="AH28" i="2729" s="1"/>
  <c r="AI28" i="2729" s="1"/>
  <c r="AE16" i="2729"/>
  <c r="AE19" i="2728"/>
  <c r="AH19" i="2728" s="1"/>
  <c r="AI19" i="2728" s="1"/>
  <c r="AE20" i="2728"/>
  <c r="AH20" i="2728" s="1"/>
  <c r="AI20" i="2728" s="1"/>
  <c r="AE24" i="2728"/>
  <c r="AH24" i="2728" s="1"/>
  <c r="AI24" i="2728" s="1"/>
  <c r="AF24" i="2728"/>
  <c r="AB22" i="2728"/>
  <c r="AC22" i="2728"/>
  <c r="AD22" i="2728" s="1"/>
  <c r="AB18" i="2728"/>
  <c r="AC18" i="2728"/>
  <c r="AD18" i="2728" s="1"/>
  <c r="M3" i="2728"/>
  <c r="AC25" i="2728"/>
  <c r="AD25" i="2728" s="1"/>
  <c r="AB25" i="2728"/>
  <c r="L1" i="2728"/>
  <c r="AE21" i="2728"/>
  <c r="AH21" i="2728" s="1"/>
  <c r="AI21" i="2728" s="1"/>
  <c r="AB23" i="2728"/>
  <c r="AC23" i="2728"/>
  <c r="AD23" i="2728" s="1"/>
  <c r="AB15" i="2728"/>
  <c r="AE17" i="2728"/>
  <c r="AH17" i="2728" s="1"/>
  <c r="AI17" i="2728" s="1"/>
  <c r="AE21" i="2727"/>
  <c r="AH21" i="2727" s="1"/>
  <c r="AI21" i="2727" s="1"/>
  <c r="AE18" i="2727"/>
  <c r="AH18" i="2727" s="1"/>
  <c r="AI18" i="2727" s="1"/>
  <c r="AE19" i="2727"/>
  <c r="AH19" i="2727" s="1"/>
  <c r="AI19" i="2727" s="1"/>
  <c r="AF19" i="2727"/>
  <c r="AE24" i="2727"/>
  <c r="AH24" i="2727" s="1"/>
  <c r="AI24" i="2727" s="1"/>
  <c r="AG24" i="2727"/>
  <c r="AF24" i="2727"/>
  <c r="AB28" i="2727"/>
  <c r="AC28" i="2727"/>
  <c r="AD28" i="2727" s="1"/>
  <c r="AE29" i="2727"/>
  <c r="AH29" i="2727" s="1"/>
  <c r="AI29" i="2727" s="1"/>
  <c r="AC32" i="2727"/>
  <c r="AD32" i="2727" s="1"/>
  <c r="AB32" i="2727"/>
  <c r="AE27" i="2727"/>
  <c r="AH27" i="2727" s="1"/>
  <c r="AI27" i="2727" s="1"/>
  <c r="AC31" i="2727"/>
  <c r="AD31" i="2727" s="1"/>
  <c r="AB31" i="2727"/>
  <c r="AB22" i="2727"/>
  <c r="AC22" i="2727"/>
  <c r="AD22" i="2727" s="1"/>
  <c r="M3" i="2727"/>
  <c r="AE30" i="2727"/>
  <c r="AH30" i="2727" s="1"/>
  <c r="AI30" i="2727" s="1"/>
  <c r="L1" i="2727"/>
  <c r="AE25" i="2727"/>
  <c r="AH25" i="2727" s="1"/>
  <c r="AI25" i="2727" s="1"/>
  <c r="AE20" i="2727"/>
  <c r="AH20" i="2727" s="1"/>
  <c r="AI20" i="2727" s="1"/>
  <c r="AE23" i="2727"/>
  <c r="AH23" i="2727" s="1"/>
  <c r="AI23" i="2727" s="1"/>
  <c r="AE16" i="2727"/>
  <c r="AE26" i="2727"/>
  <c r="AH26" i="2727" s="1"/>
  <c r="AI26" i="2727" s="1"/>
  <c r="L1" i="2726"/>
  <c r="L1" i="2725"/>
  <c r="M3" i="2725"/>
  <c r="M3" i="2724"/>
  <c r="L1" i="2724"/>
  <c r="L1" i="2723"/>
  <c r="AE24" i="2722"/>
  <c r="AH24" i="2722" s="1"/>
  <c r="AI24" i="2722" s="1"/>
  <c r="AE21" i="2722"/>
  <c r="AH21" i="2722" s="1"/>
  <c r="AI21" i="2722" s="1"/>
  <c r="AB28" i="2722"/>
  <c r="AC28" i="2722"/>
  <c r="AD28" i="2722" s="1"/>
  <c r="AE25" i="2722"/>
  <c r="AH25" i="2722" s="1"/>
  <c r="AI25" i="2722" s="1"/>
  <c r="AE20" i="2722"/>
  <c r="AH20" i="2722" s="1"/>
  <c r="AI20" i="2722" s="1"/>
  <c r="AE18" i="2722"/>
  <c r="AH18" i="2722" s="1"/>
  <c r="AI18" i="2722" s="1"/>
  <c r="AB31" i="2722"/>
  <c r="AC31" i="2722"/>
  <c r="AD31" i="2722" s="1"/>
  <c r="AE23" i="2722"/>
  <c r="AH23" i="2722" s="1"/>
  <c r="AI23" i="2722" s="1"/>
  <c r="AB15" i="2722"/>
  <c r="AE16" i="2722"/>
  <c r="AE27" i="2722"/>
  <c r="AH27" i="2722" s="1"/>
  <c r="AI27" i="2722" s="1"/>
  <c r="L1" i="2722"/>
  <c r="AE19" i="2722"/>
  <c r="AH19" i="2722" s="1"/>
  <c r="AI19" i="2722" s="1"/>
  <c r="AC22" i="2722"/>
  <c r="AD22" i="2722" s="1"/>
  <c r="AB22" i="2722"/>
  <c r="M3" i="2722"/>
  <c r="AE26" i="2722"/>
  <c r="AH26" i="2722" s="1"/>
  <c r="AI26" i="2722" s="1"/>
  <c r="AC32" i="2722"/>
  <c r="AD32" i="2722" s="1"/>
  <c r="AB32" i="2722"/>
  <c r="AE30" i="2722"/>
  <c r="AH30" i="2722" s="1"/>
  <c r="AI30" i="2722" s="1"/>
  <c r="AF29" i="2722"/>
  <c r="AG29" i="2722"/>
  <c r="AG34" i="2721"/>
  <c r="AF31" i="2721"/>
  <c r="AF25" i="2721"/>
  <c r="AE19" i="2721"/>
  <c r="AH19" i="2721" s="1"/>
  <c r="AI19" i="2721" s="1"/>
  <c r="AE24" i="2721"/>
  <c r="AH24" i="2721" s="1"/>
  <c r="AI24" i="2721" s="1"/>
  <c r="AE39" i="2721"/>
  <c r="AH39" i="2721" s="1"/>
  <c r="AI39" i="2721" s="1"/>
  <c r="M7" i="2721" s="1"/>
  <c r="AG39" i="2721"/>
  <c r="AF39" i="2721"/>
  <c r="AE38" i="2721"/>
  <c r="AH38" i="2721" s="1"/>
  <c r="AI38" i="2721" s="1"/>
  <c r="M6" i="2721" s="1"/>
  <c r="AE20" i="2721"/>
  <c r="AH20" i="2721" s="1"/>
  <c r="AI20" i="2721" s="1"/>
  <c r="AE23" i="2721"/>
  <c r="AH23" i="2721" s="1"/>
  <c r="AI23" i="2721" s="1"/>
  <c r="AB15" i="2721"/>
  <c r="AE18" i="2721"/>
  <c r="AH18" i="2721" s="1"/>
  <c r="AI18" i="2721" s="1"/>
  <c r="AF28" i="2721"/>
  <c r="AE17" i="2721"/>
  <c r="AH17" i="2721" s="1"/>
  <c r="AI17" i="2721" s="1"/>
  <c r="AE36" i="2721"/>
  <c r="AH36" i="2721" s="1"/>
  <c r="AI36" i="2721" s="1"/>
  <c r="AG28" i="2721"/>
  <c r="AC27" i="2721"/>
  <c r="AD27" i="2721" s="1"/>
  <c r="AB27" i="2721"/>
  <c r="AE33" i="2721"/>
  <c r="AH33" i="2721" s="1"/>
  <c r="AI33" i="2721" s="1"/>
  <c r="AE32" i="2721"/>
  <c r="AH32" i="2721" s="1"/>
  <c r="AI32" i="2721" s="1"/>
  <c r="AF32" i="2721"/>
  <c r="AE21" i="2721"/>
  <c r="AH21" i="2721" s="1"/>
  <c r="AI21" i="2721" s="1"/>
  <c r="AF37" i="2721"/>
  <c r="AE22" i="2721"/>
  <c r="AH22" i="2721" s="1"/>
  <c r="AI22" i="2721" s="1"/>
  <c r="AG37" i="2721"/>
  <c r="AG31" i="2721"/>
  <c r="AE30" i="2721"/>
  <c r="AH30" i="2721" s="1"/>
  <c r="AI30" i="2721" s="1"/>
  <c r="AC35" i="2721"/>
  <c r="AD35" i="2721" s="1"/>
  <c r="AB35" i="2721"/>
  <c r="AE29" i="2721"/>
  <c r="AH29" i="2721" s="1"/>
  <c r="AI29" i="2721" s="1"/>
  <c r="AE26" i="2721"/>
  <c r="AH26" i="2721" s="1"/>
  <c r="AI26" i="2721" s="1"/>
  <c r="AG25" i="2721"/>
  <c r="L1" i="2721"/>
  <c r="AF34" i="2721"/>
  <c r="M3" i="2720"/>
  <c r="L1" i="2720"/>
  <c r="AE22" i="2720"/>
  <c r="AH22" i="2720" s="1"/>
  <c r="AI22" i="2720" s="1"/>
  <c r="AE28" i="2720"/>
  <c r="AH28" i="2720" s="1"/>
  <c r="AI28" i="2720" s="1"/>
  <c r="AE37" i="2720"/>
  <c r="AH37" i="2720" s="1"/>
  <c r="AI37" i="2720" s="1"/>
  <c r="AE34" i="2720"/>
  <c r="AH34" i="2720" s="1"/>
  <c r="AI34" i="2720" s="1"/>
  <c r="AG34" i="2720"/>
  <c r="AF34" i="2720"/>
  <c r="AE26" i="2720"/>
  <c r="AH26" i="2720" s="1"/>
  <c r="AI26" i="2720" s="1"/>
  <c r="AE32" i="2720"/>
  <c r="AH32" i="2720" s="1"/>
  <c r="AI32" i="2720" s="1"/>
  <c r="AE23" i="2720"/>
  <c r="AH23" i="2720" s="1"/>
  <c r="AI23" i="2720" s="1"/>
  <c r="AE21" i="2720"/>
  <c r="AH21" i="2720" s="1"/>
  <c r="AI21" i="2720" s="1"/>
  <c r="AF21" i="2720"/>
  <c r="AE24" i="2720"/>
  <c r="AH24" i="2720" s="1"/>
  <c r="AI24" i="2720" s="1"/>
  <c r="AE31" i="2720"/>
  <c r="AH31" i="2720" s="1"/>
  <c r="AI31" i="2720" s="1"/>
  <c r="AE19" i="2720"/>
  <c r="AH19" i="2720" s="1"/>
  <c r="AI19" i="2720" s="1"/>
  <c r="AE25" i="2720"/>
  <c r="AH25" i="2720" s="1"/>
  <c r="AI25" i="2720" s="1"/>
  <c r="AE17" i="2720"/>
  <c r="AH17" i="2720" s="1"/>
  <c r="AI17" i="2720" s="1"/>
  <c r="AE30" i="2720"/>
  <c r="AH30" i="2720" s="1"/>
  <c r="AI30" i="2720" s="1"/>
  <c r="AB39" i="2720"/>
  <c r="AC39" i="2720"/>
  <c r="AD39" i="2720" s="1"/>
  <c r="AE33" i="2720"/>
  <c r="AH33" i="2720" s="1"/>
  <c r="AI33" i="2720" s="1"/>
  <c r="AE29" i="2720"/>
  <c r="AH29" i="2720" s="1"/>
  <c r="AI29" i="2720" s="1"/>
  <c r="AE18" i="2720"/>
  <c r="AH18" i="2720" s="1"/>
  <c r="AI18" i="2720" s="1"/>
  <c r="AC27" i="2720"/>
  <c r="AD27" i="2720" s="1"/>
  <c r="AB27" i="2720"/>
  <c r="AE20" i="2720"/>
  <c r="AH20" i="2720" s="1"/>
  <c r="AI20" i="2720" s="1"/>
  <c r="AB38" i="2720"/>
  <c r="AC38" i="2720"/>
  <c r="AD38" i="2720" s="1"/>
  <c r="AE36" i="2720"/>
  <c r="AH36" i="2720" s="1"/>
  <c r="AI36" i="2720" s="1"/>
  <c r="AB15" i="2720"/>
  <c r="AC35" i="2720"/>
  <c r="AD35" i="2720" s="1"/>
  <c r="AB35" i="2720"/>
  <c r="AE27" i="2719"/>
  <c r="AH27" i="2719" s="1"/>
  <c r="AI27" i="2719" s="1"/>
  <c r="AE18" i="2719"/>
  <c r="AH18" i="2719" s="1"/>
  <c r="AI18" i="2719" s="1"/>
  <c r="AE19" i="2719"/>
  <c r="AH19" i="2719" s="1"/>
  <c r="AI19" i="2719" s="1"/>
  <c r="AF19" i="2719"/>
  <c r="AG19" i="2719"/>
  <c r="AE21" i="2719"/>
  <c r="AH21" i="2719" s="1"/>
  <c r="AI21" i="2719" s="1"/>
  <c r="AB28" i="2719"/>
  <c r="AC28" i="2719"/>
  <c r="AD28" i="2719" s="1"/>
  <c r="AE30" i="2719"/>
  <c r="AH30" i="2719" s="1"/>
  <c r="AI30" i="2719" s="1"/>
  <c r="AB32" i="2719"/>
  <c r="AC32" i="2719"/>
  <c r="AD32" i="2719" s="1"/>
  <c r="AE16" i="2719"/>
  <c r="AE26" i="2719"/>
  <c r="AH26" i="2719" s="1"/>
  <c r="AI26" i="2719" s="1"/>
  <c r="AE25" i="2719"/>
  <c r="AH25" i="2719" s="1"/>
  <c r="AI25" i="2719" s="1"/>
  <c r="L1" i="2719"/>
  <c r="AE20" i="2719"/>
  <c r="AH20" i="2719" s="1"/>
  <c r="AI20" i="2719" s="1"/>
  <c r="AC22" i="2719"/>
  <c r="AD22" i="2719" s="1"/>
  <c r="AB22" i="2719"/>
  <c r="M3" i="2719"/>
  <c r="AE29" i="2719"/>
  <c r="AH29" i="2719" s="1"/>
  <c r="AI29" i="2719" s="1"/>
  <c r="AB15" i="2719"/>
  <c r="AE24" i="2719"/>
  <c r="AH24" i="2719" s="1"/>
  <c r="AI24" i="2719" s="1"/>
  <c r="AB31" i="2719"/>
  <c r="AC31" i="2719"/>
  <c r="AD31" i="2719" s="1"/>
  <c r="AE23" i="2719"/>
  <c r="AH23" i="2719" s="1"/>
  <c r="AI23" i="2719" s="1"/>
  <c r="AE19" i="2718"/>
  <c r="AH19" i="2718" s="1"/>
  <c r="AI19" i="2718" s="1"/>
  <c r="AC20" i="2718"/>
  <c r="AD20" i="2718" s="1"/>
  <c r="AB20" i="2718"/>
  <c r="M3" i="2718"/>
  <c r="AE17" i="2718"/>
  <c r="AH17" i="2718" s="1"/>
  <c r="AI17" i="2718" s="1"/>
  <c r="AC34" i="2718"/>
  <c r="AD34" i="2718" s="1"/>
  <c r="AB34" i="2718"/>
  <c r="AE29" i="2718"/>
  <c r="AH29" i="2718" s="1"/>
  <c r="AI29" i="2718" s="1"/>
  <c r="AE18" i="2718"/>
  <c r="AH18" i="2718" s="1"/>
  <c r="AI18" i="2718" s="1"/>
  <c r="AF18" i="2718"/>
  <c r="AE22" i="2718"/>
  <c r="AH22" i="2718" s="1"/>
  <c r="AI22" i="2718" s="1"/>
  <c r="AE33" i="2718"/>
  <c r="AH33" i="2718" s="1"/>
  <c r="AI33" i="2718" s="1"/>
  <c r="AE30" i="2718"/>
  <c r="AH30" i="2718" s="1"/>
  <c r="AI30" i="2718" s="1"/>
  <c r="AC38" i="2718"/>
  <c r="AD38" i="2718" s="1"/>
  <c r="AB38" i="2718"/>
  <c r="AE25" i="2718"/>
  <c r="AH25" i="2718" s="1"/>
  <c r="AI25" i="2718" s="1"/>
  <c r="AB15" i="2718"/>
  <c r="AE36" i="2718"/>
  <c r="AH36" i="2718" s="1"/>
  <c r="AI36" i="2718" s="1"/>
  <c r="AE24" i="2718"/>
  <c r="AH24" i="2718" s="1"/>
  <c r="AI24" i="2718" s="1"/>
  <c r="AC26" i="2718"/>
  <c r="AD26" i="2718" s="1"/>
  <c r="AB26" i="2718"/>
  <c r="AE32" i="2718"/>
  <c r="AH32" i="2718" s="1"/>
  <c r="AI32" i="2718" s="1"/>
  <c r="AE27" i="2718"/>
  <c r="AH27" i="2718" s="1"/>
  <c r="AI27" i="2718" s="1"/>
  <c r="AE31" i="2718"/>
  <c r="AH31" i="2718" s="1"/>
  <c r="AI31" i="2718" s="1"/>
  <c r="AE23" i="2718"/>
  <c r="AH23" i="2718" s="1"/>
  <c r="AI23" i="2718" s="1"/>
  <c r="AE28" i="2718"/>
  <c r="AH28" i="2718" s="1"/>
  <c r="AI28" i="2718" s="1"/>
  <c r="AC37" i="2718"/>
  <c r="AD37" i="2718" s="1"/>
  <c r="AB37" i="2718"/>
  <c r="AE21" i="2718"/>
  <c r="AH21" i="2718" s="1"/>
  <c r="AI21" i="2718" s="1"/>
  <c r="L1" i="2718"/>
  <c r="AE35" i="2718"/>
  <c r="AH35" i="2718" s="1"/>
  <c r="AI35" i="2718" s="1"/>
  <c r="AG43" i="2717"/>
  <c r="AF61" i="2717"/>
  <c r="AG61" i="2717"/>
  <c r="AF34" i="2717"/>
  <c r="AH16" i="2717" s="1"/>
  <c r="AI16" i="2717" s="1"/>
  <c r="AF37" i="2717"/>
  <c r="AG34" i="2717"/>
  <c r="AG37" i="2717"/>
  <c r="AE46" i="2717"/>
  <c r="AH46" i="2717" s="1"/>
  <c r="AI46" i="2717" s="1"/>
  <c r="AF46" i="2717"/>
  <c r="AE28" i="2717"/>
  <c r="AH28" i="2717" s="1"/>
  <c r="AI28" i="2717" s="1"/>
  <c r="AF63" i="2717"/>
  <c r="AE57" i="2717"/>
  <c r="AH57" i="2717" s="1"/>
  <c r="AI57" i="2717" s="1"/>
  <c r="AE36" i="2717"/>
  <c r="AH36" i="2717" s="1"/>
  <c r="AI36" i="2717" s="1"/>
  <c r="AE24" i="2717"/>
  <c r="AH24" i="2717" s="1"/>
  <c r="AI24" i="2717" s="1"/>
  <c r="AG63" i="2717"/>
  <c r="AE50" i="2717"/>
  <c r="AH50" i="2717" s="1"/>
  <c r="AI50" i="2717" s="1"/>
  <c r="AE25" i="2717"/>
  <c r="AH25" i="2717" s="1"/>
  <c r="AI25" i="2717" s="1"/>
  <c r="AE59" i="2717"/>
  <c r="AH59" i="2717" s="1"/>
  <c r="AI59" i="2717" s="1"/>
  <c r="AE30" i="2717"/>
  <c r="AH30" i="2717" s="1"/>
  <c r="AI30" i="2717" s="1"/>
  <c r="AE26" i="2717"/>
  <c r="AH26" i="2717" s="1"/>
  <c r="AI26" i="2717" s="1"/>
  <c r="AE32" i="2717"/>
  <c r="AH32" i="2717" s="1"/>
  <c r="AI32" i="2717" s="1"/>
  <c r="AE27" i="2717"/>
  <c r="AH27" i="2717" s="1"/>
  <c r="AI27" i="2717" s="1"/>
  <c r="AE31" i="2717"/>
  <c r="AH31" i="2717" s="1"/>
  <c r="AI31" i="2717" s="1"/>
  <c r="AE22" i="2717"/>
  <c r="AH22" i="2717" s="1"/>
  <c r="AI22" i="2717" s="1"/>
  <c r="AC65" i="2717"/>
  <c r="AD65" i="2717" s="1"/>
  <c r="AB65" i="2717"/>
  <c r="M3" i="2717"/>
  <c r="AE29" i="2717"/>
  <c r="AH29" i="2717" s="1"/>
  <c r="AI29" i="2717" s="1"/>
  <c r="AE44" i="2717"/>
  <c r="AH44" i="2717" s="1"/>
  <c r="AI44" i="2717" s="1"/>
  <c r="AE38" i="2717"/>
  <c r="AH38" i="2717" s="1"/>
  <c r="AI38" i="2717" s="1"/>
  <c r="AE64" i="2717"/>
  <c r="AH64" i="2717" s="1"/>
  <c r="AI64" i="2717" s="1"/>
  <c r="M6" i="2717" s="1"/>
  <c r="AE49" i="2717"/>
  <c r="AH49" i="2717" s="1"/>
  <c r="AI49" i="2717" s="1"/>
  <c r="AE35" i="2717"/>
  <c r="AH35" i="2717" s="1"/>
  <c r="AI35" i="2717" s="1"/>
  <c r="AE48" i="2717"/>
  <c r="AH48" i="2717" s="1"/>
  <c r="AI48" i="2717" s="1"/>
  <c r="L1" i="2717"/>
  <c r="AE58" i="2717"/>
  <c r="AH58" i="2717" s="1"/>
  <c r="AI58" i="2717" s="1"/>
  <c r="AE45" i="2717"/>
  <c r="AH45" i="2717" s="1"/>
  <c r="AI45" i="2717" s="1"/>
  <c r="AE52" i="2717"/>
  <c r="AH52" i="2717" s="1"/>
  <c r="AI52" i="2717" s="1"/>
  <c r="AE62" i="2717"/>
  <c r="AH62" i="2717" s="1"/>
  <c r="AI62" i="2717" s="1"/>
  <c r="AE56" i="2717"/>
  <c r="AH56" i="2717" s="1"/>
  <c r="AI56" i="2717" s="1"/>
  <c r="AE40" i="2717"/>
  <c r="AH40" i="2717" s="1"/>
  <c r="AI40" i="2717" s="1"/>
  <c r="AE53" i="2717"/>
  <c r="AH53" i="2717" s="1"/>
  <c r="AI53" i="2717" s="1"/>
  <c r="AB19" i="2717"/>
  <c r="AC55" i="2717"/>
  <c r="AD55" i="2717" s="1"/>
  <c r="AB55" i="2717"/>
  <c r="AE41" i="2717"/>
  <c r="AH41" i="2717" s="1"/>
  <c r="AI41" i="2717" s="1"/>
  <c r="AE54" i="2717"/>
  <c r="AH54" i="2717" s="1"/>
  <c r="AI54" i="2717" s="1"/>
  <c r="AE39" i="2717"/>
  <c r="AH39" i="2717" s="1"/>
  <c r="AI39" i="2717" s="1"/>
  <c r="AE51" i="2717"/>
  <c r="AH51" i="2717" s="1"/>
  <c r="AI51" i="2717" s="1"/>
  <c r="AE60" i="2717"/>
  <c r="AH60" i="2717" s="1"/>
  <c r="AI60" i="2717" s="1"/>
  <c r="AE33" i="2717"/>
  <c r="AH33" i="2717" s="1"/>
  <c r="AI33" i="2717" s="1"/>
  <c r="AB47" i="2717"/>
  <c r="AC47" i="2717"/>
  <c r="AD47" i="2717" s="1"/>
  <c r="AE23" i="2717"/>
  <c r="AH23" i="2717" s="1"/>
  <c r="AI23" i="2717" s="1"/>
  <c r="AF43" i="2717"/>
  <c r="AE42" i="2717"/>
  <c r="AH42" i="2717" s="1"/>
  <c r="AI42" i="2717" s="1"/>
  <c r="M3" i="2716"/>
  <c r="L1" i="2716"/>
  <c r="AE33" i="2714"/>
  <c r="AH33" i="2714" s="1"/>
  <c r="AI33" i="2714" s="1"/>
  <c r="AG33" i="2714"/>
  <c r="AB38" i="2714"/>
  <c r="AC38" i="2714"/>
  <c r="AD38" i="2714" s="1"/>
  <c r="AE38" i="2714" s="1"/>
  <c r="AH38" i="2714" s="1"/>
  <c r="AI38" i="2714" s="1"/>
  <c r="M6" i="2714" s="1"/>
  <c r="AF30" i="2714"/>
  <c r="AG18" i="2714"/>
  <c r="AG31" i="2714"/>
  <c r="L1" i="2714"/>
  <c r="AG23" i="2714"/>
  <c r="AE22" i="2714"/>
  <c r="AH22" i="2714" s="1"/>
  <c r="AI22" i="2714" s="1"/>
  <c r="AF28" i="2714"/>
  <c r="AF21" i="2714"/>
  <c r="AF29" i="2714"/>
  <c r="AG30" i="2714"/>
  <c r="AG21" i="2714"/>
  <c r="AC40" i="2714"/>
  <c r="AD40" i="2714" s="1"/>
  <c r="AB40" i="2714"/>
  <c r="AF32" i="2714"/>
  <c r="AG32" i="2714"/>
  <c r="AE17" i="2714"/>
  <c r="AH17" i="2714" s="1"/>
  <c r="AI17" i="2714" s="1"/>
  <c r="AE34" i="2714"/>
  <c r="AH34" i="2714" s="1"/>
  <c r="AI34" i="2714" s="1"/>
  <c r="M8" i="2714" s="1"/>
  <c r="AF34" i="2714"/>
  <c r="AF38" i="2714"/>
  <c r="AE39" i="2714"/>
  <c r="AH39" i="2714" s="1"/>
  <c r="AI39" i="2714" s="1"/>
  <c r="AE19" i="2714"/>
  <c r="AH19" i="2714" s="1"/>
  <c r="AI19" i="2714" s="1"/>
  <c r="AG28" i="2714"/>
  <c r="AF18" i="2714"/>
  <c r="AF23" i="2714"/>
  <c r="AF20" i="2714"/>
  <c r="AG20" i="2714"/>
  <c r="AG29" i="2714"/>
  <c r="AF25" i="2714"/>
  <c r="AG25" i="2714"/>
  <c r="AG36" i="2714"/>
  <c r="AF31" i="2714"/>
  <c r="AE27" i="2714"/>
  <c r="AH27" i="2714" s="1"/>
  <c r="AI27" i="2714" s="1"/>
  <c r="M9" i="2714" s="1"/>
  <c r="AE18" i="2713"/>
  <c r="AH18" i="2713" s="1"/>
  <c r="AI18" i="2713" s="1"/>
  <c r="AE22" i="2713"/>
  <c r="AH22" i="2713" s="1"/>
  <c r="AI22" i="2713" s="1"/>
  <c r="AE36" i="2713"/>
  <c r="AH36" i="2713" s="1"/>
  <c r="AI36" i="2713" s="1"/>
  <c r="AE31" i="2713"/>
  <c r="AH31" i="2713" s="1"/>
  <c r="AI31" i="2713" s="1"/>
  <c r="AE23" i="2713"/>
  <c r="AH23" i="2713" s="1"/>
  <c r="AI23" i="2713" s="1"/>
  <c r="AG23" i="2713"/>
  <c r="AF23" i="2713"/>
  <c r="AC37" i="2713"/>
  <c r="AD37" i="2713" s="1"/>
  <c r="AB37" i="2713"/>
  <c r="AE24" i="2713"/>
  <c r="AH24" i="2713" s="1"/>
  <c r="AI24" i="2713" s="1"/>
  <c r="AE19" i="2713"/>
  <c r="AH19" i="2713" s="1"/>
  <c r="AI19" i="2713" s="1"/>
  <c r="AE28" i="2713"/>
  <c r="AH28" i="2713" s="1"/>
  <c r="AI28" i="2713" s="1"/>
  <c r="AC33" i="2713"/>
  <c r="AD33" i="2713" s="1"/>
  <c r="AB33" i="2713"/>
  <c r="AE32" i="2713"/>
  <c r="AH32" i="2713" s="1"/>
  <c r="AI32" i="2713" s="1"/>
  <c r="AE29" i="2713"/>
  <c r="AH29" i="2713" s="1"/>
  <c r="AI29" i="2713" s="1"/>
  <c r="AB15" i="2713"/>
  <c r="AB27" i="2713"/>
  <c r="AC27" i="2713"/>
  <c r="AD27" i="2713" s="1"/>
  <c r="AE20" i="2713"/>
  <c r="AH20" i="2713" s="1"/>
  <c r="AI20" i="2713" s="1"/>
  <c r="AE17" i="2713"/>
  <c r="AH17" i="2713" s="1"/>
  <c r="AI17" i="2713" s="1"/>
  <c r="AE25" i="2713"/>
  <c r="AH25" i="2713" s="1"/>
  <c r="AI25" i="2713" s="1"/>
  <c r="AC35" i="2713"/>
  <c r="AD35" i="2713" s="1"/>
  <c r="AB35" i="2713"/>
  <c r="L1" i="2713"/>
  <c r="M3" i="2713"/>
  <c r="AC21" i="2713"/>
  <c r="AD21" i="2713" s="1"/>
  <c r="AB21" i="2713"/>
  <c r="AE34" i="2713"/>
  <c r="AH34" i="2713" s="1"/>
  <c r="AI34" i="2713" s="1"/>
  <c r="AE26" i="2713"/>
  <c r="AH26" i="2713" s="1"/>
  <c r="AI26" i="2713" s="1"/>
  <c r="AG26" i="2713"/>
  <c r="AE30" i="2713"/>
  <c r="AH30" i="2713" s="1"/>
  <c r="AI30" i="2713" s="1"/>
  <c r="AE32" i="2712"/>
  <c r="AH32" i="2712" s="1"/>
  <c r="AI32" i="2712" s="1"/>
  <c r="AC38" i="2712"/>
  <c r="AD38" i="2712" s="1"/>
  <c r="AB38" i="2712"/>
  <c r="AE30" i="2712"/>
  <c r="AH30" i="2712" s="1"/>
  <c r="AI30" i="2712" s="1"/>
  <c r="AF30" i="2712"/>
  <c r="AE36" i="2712"/>
  <c r="AH36" i="2712" s="1"/>
  <c r="AI36" i="2712" s="1"/>
  <c r="AE26" i="2712"/>
  <c r="AH26" i="2712" s="1"/>
  <c r="AI26" i="2712" s="1"/>
  <c r="AB15" i="2712"/>
  <c r="L1" i="2712"/>
  <c r="AE31" i="2712"/>
  <c r="AH31" i="2712" s="1"/>
  <c r="AI31" i="2712" s="1"/>
  <c r="AE34" i="2712"/>
  <c r="AH34" i="2712" s="1"/>
  <c r="AI34" i="2712" s="1"/>
  <c r="M3" i="2712"/>
  <c r="AC21" i="2712"/>
  <c r="AD21" i="2712" s="1"/>
  <c r="AB21" i="2712"/>
  <c r="AE28" i="2712"/>
  <c r="AH28" i="2712" s="1"/>
  <c r="AI28" i="2712" s="1"/>
  <c r="AE25" i="2712"/>
  <c r="AH25" i="2712" s="1"/>
  <c r="AI25" i="2712" s="1"/>
  <c r="AE29" i="2712"/>
  <c r="AH29" i="2712" s="1"/>
  <c r="AI29" i="2712" s="1"/>
  <c r="AE35" i="2712"/>
  <c r="AH35" i="2712" s="1"/>
  <c r="AI35" i="2712" s="1"/>
  <c r="AE22" i="2712"/>
  <c r="AH22" i="2712" s="1"/>
  <c r="AI22" i="2712" s="1"/>
  <c r="AB37" i="2712"/>
  <c r="AC37" i="2712"/>
  <c r="AD37" i="2712" s="1"/>
  <c r="AE19" i="2712"/>
  <c r="AH19" i="2712" s="1"/>
  <c r="AI19" i="2712" s="1"/>
  <c r="AE24" i="2712"/>
  <c r="AH24" i="2712" s="1"/>
  <c r="AI24" i="2712" s="1"/>
  <c r="AE17" i="2712"/>
  <c r="AH17" i="2712" s="1"/>
  <c r="AI17" i="2712" s="1"/>
  <c r="AF17" i="2712"/>
  <c r="AE23" i="2712"/>
  <c r="AH23" i="2712" s="1"/>
  <c r="AI23" i="2712" s="1"/>
  <c r="AE18" i="2712"/>
  <c r="AH18" i="2712" s="1"/>
  <c r="AI18" i="2712" s="1"/>
  <c r="AE20" i="2712"/>
  <c r="AH20" i="2712" s="1"/>
  <c r="AI20" i="2712" s="1"/>
  <c r="AE27" i="2712"/>
  <c r="AH27" i="2712" s="1"/>
  <c r="AI27" i="2712" s="1"/>
  <c r="M9" i="2712" s="1"/>
  <c r="AC33" i="2712"/>
  <c r="AD33" i="2712" s="1"/>
  <c r="AB33" i="2712"/>
  <c r="L1" i="2711"/>
  <c r="M3" i="2711"/>
  <c r="L1" i="2710"/>
  <c r="M3" i="2710"/>
  <c r="L1" i="2709"/>
  <c r="M3" i="2709"/>
  <c r="M3" i="2708"/>
  <c r="L1" i="2708"/>
  <c r="M3" i="2707"/>
  <c r="L1" i="2707"/>
  <c r="L1" i="2706"/>
  <c r="M3" i="2706"/>
  <c r="AE20" i="2705"/>
  <c r="AH20" i="2705" s="1"/>
  <c r="AI20" i="2705" s="1"/>
  <c r="AE16" i="2705"/>
  <c r="AH16" i="2705" s="1"/>
  <c r="AI16" i="2705" s="1"/>
  <c r="AF16" i="2705"/>
  <c r="AB19" i="2705"/>
  <c r="AC19" i="2705"/>
  <c r="AD19" i="2705" s="1"/>
  <c r="AC18" i="2705"/>
  <c r="AD18" i="2705" s="1"/>
  <c r="AB18" i="2705"/>
  <c r="AB21" i="2705"/>
  <c r="AC21" i="2705"/>
  <c r="AD21" i="2705" s="1"/>
  <c r="L1" i="2705"/>
  <c r="AB17" i="2705"/>
  <c r="M3" i="2705"/>
  <c r="AC17" i="2705"/>
  <c r="AD17" i="2705" s="1"/>
  <c r="AB15" i="2705"/>
  <c r="AE33" i="2704"/>
  <c r="AH33" i="2704" s="1"/>
  <c r="AI33" i="2704" s="1"/>
  <c r="AF33" i="2704"/>
  <c r="AC27" i="2704"/>
  <c r="AD27" i="2704" s="1"/>
  <c r="AB27" i="2704"/>
  <c r="AE35" i="2704"/>
  <c r="AH35" i="2704" s="1"/>
  <c r="AI35" i="2704" s="1"/>
  <c r="AE26" i="2704"/>
  <c r="AH26" i="2704" s="1"/>
  <c r="AI26" i="2704" s="1"/>
  <c r="AB38" i="2704"/>
  <c r="AC38" i="2704"/>
  <c r="AD38" i="2704" s="1"/>
  <c r="AE25" i="2704"/>
  <c r="AH25" i="2704" s="1"/>
  <c r="AI25" i="2704" s="1"/>
  <c r="AE23" i="2704"/>
  <c r="AH23" i="2704" s="1"/>
  <c r="AI23" i="2704" s="1"/>
  <c r="AE17" i="2704"/>
  <c r="AH17" i="2704" s="1"/>
  <c r="AI17" i="2704" s="1"/>
  <c r="AE28" i="2704"/>
  <c r="AH28" i="2704" s="1"/>
  <c r="AI28" i="2704" s="1"/>
  <c r="AE32" i="2704"/>
  <c r="AH32" i="2704" s="1"/>
  <c r="AI32" i="2704" s="1"/>
  <c r="AB34" i="2704"/>
  <c r="AC34" i="2704"/>
  <c r="AD34" i="2704" s="1"/>
  <c r="AE29" i="2704"/>
  <c r="AH29" i="2704" s="1"/>
  <c r="AI29" i="2704" s="1"/>
  <c r="AE19" i="2704"/>
  <c r="AH19" i="2704" s="1"/>
  <c r="AI19" i="2704" s="1"/>
  <c r="AE30" i="2704"/>
  <c r="AH30" i="2704" s="1"/>
  <c r="AI30" i="2704" s="1"/>
  <c r="AB37" i="2704"/>
  <c r="AC37" i="2704"/>
  <c r="AD37" i="2704" s="1"/>
  <c r="AB15" i="2704"/>
  <c r="AE24" i="2704"/>
  <c r="AH24" i="2704" s="1"/>
  <c r="AI24" i="2704" s="1"/>
  <c r="AB21" i="2704"/>
  <c r="AC21" i="2704"/>
  <c r="AD21" i="2704" s="1"/>
  <c r="M3" i="2704"/>
  <c r="AF22" i="2704"/>
  <c r="L1" i="2704"/>
  <c r="AG22" i="2704"/>
  <c r="AE20" i="2704"/>
  <c r="AH20" i="2704" s="1"/>
  <c r="AI20" i="2704" s="1"/>
  <c r="AE36" i="2704"/>
  <c r="AH36" i="2704" s="1"/>
  <c r="AI36" i="2704" s="1"/>
  <c r="AE31" i="2704"/>
  <c r="AH31" i="2704" s="1"/>
  <c r="AI31" i="2704" s="1"/>
  <c r="AE18" i="2704"/>
  <c r="AH18" i="2704" s="1"/>
  <c r="AI18" i="2704" s="1"/>
  <c r="AE23" i="2703"/>
  <c r="AH23" i="2703" s="1"/>
  <c r="AI23" i="2703" s="1"/>
  <c r="AC25" i="2703"/>
  <c r="AD25" i="2703" s="1"/>
  <c r="AB25" i="2703"/>
  <c r="AE17" i="2703"/>
  <c r="AH17" i="2703" s="1"/>
  <c r="AI17" i="2703" s="1"/>
  <c r="AB28" i="2703"/>
  <c r="AC28" i="2703"/>
  <c r="AD28" i="2703" s="1"/>
  <c r="AE18" i="2703"/>
  <c r="AH18" i="2703" s="1"/>
  <c r="AI18" i="2703" s="1"/>
  <c r="AB15" i="2703"/>
  <c r="AE27" i="2703"/>
  <c r="AH27" i="2703" s="1"/>
  <c r="AI27" i="2703" s="1"/>
  <c r="AC26" i="2703"/>
  <c r="AD26" i="2703" s="1"/>
  <c r="AB26" i="2703"/>
  <c r="L1" i="2703"/>
  <c r="AE21" i="2703"/>
  <c r="AH21" i="2703" s="1"/>
  <c r="AI21" i="2703" s="1"/>
  <c r="M3" i="2703"/>
  <c r="AB19" i="2703"/>
  <c r="AC19" i="2703"/>
  <c r="AD19" i="2703" s="1"/>
  <c r="AE24" i="2703"/>
  <c r="AH24" i="2703" s="1"/>
  <c r="AI24" i="2703" s="1"/>
  <c r="AB20" i="2703"/>
  <c r="AC20" i="2703"/>
  <c r="AD20" i="2703" s="1"/>
  <c r="AE22" i="2703"/>
  <c r="AH22" i="2703" s="1"/>
  <c r="AI22" i="2703" s="1"/>
  <c r="AE18" i="2702"/>
  <c r="AH18" i="2702" s="1"/>
  <c r="AI18" i="2702" s="1"/>
  <c r="AE31" i="2702"/>
  <c r="AH31" i="2702" s="1"/>
  <c r="AI31" i="2702" s="1"/>
  <c r="AC27" i="2702"/>
  <c r="AD27" i="2702" s="1"/>
  <c r="AB27" i="2702"/>
  <c r="AB33" i="2702"/>
  <c r="AC33" i="2702"/>
  <c r="AD33" i="2702" s="1"/>
  <c r="AE20" i="2702"/>
  <c r="AH20" i="2702" s="1"/>
  <c r="AI20" i="2702" s="1"/>
  <c r="AE19" i="2702"/>
  <c r="AH19" i="2702" s="1"/>
  <c r="AI19" i="2702" s="1"/>
  <c r="AE28" i="2702"/>
  <c r="AH28" i="2702" s="1"/>
  <c r="AI28" i="2702" s="1"/>
  <c r="AE22" i="2702"/>
  <c r="AH22" i="2702" s="1"/>
  <c r="AI22" i="2702" s="1"/>
  <c r="AE23" i="2702"/>
  <c r="AH23" i="2702" s="1"/>
  <c r="AI23" i="2702" s="1"/>
  <c r="AE29" i="2702"/>
  <c r="AH29" i="2702" s="1"/>
  <c r="AI29" i="2702" s="1"/>
  <c r="AE17" i="2702"/>
  <c r="AH17" i="2702" s="1"/>
  <c r="AI17" i="2702" s="1"/>
  <c r="AE26" i="2702"/>
  <c r="AH26" i="2702" s="1"/>
  <c r="AI26" i="2702" s="1"/>
  <c r="AB15" i="2702"/>
  <c r="AE25" i="2702"/>
  <c r="AH25" i="2702" s="1"/>
  <c r="AI25" i="2702" s="1"/>
  <c r="AE32" i="2702"/>
  <c r="AH32" i="2702" s="1"/>
  <c r="AI32" i="2702" s="1"/>
  <c r="AC30" i="2702"/>
  <c r="AD30" i="2702" s="1"/>
  <c r="AB30" i="2702"/>
  <c r="AC21" i="2702"/>
  <c r="AD21" i="2702" s="1"/>
  <c r="AB21" i="2702"/>
  <c r="M3" i="2702"/>
  <c r="L1" i="2702"/>
  <c r="AE24" i="2702"/>
  <c r="AH24" i="2702" s="1"/>
  <c r="AI24" i="2702" s="1"/>
  <c r="AC34" i="2702"/>
  <c r="AD34" i="2702" s="1"/>
  <c r="AB34" i="2702"/>
  <c r="AG24" i="2701"/>
  <c r="AG23" i="2701"/>
  <c r="AF23" i="2701"/>
  <c r="AF34" i="2701"/>
  <c r="AE19" i="2701"/>
  <c r="AH19" i="2701" s="1"/>
  <c r="AI19" i="2701" s="1"/>
  <c r="AF26" i="2701"/>
  <c r="AF24" i="2701"/>
  <c r="AE31" i="2701"/>
  <c r="AH31" i="2701" s="1"/>
  <c r="AI31" i="2701" s="1"/>
  <c r="AF31" i="2701"/>
  <c r="AE20" i="2701"/>
  <c r="AH20" i="2701" s="1"/>
  <c r="AI20" i="2701" s="1"/>
  <c r="AF20" i="2701"/>
  <c r="AE18" i="2701"/>
  <c r="AH18" i="2701" s="1"/>
  <c r="AI18" i="2701" s="1"/>
  <c r="AE22" i="2701"/>
  <c r="AH22" i="2701" s="1"/>
  <c r="AI22" i="2701" s="1"/>
  <c r="AE28" i="2701"/>
  <c r="AH28" i="2701" s="1"/>
  <c r="AI28" i="2701" s="1"/>
  <c r="AB15" i="2701"/>
  <c r="AE30" i="2701"/>
  <c r="AH30" i="2701" s="1"/>
  <c r="AI30" i="2701" s="1"/>
  <c r="AF30" i="2701"/>
  <c r="AG30" i="2701"/>
  <c r="AG26" i="2701"/>
  <c r="AE27" i="2701"/>
  <c r="AH27" i="2701" s="1"/>
  <c r="AI27" i="2701" s="1"/>
  <c r="M9" i="2701" s="1"/>
  <c r="AE21" i="2701"/>
  <c r="AH21" i="2701" s="1"/>
  <c r="AI21" i="2701" s="1"/>
  <c r="AE33" i="2701"/>
  <c r="AH33" i="2701" s="1"/>
  <c r="AI33" i="2701" s="1"/>
  <c r="M6" i="2701" s="1"/>
  <c r="AG34" i="2701"/>
  <c r="AE27" i="2700"/>
  <c r="AH27" i="2700" s="1"/>
  <c r="AI27" i="2700" s="1"/>
  <c r="AE22" i="2700"/>
  <c r="AH22" i="2700" s="1"/>
  <c r="AI22" i="2700" s="1"/>
  <c r="AE23" i="2700"/>
  <c r="AH23" i="2700" s="1"/>
  <c r="AI23" i="2700" s="1"/>
  <c r="AE21" i="2700"/>
  <c r="AH21" i="2700" s="1"/>
  <c r="AI21" i="2700" s="1"/>
  <c r="AC20" i="2700"/>
  <c r="AD20" i="2700" s="1"/>
  <c r="AB20" i="2700"/>
  <c r="AE24" i="2700"/>
  <c r="AH24" i="2700" s="1"/>
  <c r="AI24" i="2700" s="1"/>
  <c r="AC19" i="2700"/>
  <c r="AD19" i="2700" s="1"/>
  <c r="AB19" i="2700"/>
  <c r="M3" i="2700"/>
  <c r="L1" i="2700"/>
  <c r="AE17" i="2700"/>
  <c r="AH17" i="2700" s="1"/>
  <c r="AI17" i="2700" s="1"/>
  <c r="AF17" i="2700"/>
  <c r="AE18" i="2700"/>
  <c r="AH18" i="2700" s="1"/>
  <c r="AI18" i="2700" s="1"/>
  <c r="AB26" i="2700"/>
  <c r="AC26" i="2700"/>
  <c r="AD26" i="2700" s="1"/>
  <c r="AC25" i="2700"/>
  <c r="AD25" i="2700" s="1"/>
  <c r="AB25" i="2700"/>
  <c r="AB15" i="2700"/>
  <c r="AB28" i="2700"/>
  <c r="AC28" i="2700"/>
  <c r="AD28" i="2700" s="1"/>
  <c r="L1" i="2699"/>
  <c r="M3" i="2699"/>
  <c r="AE22" i="2698"/>
  <c r="AH22" i="2698" s="1"/>
  <c r="AI22" i="2698" s="1"/>
  <c r="AB25" i="2698"/>
  <c r="AC25" i="2698"/>
  <c r="AD25" i="2698" s="1"/>
  <c r="AC26" i="2698"/>
  <c r="AD26" i="2698" s="1"/>
  <c r="AB26" i="2698"/>
  <c r="AE19" i="2698"/>
  <c r="AH19" i="2698" s="1"/>
  <c r="AI19" i="2698" s="1"/>
  <c r="AE17" i="2698"/>
  <c r="AH17" i="2698" s="1"/>
  <c r="AI17" i="2698" s="1"/>
  <c r="AF17" i="2698"/>
  <c r="AC28" i="2698"/>
  <c r="AD28" i="2698" s="1"/>
  <c r="AB28" i="2698"/>
  <c r="AE24" i="2698"/>
  <c r="AH24" i="2698" s="1"/>
  <c r="AI24" i="2698" s="1"/>
  <c r="AE21" i="2698"/>
  <c r="AH21" i="2698" s="1"/>
  <c r="AI21" i="2698" s="1"/>
  <c r="AE23" i="2698"/>
  <c r="AH23" i="2698" s="1"/>
  <c r="AI23" i="2698" s="1"/>
  <c r="AE16" i="2698"/>
  <c r="AH16" i="2698" s="1"/>
  <c r="AI16" i="2698" s="1"/>
  <c r="M3" i="2698"/>
  <c r="AB20" i="2698"/>
  <c r="AC20" i="2698"/>
  <c r="AD20" i="2698" s="1"/>
  <c r="L1" i="2698"/>
  <c r="AB15" i="2698"/>
  <c r="AE18" i="2698"/>
  <c r="AH18" i="2698" s="1"/>
  <c r="AI18" i="2698" s="1"/>
  <c r="AE27" i="2698"/>
  <c r="AH27" i="2698" s="1"/>
  <c r="AI27" i="2698" s="1"/>
  <c r="AF18" i="2697"/>
  <c r="AF17" i="2697"/>
  <c r="AG17" i="2697"/>
  <c r="AB15" i="2697"/>
  <c r="AE20" i="2697"/>
  <c r="AH20" i="2697" s="1"/>
  <c r="AI20" i="2697" s="1"/>
  <c r="AB26" i="2697"/>
  <c r="AC26" i="2697"/>
  <c r="AD26" i="2697" s="1"/>
  <c r="AC23" i="2697"/>
  <c r="AD23" i="2697" s="1"/>
  <c r="AB23" i="2697"/>
  <c r="AE21" i="2697"/>
  <c r="AH21" i="2697" s="1"/>
  <c r="AI21" i="2697" s="1"/>
  <c r="AE19" i="2697"/>
  <c r="AH19" i="2697" s="1"/>
  <c r="AI19" i="2697" s="1"/>
  <c r="M5" i="2697" s="1"/>
  <c r="AF25" i="2697"/>
  <c r="AE16" i="2697"/>
  <c r="AH16" i="2697" s="1"/>
  <c r="AI16" i="2697" s="1"/>
  <c r="AF16" i="2697"/>
  <c r="AB24" i="2697"/>
  <c r="AC24" i="2697"/>
  <c r="AD24" i="2697" s="1"/>
  <c r="AG25" i="2697"/>
  <c r="AE22" i="2697"/>
  <c r="AH22" i="2697" s="1"/>
  <c r="AI22" i="2697" s="1"/>
  <c r="AG18" i="2697"/>
  <c r="L1" i="2696"/>
  <c r="T88" i="1"/>
  <c r="U88" i="1"/>
  <c r="V88" i="1"/>
  <c r="T89" i="1"/>
  <c r="U89" i="1"/>
  <c r="V89" i="1"/>
  <c r="U87" i="1"/>
  <c r="V87" i="1"/>
  <c r="T87" i="1"/>
  <c r="T84" i="1"/>
  <c r="T85" i="1"/>
  <c r="T83" i="1"/>
  <c r="T82" i="1"/>
  <c r="T81" i="1"/>
  <c r="T80" i="1"/>
  <c r="V4" i="263"/>
  <c r="M4" i="263" s="1"/>
  <c r="E4" i="263" s="1"/>
  <c r="W4" i="263"/>
  <c r="N4" i="263" s="1"/>
  <c r="F4" i="263" s="1"/>
  <c r="X4" i="263"/>
  <c r="O4" i="263" s="1"/>
  <c r="G4" i="263" s="1"/>
  <c r="Y4" i="263"/>
  <c r="P4" i="263" s="1"/>
  <c r="H4" i="263" s="1"/>
  <c r="Z4" i="263"/>
  <c r="Q4" i="263" s="1"/>
  <c r="I4" i="263" s="1"/>
  <c r="U4" i="263"/>
  <c r="L4" i="263" s="1"/>
  <c r="D4" i="263" s="1"/>
  <c r="AF22" i="2710" l="1"/>
  <c r="AG22" i="2710"/>
  <c r="AF19" i="2710"/>
  <c r="AF15" i="2710" s="1"/>
  <c r="AH15" i="2710" s="1"/>
  <c r="AI15" i="2710" s="1"/>
  <c r="E19" i="2710" s="1"/>
  <c r="F19" i="2710" s="1"/>
  <c r="AG19" i="2710"/>
  <c r="AG28" i="2696"/>
  <c r="AF19" i="2696"/>
  <c r="AF15" i="2696" s="1"/>
  <c r="AH15" i="2696" s="1"/>
  <c r="AI15" i="2696" s="1"/>
  <c r="E19" i="2696" s="1"/>
  <c r="F19" i="2696" s="1"/>
  <c r="AF16" i="2742"/>
  <c r="AF15" i="2742" s="1"/>
  <c r="AH15" i="2742" s="1"/>
  <c r="AI15" i="2742" s="1"/>
  <c r="E19" i="2742" s="1"/>
  <c r="F19" i="2742" s="1"/>
  <c r="AG16" i="2742"/>
  <c r="AF23" i="2742"/>
  <c r="AG23" i="2742"/>
  <c r="AF20" i="2724"/>
  <c r="AG20" i="2724"/>
  <c r="AF19" i="2724"/>
  <c r="AF21" i="2739"/>
  <c r="AG19" i="2724"/>
  <c r="AG17" i="2739"/>
  <c r="AF22" i="2739"/>
  <c r="AG24" i="2724"/>
  <c r="AF16" i="2724"/>
  <c r="AG16" i="2724"/>
  <c r="AF18" i="2724"/>
  <c r="AF17" i="2724"/>
  <c r="AG18" i="2724"/>
  <c r="AF15" i="2739"/>
  <c r="AH15" i="2739" s="1"/>
  <c r="AI15" i="2739" s="1"/>
  <c r="E19" i="2739" s="1"/>
  <c r="F19" i="2739" s="1"/>
  <c r="AF19" i="2739"/>
  <c r="AF22" i="2724"/>
  <c r="AG19" i="2739"/>
  <c r="AF21" i="2724"/>
  <c r="AG22" i="2724"/>
  <c r="AF20" i="2739"/>
  <c r="AF23" i="2724"/>
  <c r="AG18" i="2739"/>
  <c r="F19" i="2750"/>
  <c r="E13" i="2750"/>
  <c r="AF29" i="2743"/>
  <c r="AF15" i="2743" s="1"/>
  <c r="AH15" i="2743" s="1"/>
  <c r="AI15" i="2743" s="1"/>
  <c r="E19" i="2743" s="1"/>
  <c r="F19" i="2743" s="1"/>
  <c r="AG17" i="2748"/>
  <c r="AG16" i="2736"/>
  <c r="AG23" i="2736"/>
  <c r="AF21" i="2748"/>
  <c r="AG21" i="2748"/>
  <c r="AG26" i="2736"/>
  <c r="AF19" i="2736"/>
  <c r="AF24" i="2748"/>
  <c r="AG23" i="2748"/>
  <c r="E16" i="2736"/>
  <c r="F16" i="2736" s="1"/>
  <c r="AF18" i="2736"/>
  <c r="AF15" i="2736" s="1"/>
  <c r="AH15" i="2736" s="1"/>
  <c r="AI15" i="2736" s="1"/>
  <c r="E19" i="2736" s="1"/>
  <c r="F19" i="2736" s="1"/>
  <c r="AF23" i="2748"/>
  <c r="AG24" i="2736"/>
  <c r="AF19" i="2748"/>
  <c r="AF18" i="2748"/>
  <c r="AG29" i="2743"/>
  <c r="AG19" i="2748"/>
  <c r="AG17" i="2736"/>
  <c r="AG18" i="2736"/>
  <c r="AF22" i="2748"/>
  <c r="AF15" i="2748" s="1"/>
  <c r="AH15" i="2748" s="1"/>
  <c r="AI15" i="2748" s="1"/>
  <c r="AG18" i="2748"/>
  <c r="AF25" i="2747"/>
  <c r="AF23" i="2747"/>
  <c r="AG25" i="2747"/>
  <c r="AG23" i="2747"/>
  <c r="AF15" i="2723"/>
  <c r="AH15" i="2723" s="1"/>
  <c r="AI15" i="2723" s="1"/>
  <c r="E19" i="2723" s="1"/>
  <c r="F19" i="2723" s="1"/>
  <c r="AF28" i="2711"/>
  <c r="AF17" i="2747"/>
  <c r="AG28" i="2711"/>
  <c r="AG17" i="2747"/>
  <c r="AF29" i="2711"/>
  <c r="AG29" i="2711"/>
  <c r="AF24" i="2747"/>
  <c r="AG22" i="2711"/>
  <c r="AG31" i="2747"/>
  <c r="AF27" i="2747"/>
  <c r="AF26" i="2747"/>
  <c r="AG27" i="2747"/>
  <c r="AG26" i="2747"/>
  <c r="AF22" i="2711"/>
  <c r="AF15" i="2711" s="1"/>
  <c r="AH15" i="2711" s="1"/>
  <c r="AI15" i="2711" s="1"/>
  <c r="E19" i="2711" s="1"/>
  <c r="F19" i="2711" s="1"/>
  <c r="AF27" i="2723"/>
  <c r="AF29" i="2747"/>
  <c r="AF15" i="2747" s="1"/>
  <c r="AH15" i="2747" s="1"/>
  <c r="AI15" i="2747" s="1"/>
  <c r="E19" i="2747" s="1"/>
  <c r="F19" i="2747" s="1"/>
  <c r="AF30" i="2747"/>
  <c r="AG27" i="2723"/>
  <c r="AG30" i="2747"/>
  <c r="AF17" i="2725"/>
  <c r="AG17" i="2725"/>
  <c r="AG19" i="2725"/>
  <c r="AG22" i="2725"/>
  <c r="AG21" i="2725"/>
  <c r="AF22" i="2725"/>
  <c r="AF15" i="2725" s="1"/>
  <c r="AH15" i="2725" s="1"/>
  <c r="AI15" i="2725" s="1"/>
  <c r="E19" i="2725" s="1"/>
  <c r="F19" i="2725" s="1"/>
  <c r="AG17" i="2738"/>
  <c r="AF17" i="2738"/>
  <c r="AF18" i="2738"/>
  <c r="AG18" i="2738"/>
  <c r="AG21" i="2738"/>
  <c r="AF20" i="2738"/>
  <c r="AF21" i="2738"/>
  <c r="AF16" i="2738"/>
  <c r="AF15" i="2738" s="1"/>
  <c r="AH15" i="2738" s="1"/>
  <c r="AI15" i="2738" s="1"/>
  <c r="E19" i="2738" s="1"/>
  <c r="F19" i="2738" s="1"/>
  <c r="AG23" i="2738"/>
  <c r="AG16" i="2738"/>
  <c r="AF23" i="2738"/>
  <c r="AF17" i="2752"/>
  <c r="AH16" i="2752" s="1"/>
  <c r="AI16" i="2752" s="1"/>
  <c r="E19" i="2752" s="1"/>
  <c r="AG17" i="2752"/>
  <c r="AF16" i="2746"/>
  <c r="AG16" i="2746"/>
  <c r="AF15" i="2746" s="1"/>
  <c r="AH15" i="2746" s="1"/>
  <c r="AI15" i="2746" s="1"/>
  <c r="E19" i="2746" s="1"/>
  <c r="AF26" i="2699"/>
  <c r="AG26" i="2699"/>
  <c r="AG27" i="2699"/>
  <c r="AF27" i="2699"/>
  <c r="M6" i="2739"/>
  <c r="AF15" i="2726"/>
  <c r="AH15" i="2726" s="1"/>
  <c r="AI15" i="2726" s="1"/>
  <c r="E19" i="2726" s="1"/>
  <c r="F19" i="2726" s="1"/>
  <c r="AG19" i="2709"/>
  <c r="AF29" i="2707"/>
  <c r="AF15" i="2707" s="1"/>
  <c r="AH15" i="2707" s="1"/>
  <c r="AI15" i="2707" s="1"/>
  <c r="E19" i="2707" s="1"/>
  <c r="F19" i="2707" s="1"/>
  <c r="AF19" i="2709"/>
  <c r="AF15" i="2709" s="1"/>
  <c r="AH15" i="2709" s="1"/>
  <c r="AI15" i="2709" s="1"/>
  <c r="E19" i="2709" s="1"/>
  <c r="F19" i="2709" s="1"/>
  <c r="AG26" i="2716"/>
  <c r="AF23" i="2709"/>
  <c r="AF28" i="2707"/>
  <c r="AF19" i="2708"/>
  <c r="AF15" i="2708" s="1"/>
  <c r="AH15" i="2708" s="1"/>
  <c r="AI15" i="2708" s="1"/>
  <c r="E19" i="2708" s="1"/>
  <c r="F19" i="2708" s="1"/>
  <c r="AG23" i="2709"/>
  <c r="AG19" i="2708"/>
  <c r="AG22" i="2709"/>
  <c r="AF15" i="2716"/>
  <c r="AH15" i="2716" s="1"/>
  <c r="AI15" i="2716" s="1"/>
  <c r="E19" i="2716" s="1"/>
  <c r="F19" i="2716" s="1"/>
  <c r="AF15" i="2706"/>
  <c r="AH15" i="2706" s="1"/>
  <c r="AI15" i="2706" s="1"/>
  <c r="E19" i="2706" s="1"/>
  <c r="F19" i="2706" s="1"/>
  <c r="AF18" i="2744"/>
  <c r="AF15" i="2744" s="1"/>
  <c r="AH15" i="2744" s="1"/>
  <c r="AI15" i="2744" s="1"/>
  <c r="E19" i="2744" s="1"/>
  <c r="F19" i="2744" s="1"/>
  <c r="AG18" i="2706"/>
  <c r="AF27" i="2716"/>
  <c r="E16" i="2737"/>
  <c r="F16" i="2737" s="1"/>
  <c r="AF25" i="2737"/>
  <c r="AF28" i="2737"/>
  <c r="AG21" i="2737"/>
  <c r="AF31" i="2737"/>
  <c r="AG29" i="2737"/>
  <c r="AG31" i="2737"/>
  <c r="AG30" i="2737"/>
  <c r="AF20" i="2737"/>
  <c r="AH17" i="2737" s="1"/>
  <c r="AI17" i="2737" s="1"/>
  <c r="AF29" i="2737"/>
  <c r="AF19" i="2737"/>
  <c r="AG20" i="2737"/>
  <c r="E17" i="2737"/>
  <c r="F17" i="2737" s="1"/>
  <c r="AF22" i="2737"/>
  <c r="AF27" i="2737"/>
  <c r="AF23" i="2737"/>
  <c r="AG22" i="2737"/>
  <c r="AG27" i="2737"/>
  <c r="F15" i="2737"/>
  <c r="AF32" i="2737"/>
  <c r="AF24" i="2737"/>
  <c r="AF18" i="2737"/>
  <c r="AG32" i="2737"/>
  <c r="AG24" i="2737"/>
  <c r="AF18" i="2715"/>
  <c r="AH16" i="2715" s="1"/>
  <c r="AI16" i="2715" s="1"/>
  <c r="E15" i="2715"/>
  <c r="F15" i="2715" s="1"/>
  <c r="M5" i="2715"/>
  <c r="AF20" i="2715"/>
  <c r="AF17" i="2715"/>
  <c r="E25" i="2715"/>
  <c r="F25" i="2715" s="1"/>
  <c r="M6" i="2715"/>
  <c r="AE19" i="2715"/>
  <c r="AH19" i="2715" s="1"/>
  <c r="AI19" i="2715" s="1"/>
  <c r="AE22" i="2715"/>
  <c r="AH22" i="2715" s="1"/>
  <c r="AI22" i="2715" s="1"/>
  <c r="AF21" i="2715"/>
  <c r="AE16" i="2755"/>
  <c r="AH16" i="2755" s="1"/>
  <c r="AI16" i="2755" s="1"/>
  <c r="M8" i="2755" s="1"/>
  <c r="AF16" i="2755"/>
  <c r="AG16" i="2755"/>
  <c r="AF15" i="2755" s="1"/>
  <c r="AH15" i="2755" s="1"/>
  <c r="AI15" i="2755" s="1"/>
  <c r="M11" i="2755" s="1"/>
  <c r="AF16" i="2754"/>
  <c r="AG16" i="2754"/>
  <c r="AF15" i="2754" s="1"/>
  <c r="AH15" i="2754" s="1"/>
  <c r="AI15" i="2754" s="1"/>
  <c r="M11" i="2754" s="1"/>
  <c r="M1" i="2754" s="1"/>
  <c r="AE16" i="2753"/>
  <c r="AH16" i="2753" s="1"/>
  <c r="AI16" i="2753" s="1"/>
  <c r="M8" i="2753" s="1"/>
  <c r="M8" i="2752"/>
  <c r="AG16" i="2751"/>
  <c r="AF15" i="2751" s="1"/>
  <c r="AH15" i="2751" s="1"/>
  <c r="AI15" i="2751" s="1"/>
  <c r="AF16" i="2751"/>
  <c r="AG17" i="2749"/>
  <c r="AF17" i="2749"/>
  <c r="AE19" i="2749"/>
  <c r="AH19" i="2749" s="1"/>
  <c r="AI19" i="2749" s="1"/>
  <c r="M9" i="2748"/>
  <c r="M7" i="2748"/>
  <c r="M5" i="2748"/>
  <c r="M6" i="2748"/>
  <c r="M6" i="2747"/>
  <c r="M5" i="2747"/>
  <c r="M7" i="2747"/>
  <c r="M9" i="2747"/>
  <c r="M8" i="2746"/>
  <c r="AE16" i="2745"/>
  <c r="AH16" i="2745" s="1"/>
  <c r="AI16" i="2745" s="1"/>
  <c r="M8" i="2745" s="1"/>
  <c r="AF17" i="2745"/>
  <c r="AG17" i="2745"/>
  <c r="M9" i="2744"/>
  <c r="M8" i="2743"/>
  <c r="M9" i="2742"/>
  <c r="M8" i="2742"/>
  <c r="AF16" i="2741"/>
  <c r="AG16" i="2741"/>
  <c r="AE18" i="2741"/>
  <c r="AH18" i="2741" s="1"/>
  <c r="AI18" i="2741" s="1"/>
  <c r="M9" i="2741" s="1"/>
  <c r="AF19" i="2741"/>
  <c r="AG19" i="2741"/>
  <c r="AE17" i="2741"/>
  <c r="AH17" i="2741" s="1"/>
  <c r="AI17" i="2741" s="1"/>
  <c r="M5" i="2741" s="1"/>
  <c r="AF17" i="2741"/>
  <c r="AF18" i="2740"/>
  <c r="AG18" i="2740"/>
  <c r="AE16" i="2740"/>
  <c r="AH16" i="2740" s="1"/>
  <c r="AI16" i="2740" s="1"/>
  <c r="M5" i="2740" s="1"/>
  <c r="AE17" i="2740"/>
  <c r="AH17" i="2740" s="1"/>
  <c r="AI17" i="2740" s="1"/>
  <c r="M9" i="2740" s="1"/>
  <c r="M9" i="2739"/>
  <c r="M5" i="2739"/>
  <c r="M7" i="2739"/>
  <c r="M5" i="2738"/>
  <c r="M7" i="2738"/>
  <c r="M6" i="2738"/>
  <c r="M5" i="2737"/>
  <c r="M6" i="2737"/>
  <c r="M7" i="2737"/>
  <c r="M9" i="2737"/>
  <c r="M7" i="2736"/>
  <c r="M6" i="2736"/>
  <c r="M9" i="2736"/>
  <c r="M5" i="2736"/>
  <c r="AH16" i="2735"/>
  <c r="AI16" i="2735" s="1"/>
  <c r="AG16" i="2735"/>
  <c r="AF16" i="2735"/>
  <c r="AF23" i="2735"/>
  <c r="AG26" i="2735"/>
  <c r="AG25" i="2735"/>
  <c r="AG19" i="2735"/>
  <c r="AF19" i="2735"/>
  <c r="AG23" i="2735"/>
  <c r="AF26" i="2735"/>
  <c r="AF30" i="2735"/>
  <c r="AG21" i="2735"/>
  <c r="AG30" i="2735"/>
  <c r="AF25" i="2735"/>
  <c r="AF29" i="2735"/>
  <c r="AF27" i="2735"/>
  <c r="AF20" i="2735"/>
  <c r="AG24" i="2735"/>
  <c r="AG27" i="2735"/>
  <c r="AG18" i="2735"/>
  <c r="AE32" i="2735"/>
  <c r="AH32" i="2735" s="1"/>
  <c r="AI32" i="2735" s="1"/>
  <c r="M7" i="2735" s="1"/>
  <c r="AE31" i="2735"/>
  <c r="AH31" i="2735" s="1"/>
  <c r="AI31" i="2735" s="1"/>
  <c r="M6" i="2735" s="1"/>
  <c r="AG20" i="2735"/>
  <c r="AG29" i="2735"/>
  <c r="AE28" i="2735"/>
  <c r="AH28" i="2735" s="1"/>
  <c r="AI28" i="2735" s="1"/>
  <c r="M9" i="2735" s="1"/>
  <c r="AF24" i="2735"/>
  <c r="AF18" i="2735"/>
  <c r="AE22" i="2735"/>
  <c r="AH22" i="2735" s="1"/>
  <c r="AI22" i="2735" s="1"/>
  <c r="M5" i="2735" s="1"/>
  <c r="AG28" i="2734"/>
  <c r="AF25" i="2734"/>
  <c r="AH17" i="2734" s="1"/>
  <c r="AI17" i="2734" s="1"/>
  <c r="AG25" i="2734"/>
  <c r="AF27" i="2734"/>
  <c r="AF31" i="2734"/>
  <c r="AG31" i="2734"/>
  <c r="AF28" i="2734"/>
  <c r="AG27" i="2734"/>
  <c r="AH24" i="2734"/>
  <c r="AI24" i="2734" s="1"/>
  <c r="M5" i="2734" s="1"/>
  <c r="AF24" i="2734"/>
  <c r="AF15" i="2734" s="1"/>
  <c r="AH15" i="2734" s="1"/>
  <c r="AI15" i="2734" s="1"/>
  <c r="M11" i="2734" s="1"/>
  <c r="M1" i="2734" s="1"/>
  <c r="AG24" i="2734"/>
  <c r="AF32" i="2734"/>
  <c r="AG32" i="2734"/>
  <c r="AF25" i="2733"/>
  <c r="AG25" i="2733"/>
  <c r="AH16" i="2733"/>
  <c r="AI16" i="2733" s="1"/>
  <c r="AG16" i="2733"/>
  <c r="AF16" i="2733"/>
  <c r="AG26" i="2733"/>
  <c r="AG19" i="2733"/>
  <c r="AF18" i="2733"/>
  <c r="AF23" i="2733"/>
  <c r="AG23" i="2733"/>
  <c r="AF26" i="2733"/>
  <c r="AG21" i="2733"/>
  <c r="AG18" i="2733"/>
  <c r="AF19" i="2733"/>
  <c r="AF21" i="2733"/>
  <c r="AF29" i="2733"/>
  <c r="AG24" i="2733"/>
  <c r="AF28" i="2733"/>
  <c r="AG28" i="2733"/>
  <c r="AG29" i="2733"/>
  <c r="AE30" i="2733"/>
  <c r="AH30" i="2733" s="1"/>
  <c r="AI30" i="2733" s="1"/>
  <c r="M6" i="2733" s="1"/>
  <c r="AE22" i="2733"/>
  <c r="AH22" i="2733" s="1"/>
  <c r="AI22" i="2733" s="1"/>
  <c r="M5" i="2733" s="1"/>
  <c r="AE27" i="2733"/>
  <c r="AH27" i="2733" s="1"/>
  <c r="AI27" i="2733" s="1"/>
  <c r="M9" i="2733" s="1"/>
  <c r="AF20" i="2733"/>
  <c r="AH17" i="2733" s="1"/>
  <c r="AI17" i="2733" s="1"/>
  <c r="AE31" i="2733"/>
  <c r="AH31" i="2733" s="1"/>
  <c r="AI31" i="2733" s="1"/>
  <c r="M7" i="2733" s="1"/>
  <c r="AF24" i="2733"/>
  <c r="AG20" i="2733"/>
  <c r="AH16" i="2732"/>
  <c r="AI16" i="2732" s="1"/>
  <c r="AG16" i="2732"/>
  <c r="AF16" i="2732"/>
  <c r="AG20" i="2732"/>
  <c r="AF20" i="2732"/>
  <c r="AG30" i="2732"/>
  <c r="AF24" i="2732"/>
  <c r="AF30" i="2732"/>
  <c r="AF21" i="2732"/>
  <c r="AG26" i="2732"/>
  <c r="AF23" i="2732"/>
  <c r="AG19" i="2732"/>
  <c r="AF25" i="2732"/>
  <c r="AG27" i="2732"/>
  <c r="AG24" i="2732"/>
  <c r="AE22" i="2732"/>
  <c r="AH22" i="2732" s="1"/>
  <c r="AI22" i="2732" s="1"/>
  <c r="M5" i="2732" s="1"/>
  <c r="AG29" i="2732"/>
  <c r="AG21" i="2732"/>
  <c r="AF29" i="2732"/>
  <c r="AE32" i="2732"/>
  <c r="AH32" i="2732" s="1"/>
  <c r="AI32" i="2732" s="1"/>
  <c r="M7" i="2732" s="1"/>
  <c r="AG18" i="2732"/>
  <c r="AG23" i="2732"/>
  <c r="AE28" i="2732"/>
  <c r="AH28" i="2732" s="1"/>
  <c r="AI28" i="2732" s="1"/>
  <c r="M9" i="2732" s="1"/>
  <c r="AF26" i="2732"/>
  <c r="AE31" i="2732"/>
  <c r="AH31" i="2732" s="1"/>
  <c r="AI31" i="2732" s="1"/>
  <c r="M6" i="2732" s="1"/>
  <c r="AF19" i="2732"/>
  <c r="AF27" i="2732"/>
  <c r="M5" i="2731"/>
  <c r="AG26" i="2731"/>
  <c r="AG19" i="2731"/>
  <c r="AF19" i="2731"/>
  <c r="AE24" i="2731"/>
  <c r="AH24" i="2731" s="1"/>
  <c r="AI24" i="2731" s="1"/>
  <c r="M9" i="2731" s="1"/>
  <c r="AE25" i="2731"/>
  <c r="AH25" i="2731" s="1"/>
  <c r="AI25" i="2731" s="1"/>
  <c r="M6" i="2731" s="1"/>
  <c r="AF26" i="2731"/>
  <c r="AH16" i="2730"/>
  <c r="AI16" i="2730" s="1"/>
  <c r="AG16" i="2730"/>
  <c r="AF16" i="2730"/>
  <c r="AF27" i="2730"/>
  <c r="AG21" i="2730"/>
  <c r="AF21" i="2730"/>
  <c r="AG20" i="2730"/>
  <c r="AF26" i="2730"/>
  <c r="AG23" i="2730"/>
  <c r="AG27" i="2730"/>
  <c r="AF29" i="2730"/>
  <c r="AG29" i="2730"/>
  <c r="AF30" i="2730"/>
  <c r="AF25" i="2730"/>
  <c r="AH17" i="2730" s="1"/>
  <c r="AI17" i="2730" s="1"/>
  <c r="AG30" i="2730"/>
  <c r="AF23" i="2730"/>
  <c r="AE31" i="2730"/>
  <c r="AH31" i="2730" s="1"/>
  <c r="AI31" i="2730" s="1"/>
  <c r="M6" i="2730" s="1"/>
  <c r="AF31" i="2730"/>
  <c r="AG26" i="2730"/>
  <c r="AF18" i="2730"/>
  <c r="AE32" i="2730"/>
  <c r="AH32" i="2730" s="1"/>
  <c r="AI32" i="2730" s="1"/>
  <c r="M7" i="2730" s="1"/>
  <c r="AG18" i="2730"/>
  <c r="AE22" i="2730"/>
  <c r="AH22" i="2730" s="1"/>
  <c r="AI22" i="2730" s="1"/>
  <c r="M5" i="2730" s="1"/>
  <c r="AE28" i="2730"/>
  <c r="AH28" i="2730" s="1"/>
  <c r="AI28" i="2730" s="1"/>
  <c r="M9" i="2730" s="1"/>
  <c r="AG28" i="2730"/>
  <c r="AF24" i="2730"/>
  <c r="AG24" i="2730"/>
  <c r="AG25" i="2730"/>
  <c r="AH16" i="2729"/>
  <c r="AI16" i="2729" s="1"/>
  <c r="AG16" i="2729"/>
  <c r="AF16" i="2729"/>
  <c r="AF21" i="2729"/>
  <c r="AF24" i="2729"/>
  <c r="AG19" i="2729"/>
  <c r="AG24" i="2729"/>
  <c r="AG23" i="2729"/>
  <c r="AF18" i="2729"/>
  <c r="AF26" i="2729"/>
  <c r="AF19" i="2729"/>
  <c r="AG26" i="2729"/>
  <c r="AF29" i="2729"/>
  <c r="AF25" i="2729"/>
  <c r="AG21" i="2729"/>
  <c r="AG25" i="2729"/>
  <c r="AG20" i="2729"/>
  <c r="AE22" i="2729"/>
  <c r="AH22" i="2729" s="1"/>
  <c r="AI22" i="2729" s="1"/>
  <c r="M5" i="2729" s="1"/>
  <c r="AG22" i="2729"/>
  <c r="AE31" i="2729"/>
  <c r="AH31" i="2729" s="1"/>
  <c r="AI31" i="2729" s="1"/>
  <c r="M7" i="2729" s="1"/>
  <c r="AF28" i="2729"/>
  <c r="AE27" i="2729"/>
  <c r="AH27" i="2729" s="1"/>
  <c r="AI27" i="2729" s="1"/>
  <c r="M9" i="2729" s="1"/>
  <c r="AG27" i="2729"/>
  <c r="AF27" i="2729"/>
  <c r="AG28" i="2729"/>
  <c r="AG29" i="2729"/>
  <c r="AE30" i="2729"/>
  <c r="AH30" i="2729" s="1"/>
  <c r="AI30" i="2729" s="1"/>
  <c r="M6" i="2729" s="1"/>
  <c r="AG18" i="2729"/>
  <c r="AF20" i="2729"/>
  <c r="AH17" i="2729" s="1"/>
  <c r="AI17" i="2729" s="1"/>
  <c r="AG17" i="2728"/>
  <c r="AG24" i="2728"/>
  <c r="AF20" i="2728"/>
  <c r="AF19" i="2728"/>
  <c r="AG21" i="2728"/>
  <c r="AF17" i="2728"/>
  <c r="AE18" i="2728"/>
  <c r="AH18" i="2728" s="1"/>
  <c r="AI18" i="2728" s="1"/>
  <c r="M5" i="2728" s="1"/>
  <c r="AE22" i="2728"/>
  <c r="AH22" i="2728" s="1"/>
  <c r="AI22" i="2728" s="1"/>
  <c r="M9" i="2728" s="1"/>
  <c r="AE25" i="2728"/>
  <c r="AH25" i="2728" s="1"/>
  <c r="AI25" i="2728" s="1"/>
  <c r="M7" i="2728" s="1"/>
  <c r="AE23" i="2728"/>
  <c r="AH23" i="2728" s="1"/>
  <c r="AI23" i="2728" s="1"/>
  <c r="M6" i="2728" s="1"/>
  <c r="AG20" i="2728"/>
  <c r="AF21" i="2728"/>
  <c r="AG19" i="2728"/>
  <c r="AH16" i="2727"/>
  <c r="AI16" i="2727" s="1"/>
  <c r="AG16" i="2727"/>
  <c r="AF16" i="2727"/>
  <c r="AF26" i="2727"/>
  <c r="AF20" i="2727"/>
  <c r="AH17" i="2727" s="1"/>
  <c r="AI17" i="2727" s="1"/>
  <c r="AG20" i="2727"/>
  <c r="AF27" i="2727"/>
  <c r="AF21" i="2727"/>
  <c r="AG19" i="2727"/>
  <c r="AG21" i="2727"/>
  <c r="AF23" i="2727"/>
  <c r="AF18" i="2727"/>
  <c r="AG23" i="2727"/>
  <c r="AG29" i="2727"/>
  <c r="AG30" i="2727"/>
  <c r="AE22" i="2727"/>
  <c r="AH22" i="2727" s="1"/>
  <c r="AI22" i="2727" s="1"/>
  <c r="M5" i="2727" s="1"/>
  <c r="AE31" i="2727"/>
  <c r="AH31" i="2727" s="1"/>
  <c r="AI31" i="2727" s="1"/>
  <c r="M6" i="2727" s="1"/>
  <c r="AF25" i="2727"/>
  <c r="AG27" i="2727"/>
  <c r="AG18" i="2727"/>
  <c r="AG25" i="2727"/>
  <c r="AE32" i="2727"/>
  <c r="AH32" i="2727" s="1"/>
  <c r="AI32" i="2727" s="1"/>
  <c r="M7" i="2727" s="1"/>
  <c r="AG26" i="2727"/>
  <c r="AF29" i="2727"/>
  <c r="AF30" i="2727"/>
  <c r="AE28" i="2727"/>
  <c r="AH28" i="2727" s="1"/>
  <c r="AI28" i="2727" s="1"/>
  <c r="M9" i="2727" s="1"/>
  <c r="M8" i="2726"/>
  <c r="M6" i="2725"/>
  <c r="M7" i="2725"/>
  <c r="M5" i="2725"/>
  <c r="M9" i="2725"/>
  <c r="M5" i="2724"/>
  <c r="M6" i="2724"/>
  <c r="M9" i="2724"/>
  <c r="M7" i="2724"/>
  <c r="M8" i="2723"/>
  <c r="AH16" i="2722"/>
  <c r="AI16" i="2722" s="1"/>
  <c r="AG16" i="2722"/>
  <c r="AF16" i="2722"/>
  <c r="AG18" i="2722"/>
  <c r="AG19" i="2722"/>
  <c r="AF19" i="2722"/>
  <c r="AG27" i="2722"/>
  <c r="AF30" i="2722"/>
  <c r="AF20" i="2722"/>
  <c r="AH17" i="2722" s="1"/>
  <c r="AI17" i="2722" s="1"/>
  <c r="AG20" i="2722"/>
  <c r="AF21" i="2722"/>
  <c r="AF24" i="2722"/>
  <c r="AF23" i="2722"/>
  <c r="AF25" i="2722"/>
  <c r="AG26" i="2722"/>
  <c r="AG23" i="2722"/>
  <c r="AG30" i="2722"/>
  <c r="AE32" i="2722"/>
  <c r="AH32" i="2722" s="1"/>
  <c r="AI32" i="2722" s="1"/>
  <c r="M7" i="2722" s="1"/>
  <c r="AF32" i="2722"/>
  <c r="AF26" i="2722"/>
  <c r="AG25" i="2722"/>
  <c r="AE28" i="2722"/>
  <c r="AH28" i="2722" s="1"/>
  <c r="AI28" i="2722" s="1"/>
  <c r="M9" i="2722" s="1"/>
  <c r="AG28" i="2722"/>
  <c r="AF28" i="2722"/>
  <c r="AE22" i="2722"/>
  <c r="AH22" i="2722" s="1"/>
  <c r="AI22" i="2722" s="1"/>
  <c r="M5" i="2722" s="1"/>
  <c r="AE31" i="2722"/>
  <c r="AH31" i="2722" s="1"/>
  <c r="AI31" i="2722" s="1"/>
  <c r="M6" i="2722" s="1"/>
  <c r="AG31" i="2722"/>
  <c r="AG21" i="2722"/>
  <c r="AF18" i="2722"/>
  <c r="AG24" i="2722"/>
  <c r="AF27" i="2722"/>
  <c r="AG30" i="2721"/>
  <c r="AF29" i="2721"/>
  <c r="AF23" i="2721"/>
  <c r="AG29" i="2721"/>
  <c r="AF24" i="2721"/>
  <c r="AF30" i="2721"/>
  <c r="AF19" i="2721"/>
  <c r="AH16" i="2721" s="1"/>
  <c r="AI16" i="2721" s="1"/>
  <c r="AG26" i="2721"/>
  <c r="AF38" i="2721"/>
  <c r="AG24" i="2721"/>
  <c r="AG19" i="2721"/>
  <c r="AF21" i="2721"/>
  <c r="AG23" i="2721"/>
  <c r="AF26" i="2721"/>
  <c r="AG21" i="2721"/>
  <c r="AF36" i="2721"/>
  <c r="AG38" i="2721"/>
  <c r="AF17" i="2721"/>
  <c r="AG22" i="2721"/>
  <c r="AG17" i="2721"/>
  <c r="AG18" i="2721"/>
  <c r="AF33" i="2721"/>
  <c r="M5" i="2721"/>
  <c r="AG32" i="2721"/>
  <c r="AF18" i="2721"/>
  <c r="AG33" i="2721"/>
  <c r="AE35" i="2721"/>
  <c r="AH35" i="2721" s="1"/>
  <c r="AI35" i="2721" s="1"/>
  <c r="M8" i="2721" s="1"/>
  <c r="AE27" i="2721"/>
  <c r="AH27" i="2721" s="1"/>
  <c r="AI27" i="2721" s="1"/>
  <c r="M9" i="2721" s="1"/>
  <c r="AF20" i="2721"/>
  <c r="AF22" i="2721"/>
  <c r="AG36" i="2721"/>
  <c r="AG20" i="2721"/>
  <c r="AF31" i="2720"/>
  <c r="AG23" i="2720"/>
  <c r="AF26" i="2720"/>
  <c r="AF24" i="2720"/>
  <c r="AG29" i="2720"/>
  <c r="AF30" i="2720"/>
  <c r="AG31" i="2720"/>
  <c r="AG25" i="2720"/>
  <c r="AF25" i="2720"/>
  <c r="AG28" i="2720"/>
  <c r="AF29" i="2720"/>
  <c r="AF17" i="2720"/>
  <c r="AF23" i="2720"/>
  <c r="AG17" i="2720"/>
  <c r="AF37" i="2720"/>
  <c r="AG30" i="2720"/>
  <c r="AG24" i="2720"/>
  <c r="AF28" i="2720"/>
  <c r="AF20" i="2720"/>
  <c r="AG21" i="2720"/>
  <c r="AF22" i="2720"/>
  <c r="AG20" i="2720"/>
  <c r="AG19" i="2720"/>
  <c r="AG26" i="2720"/>
  <c r="AE27" i="2720"/>
  <c r="AH27" i="2720" s="1"/>
  <c r="AI27" i="2720" s="1"/>
  <c r="M9" i="2720" s="1"/>
  <c r="AG18" i="2720"/>
  <c r="AG37" i="2720"/>
  <c r="AE39" i="2720"/>
  <c r="AH39" i="2720" s="1"/>
  <c r="AI39" i="2720" s="1"/>
  <c r="M7" i="2720" s="1"/>
  <c r="AF18" i="2720"/>
  <c r="M5" i="2720"/>
  <c r="AE35" i="2720"/>
  <c r="AH35" i="2720" s="1"/>
  <c r="AI35" i="2720" s="1"/>
  <c r="M8" i="2720" s="1"/>
  <c r="AF35" i="2720"/>
  <c r="AE38" i="2720"/>
  <c r="AH38" i="2720" s="1"/>
  <c r="AI38" i="2720" s="1"/>
  <c r="M6" i="2720" s="1"/>
  <c r="AG36" i="2720"/>
  <c r="AF33" i="2720"/>
  <c r="AF32" i="2720"/>
  <c r="AG22" i="2720"/>
  <c r="AF36" i="2720"/>
  <c r="AG33" i="2720"/>
  <c r="AF19" i="2720"/>
  <c r="AH16" i="2720" s="1"/>
  <c r="AI16" i="2720" s="1"/>
  <c r="AG32" i="2720"/>
  <c r="AH16" i="2719"/>
  <c r="AI16" i="2719" s="1"/>
  <c r="AG16" i="2719"/>
  <c r="AF16" i="2719"/>
  <c r="AF23" i="2719"/>
  <c r="AG30" i="2719"/>
  <c r="AF24" i="2719"/>
  <c r="AG24" i="2719"/>
  <c r="AF27" i="2719"/>
  <c r="AF21" i="2719"/>
  <c r="AF20" i="2719"/>
  <c r="AF26" i="2719"/>
  <c r="AG20" i="2719"/>
  <c r="AE28" i="2719"/>
  <c r="AH28" i="2719" s="1"/>
  <c r="AI28" i="2719" s="1"/>
  <c r="M9" i="2719" s="1"/>
  <c r="AG28" i="2719"/>
  <c r="AF28" i="2719"/>
  <c r="AF25" i="2719"/>
  <c r="AG25" i="2719"/>
  <c r="AG21" i="2719"/>
  <c r="AE31" i="2719"/>
  <c r="AH31" i="2719" s="1"/>
  <c r="AI31" i="2719" s="1"/>
  <c r="M6" i="2719" s="1"/>
  <c r="AG26" i="2719"/>
  <c r="AF29" i="2719"/>
  <c r="AG18" i="2719"/>
  <c r="AF18" i="2719"/>
  <c r="AG29" i="2719"/>
  <c r="AE32" i="2719"/>
  <c r="AH32" i="2719" s="1"/>
  <c r="AI32" i="2719" s="1"/>
  <c r="M7" i="2719" s="1"/>
  <c r="AG23" i="2719"/>
  <c r="AG27" i="2719"/>
  <c r="AE22" i="2719"/>
  <c r="AH22" i="2719" s="1"/>
  <c r="AI22" i="2719" s="1"/>
  <c r="M5" i="2719" s="1"/>
  <c r="AF30" i="2719"/>
  <c r="AG36" i="2718"/>
  <c r="AF36" i="2718"/>
  <c r="AF21" i="2718"/>
  <c r="AF28" i="2718"/>
  <c r="AF19" i="2718"/>
  <c r="AG31" i="2718"/>
  <c r="AF33" i="2718"/>
  <c r="AG28" i="2718"/>
  <c r="AG35" i="2718"/>
  <c r="AG27" i="2718"/>
  <c r="AF30" i="2718"/>
  <c r="AF35" i="2718"/>
  <c r="AF32" i="2718"/>
  <c r="AG30" i="2718"/>
  <c r="AF17" i="2718"/>
  <c r="AG32" i="2718"/>
  <c r="AG33" i="2718"/>
  <c r="AG21" i="2718"/>
  <c r="AF24" i="2718"/>
  <c r="AF22" i="2718"/>
  <c r="AG22" i="2718"/>
  <c r="AG29" i="2718"/>
  <c r="AE38" i="2718"/>
  <c r="AH38" i="2718" s="1"/>
  <c r="AI38" i="2718" s="1"/>
  <c r="M7" i="2718" s="1"/>
  <c r="AE34" i="2718"/>
  <c r="AH34" i="2718" s="1"/>
  <c r="AI34" i="2718" s="1"/>
  <c r="M8" i="2718" s="1"/>
  <c r="AE37" i="2718"/>
  <c r="AH37" i="2718" s="1"/>
  <c r="AI37" i="2718" s="1"/>
  <c r="M6" i="2718" s="1"/>
  <c r="AE26" i="2718"/>
  <c r="AH26" i="2718" s="1"/>
  <c r="AI26" i="2718" s="1"/>
  <c r="M9" i="2718" s="1"/>
  <c r="AG26" i="2718"/>
  <c r="AG24" i="2718"/>
  <c r="AF23" i="2718"/>
  <c r="AH16" i="2718" s="1"/>
  <c r="AI16" i="2718" s="1"/>
  <c r="AG17" i="2718"/>
  <c r="AG23" i="2718"/>
  <c r="AF31" i="2718"/>
  <c r="AE20" i="2718"/>
  <c r="AH20" i="2718" s="1"/>
  <c r="AI20" i="2718" s="1"/>
  <c r="M5" i="2718" s="1"/>
  <c r="AF27" i="2718"/>
  <c r="AF25" i="2718"/>
  <c r="AG18" i="2718"/>
  <c r="AG19" i="2718"/>
  <c r="AG25" i="2718"/>
  <c r="AF29" i="2718"/>
  <c r="AF42" i="2717"/>
  <c r="AF64" i="2717"/>
  <c r="AF50" i="2717"/>
  <c r="AF26" i="2717"/>
  <c r="AG58" i="2717"/>
  <c r="AG39" i="2717"/>
  <c r="AF58" i="2717"/>
  <c r="AF22" i="2717"/>
  <c r="AG24" i="2717"/>
  <c r="AF38" i="2717"/>
  <c r="AG38" i="2717"/>
  <c r="AG44" i="2717"/>
  <c r="AG60" i="2717"/>
  <c r="AF28" i="2717"/>
  <c r="AG27" i="2717"/>
  <c r="AF57" i="2717"/>
  <c r="AG26" i="2717"/>
  <c r="AG35" i="2717"/>
  <c r="AG46" i="2717"/>
  <c r="AF44" i="2717"/>
  <c r="AF32" i="2717"/>
  <c r="AF51" i="2717"/>
  <c r="AG32" i="2717"/>
  <c r="AG40" i="2717"/>
  <c r="AG22" i="2717"/>
  <c r="AF25" i="2717"/>
  <c r="AF62" i="2717"/>
  <c r="AG28" i="2717"/>
  <c r="AG42" i="2717"/>
  <c r="AF29" i="2717"/>
  <c r="AG23" i="2717"/>
  <c r="AF23" i="2717"/>
  <c r="AG36" i="2717"/>
  <c r="AG53" i="2717"/>
  <c r="AF53" i="2717"/>
  <c r="AG57" i="2717"/>
  <c r="AF60" i="2717"/>
  <c r="AE55" i="2717"/>
  <c r="AH55" i="2717" s="1"/>
  <c r="AI55" i="2717" s="1"/>
  <c r="M8" i="2717" s="1"/>
  <c r="AG62" i="2717"/>
  <c r="AF35" i="2717"/>
  <c r="AH17" i="2717" s="1"/>
  <c r="AI17" i="2717" s="1"/>
  <c r="AF27" i="2717"/>
  <c r="AG25" i="2717"/>
  <c r="AF36" i="2717"/>
  <c r="AG52" i="2717"/>
  <c r="AF49" i="2717"/>
  <c r="AG51" i="2717"/>
  <c r="AF52" i="2717"/>
  <c r="AG49" i="2717"/>
  <c r="AG50" i="2717"/>
  <c r="AG45" i="2717"/>
  <c r="AF39" i="2717"/>
  <c r="AF40" i="2717"/>
  <c r="AF45" i="2717"/>
  <c r="AG64" i="2717"/>
  <c r="AE65" i="2717"/>
  <c r="AH65" i="2717" s="1"/>
  <c r="AI65" i="2717" s="1"/>
  <c r="M7" i="2717" s="1"/>
  <c r="AF54" i="2717"/>
  <c r="AF30" i="2717"/>
  <c r="AG54" i="2717"/>
  <c r="AG30" i="2717"/>
  <c r="M5" i="2717"/>
  <c r="AE47" i="2717"/>
  <c r="AH47" i="2717" s="1"/>
  <c r="AI47" i="2717" s="1"/>
  <c r="M9" i="2717" s="1"/>
  <c r="AF47" i="2717"/>
  <c r="AG41" i="2717"/>
  <c r="AF56" i="2717"/>
  <c r="AG48" i="2717"/>
  <c r="AG59" i="2717"/>
  <c r="AG33" i="2717"/>
  <c r="AF41" i="2717"/>
  <c r="AG56" i="2717"/>
  <c r="AF48" i="2717"/>
  <c r="AF31" i="2717"/>
  <c r="AF59" i="2717"/>
  <c r="AF24" i="2717"/>
  <c r="AF33" i="2717"/>
  <c r="AG29" i="2717"/>
  <c r="AG31" i="2717"/>
  <c r="M9" i="2716"/>
  <c r="M8" i="2716"/>
  <c r="M7" i="2716"/>
  <c r="AG39" i="2714"/>
  <c r="M5" i="2714"/>
  <c r="AG22" i="2714"/>
  <c r="AF22" i="2714"/>
  <c r="AG38" i="2714"/>
  <c r="AF33" i="2714"/>
  <c r="AF19" i="2714"/>
  <c r="AH16" i="2714" s="1"/>
  <c r="AI16" i="2714" s="1"/>
  <c r="AF39" i="2714"/>
  <c r="AF17" i="2714"/>
  <c r="AG34" i="2714"/>
  <c r="AG17" i="2714"/>
  <c r="AG19" i="2714"/>
  <c r="AE40" i="2714"/>
  <c r="AH40" i="2714" s="1"/>
  <c r="AI40" i="2714" s="1"/>
  <c r="M7" i="2714" s="1"/>
  <c r="AF27" i="2714"/>
  <c r="AG27" i="2714"/>
  <c r="AG31" i="2713"/>
  <c r="AG32" i="2713"/>
  <c r="AG20" i="2713"/>
  <c r="AF34" i="2713"/>
  <c r="AG34" i="2713"/>
  <c r="AF31" i="2713"/>
  <c r="AF22" i="2713"/>
  <c r="AG22" i="2713"/>
  <c r="AF28" i="2713"/>
  <c r="AF32" i="2713"/>
  <c r="AF36" i="2713"/>
  <c r="AF17" i="2713"/>
  <c r="AF19" i="2713"/>
  <c r="AH16" i="2713" s="1"/>
  <c r="AI16" i="2713" s="1"/>
  <c r="AF26" i="2713"/>
  <c r="AF20" i="2713"/>
  <c r="AG19" i="2713"/>
  <c r="AG30" i="2713"/>
  <c r="AG17" i="2713"/>
  <c r="AG28" i="2713"/>
  <c r="AG36" i="2713"/>
  <c r="AF24" i="2713"/>
  <c r="AF18" i="2713"/>
  <c r="AE33" i="2713"/>
  <c r="AH33" i="2713" s="1"/>
  <c r="AI33" i="2713" s="1"/>
  <c r="M8" i="2713" s="1"/>
  <c r="AE21" i="2713"/>
  <c r="AH21" i="2713" s="1"/>
  <c r="AI21" i="2713" s="1"/>
  <c r="M5" i="2713" s="1"/>
  <c r="AG21" i="2713"/>
  <c r="AF21" i="2713"/>
  <c r="AE27" i="2713"/>
  <c r="AH27" i="2713" s="1"/>
  <c r="AI27" i="2713" s="1"/>
  <c r="M9" i="2713" s="1"/>
  <c r="AE37" i="2713"/>
  <c r="AH37" i="2713" s="1"/>
  <c r="AI37" i="2713" s="1"/>
  <c r="M7" i="2713" s="1"/>
  <c r="AE35" i="2713"/>
  <c r="AH35" i="2713" s="1"/>
  <c r="AI35" i="2713" s="1"/>
  <c r="M6" i="2713" s="1"/>
  <c r="AG24" i="2713"/>
  <c r="AF25" i="2713"/>
  <c r="AG29" i="2713"/>
  <c r="AG18" i="2713"/>
  <c r="AF30" i="2713"/>
  <c r="AG25" i="2713"/>
  <c r="AF29" i="2713"/>
  <c r="AF28" i="2712"/>
  <c r="AG22" i="2712"/>
  <c r="AF22" i="2712"/>
  <c r="AG31" i="2712"/>
  <c r="AF35" i="2712"/>
  <c r="AF36" i="2712"/>
  <c r="AG36" i="2712"/>
  <c r="AF24" i="2712"/>
  <c r="AF18" i="2712"/>
  <c r="AG29" i="2712"/>
  <c r="AG25" i="2712"/>
  <c r="AF26" i="2712"/>
  <c r="AG28" i="2712"/>
  <c r="AG34" i="2712"/>
  <c r="AF32" i="2712"/>
  <c r="AG27" i="2712"/>
  <c r="AG35" i="2712"/>
  <c r="AF20" i="2712"/>
  <c r="AG19" i="2712"/>
  <c r="AG26" i="2712"/>
  <c r="AG18" i="2712"/>
  <c r="AF23" i="2712"/>
  <c r="AG20" i="2712"/>
  <c r="AG23" i="2712"/>
  <c r="AE21" i="2712"/>
  <c r="AH21" i="2712" s="1"/>
  <c r="AI21" i="2712" s="1"/>
  <c r="M5" i="2712" s="1"/>
  <c r="AE37" i="2712"/>
  <c r="AH37" i="2712" s="1"/>
  <c r="AI37" i="2712" s="1"/>
  <c r="M6" i="2712" s="1"/>
  <c r="AG17" i="2712"/>
  <c r="AF29" i="2712"/>
  <c r="AF34" i="2712"/>
  <c r="AG30" i="2712"/>
  <c r="AE33" i="2712"/>
  <c r="AH33" i="2712" s="1"/>
  <c r="AI33" i="2712" s="1"/>
  <c r="M8" i="2712" s="1"/>
  <c r="AE38" i="2712"/>
  <c r="AH38" i="2712" s="1"/>
  <c r="AI38" i="2712" s="1"/>
  <c r="M7" i="2712" s="1"/>
  <c r="AF27" i="2712"/>
  <c r="AG24" i="2712"/>
  <c r="AF25" i="2712"/>
  <c r="AF31" i="2712"/>
  <c r="AG32" i="2712"/>
  <c r="AF19" i="2712"/>
  <c r="M7" i="2711"/>
  <c r="M9" i="2711"/>
  <c r="M8" i="2711"/>
  <c r="M5" i="2711"/>
  <c r="M8" i="2710"/>
  <c r="M7" i="2710"/>
  <c r="M9" i="2710"/>
  <c r="M9" i="2708"/>
  <c r="M7" i="2708"/>
  <c r="M8" i="2708"/>
  <c r="M8" i="2707"/>
  <c r="M7" i="2707"/>
  <c r="M9" i="2707"/>
  <c r="M9" i="2706"/>
  <c r="M7" i="2706"/>
  <c r="M8" i="2706"/>
  <c r="AF20" i="2705"/>
  <c r="AE21" i="2705"/>
  <c r="AH21" i="2705" s="1"/>
  <c r="AI21" i="2705" s="1"/>
  <c r="M7" i="2705" s="1"/>
  <c r="AF21" i="2705"/>
  <c r="AE18" i="2705"/>
  <c r="AH18" i="2705" s="1"/>
  <c r="AI18" i="2705" s="1"/>
  <c r="M9" i="2705" s="1"/>
  <c r="AE19" i="2705"/>
  <c r="AH19" i="2705" s="1"/>
  <c r="AI19" i="2705" s="1"/>
  <c r="M6" i="2705" s="1"/>
  <c r="AG16" i="2705"/>
  <c r="AE17" i="2705"/>
  <c r="AH17" i="2705" s="1"/>
  <c r="AI17" i="2705" s="1"/>
  <c r="M5" i="2705" s="1"/>
  <c r="AG17" i="2705"/>
  <c r="AF17" i="2705"/>
  <c r="AG20" i="2705"/>
  <c r="AF32" i="2704"/>
  <c r="AF31" i="2704"/>
  <c r="AF23" i="2704"/>
  <c r="AG31" i="2704"/>
  <c r="AF36" i="2704"/>
  <c r="AF30" i="2704"/>
  <c r="AF26" i="2704"/>
  <c r="AG32" i="2704"/>
  <c r="AG35" i="2704"/>
  <c r="AF17" i="2704"/>
  <c r="AG29" i="2704"/>
  <c r="AG26" i="2704"/>
  <c r="AG24" i="2704"/>
  <c r="AG18" i="2704"/>
  <c r="AG30" i="2704"/>
  <c r="AG23" i="2704"/>
  <c r="AF19" i="2704"/>
  <c r="AF25" i="2704"/>
  <c r="AG36" i="2704"/>
  <c r="AF28" i="2704"/>
  <c r="AG20" i="2704"/>
  <c r="AF20" i="2704"/>
  <c r="AG25" i="2704"/>
  <c r="AE34" i="2704"/>
  <c r="AH34" i="2704" s="1"/>
  <c r="AI34" i="2704" s="1"/>
  <c r="M8" i="2704" s="1"/>
  <c r="AE38" i="2704"/>
  <c r="AH38" i="2704" s="1"/>
  <c r="AI38" i="2704" s="1"/>
  <c r="M7" i="2704" s="1"/>
  <c r="AF38" i="2704"/>
  <c r="AE37" i="2704"/>
  <c r="AH37" i="2704" s="1"/>
  <c r="AI37" i="2704" s="1"/>
  <c r="M6" i="2704" s="1"/>
  <c r="AF37" i="2704"/>
  <c r="AG28" i="2704"/>
  <c r="AF35" i="2704"/>
  <c r="AG17" i="2704"/>
  <c r="AE27" i="2704"/>
  <c r="AH27" i="2704" s="1"/>
  <c r="AI27" i="2704" s="1"/>
  <c r="M9" i="2704" s="1"/>
  <c r="AE21" i="2704"/>
  <c r="AH21" i="2704" s="1"/>
  <c r="AI21" i="2704" s="1"/>
  <c r="M5" i="2704" s="1"/>
  <c r="AF18" i="2704"/>
  <c r="AG19" i="2704"/>
  <c r="AF24" i="2704"/>
  <c r="AF29" i="2704"/>
  <c r="AG33" i="2704"/>
  <c r="AF18" i="2703"/>
  <c r="AG21" i="2703"/>
  <c r="AG18" i="2703"/>
  <c r="AF24" i="2703"/>
  <c r="AF21" i="2703"/>
  <c r="AF22" i="2703"/>
  <c r="AF23" i="2703"/>
  <c r="AE19" i="2703"/>
  <c r="AH19" i="2703" s="1"/>
  <c r="AI19" i="2703" s="1"/>
  <c r="M5" i="2703" s="1"/>
  <c r="AE28" i="2703"/>
  <c r="AH28" i="2703" s="1"/>
  <c r="AI28" i="2703" s="1"/>
  <c r="M7" i="2703" s="1"/>
  <c r="AF17" i="2703"/>
  <c r="AG17" i="2703"/>
  <c r="AE26" i="2703"/>
  <c r="AH26" i="2703" s="1"/>
  <c r="AI26" i="2703" s="1"/>
  <c r="M6" i="2703" s="1"/>
  <c r="AG22" i="2703"/>
  <c r="AE25" i="2703"/>
  <c r="AH25" i="2703" s="1"/>
  <c r="AI25" i="2703" s="1"/>
  <c r="M8" i="2703" s="1"/>
  <c r="AE20" i="2703"/>
  <c r="AH20" i="2703" s="1"/>
  <c r="AI20" i="2703" s="1"/>
  <c r="M9" i="2703" s="1"/>
  <c r="AG27" i="2703"/>
  <c r="AG23" i="2703"/>
  <c r="AG24" i="2703"/>
  <c r="AF27" i="2703"/>
  <c r="AG20" i="2702"/>
  <c r="AG32" i="2702"/>
  <c r="AF24" i="2702"/>
  <c r="AG29" i="2702"/>
  <c r="AF25" i="2702"/>
  <c r="AG28" i="2702"/>
  <c r="AG26" i="2702"/>
  <c r="AG25" i="2702"/>
  <c r="AF26" i="2702"/>
  <c r="AF29" i="2702"/>
  <c r="AF31" i="2702"/>
  <c r="AF23" i="2702"/>
  <c r="AF32" i="2702"/>
  <c r="AF18" i="2702"/>
  <c r="AF28" i="2702"/>
  <c r="AF20" i="2702"/>
  <c r="AE33" i="2702"/>
  <c r="AH33" i="2702" s="1"/>
  <c r="AI33" i="2702" s="1"/>
  <c r="M6" i="2702" s="1"/>
  <c r="AE30" i="2702"/>
  <c r="AH30" i="2702" s="1"/>
  <c r="AI30" i="2702" s="1"/>
  <c r="M8" i="2702" s="1"/>
  <c r="AG23" i="2702"/>
  <c r="AE27" i="2702"/>
  <c r="AH27" i="2702" s="1"/>
  <c r="AI27" i="2702" s="1"/>
  <c r="M9" i="2702" s="1"/>
  <c r="AG22" i="2702"/>
  <c r="AF22" i="2702"/>
  <c r="AG31" i="2702"/>
  <c r="AG24" i="2702"/>
  <c r="AF19" i="2702"/>
  <c r="AH16" i="2702" s="1"/>
  <c r="AI16" i="2702" s="1"/>
  <c r="AE21" i="2702"/>
  <c r="AH21" i="2702" s="1"/>
  <c r="AI21" i="2702" s="1"/>
  <c r="M5" i="2702" s="1"/>
  <c r="AF17" i="2702"/>
  <c r="AG19" i="2702"/>
  <c r="AG18" i="2702"/>
  <c r="AE34" i="2702"/>
  <c r="AH34" i="2702" s="1"/>
  <c r="AI34" i="2702" s="1"/>
  <c r="M7" i="2702" s="1"/>
  <c r="AG17" i="2702"/>
  <c r="M5" i="2701"/>
  <c r="AF18" i="2701"/>
  <c r="M8" i="2701"/>
  <c r="AF28" i="2701"/>
  <c r="AF27" i="2701"/>
  <c r="AG28" i="2701"/>
  <c r="AG18" i="2701"/>
  <c r="AG20" i="2701"/>
  <c r="AG31" i="2701"/>
  <c r="AG19" i="2701"/>
  <c r="AG21" i="2701"/>
  <c r="AF19" i="2701"/>
  <c r="AH16" i="2701" s="1"/>
  <c r="AI16" i="2701" s="1"/>
  <c r="AG22" i="2701"/>
  <c r="AF33" i="2701"/>
  <c r="AF22" i="2701"/>
  <c r="AF21" i="2701"/>
  <c r="AG33" i="2701"/>
  <c r="AG27" i="2701"/>
  <c r="AG24" i="2700"/>
  <c r="AF22" i="2700"/>
  <c r="AG22" i="2700"/>
  <c r="AG17" i="2700"/>
  <c r="AG27" i="2700"/>
  <c r="AF23" i="2700"/>
  <c r="AF27" i="2700"/>
  <c r="AE26" i="2700"/>
  <c r="AH26" i="2700" s="1"/>
  <c r="AI26" i="2700" s="1"/>
  <c r="M6" i="2700" s="1"/>
  <c r="AG21" i="2700"/>
  <c r="AF21" i="2700"/>
  <c r="AG23" i="2700"/>
  <c r="AG18" i="2700"/>
  <c r="AF18" i="2700"/>
  <c r="AE20" i="2700"/>
  <c r="AH20" i="2700" s="1"/>
  <c r="AI20" i="2700" s="1"/>
  <c r="M9" i="2700" s="1"/>
  <c r="AE28" i="2700"/>
  <c r="AH28" i="2700" s="1"/>
  <c r="AI28" i="2700" s="1"/>
  <c r="M7" i="2700" s="1"/>
  <c r="AE19" i="2700"/>
  <c r="AH19" i="2700" s="1"/>
  <c r="AI19" i="2700" s="1"/>
  <c r="M5" i="2700" s="1"/>
  <c r="AE25" i="2700"/>
  <c r="AH25" i="2700" s="1"/>
  <c r="AI25" i="2700" s="1"/>
  <c r="M8" i="2700" s="1"/>
  <c r="AG25" i="2700"/>
  <c r="AF25" i="2700"/>
  <c r="AF24" i="2700"/>
  <c r="M9" i="2699"/>
  <c r="M8" i="2699"/>
  <c r="M7" i="2699"/>
  <c r="AF18" i="2698"/>
  <c r="AF19" i="2698"/>
  <c r="AF16" i="2698"/>
  <c r="AF23" i="2698"/>
  <c r="AG16" i="2698"/>
  <c r="AG18" i="2698"/>
  <c r="AG19" i="2698"/>
  <c r="AG21" i="2698"/>
  <c r="AF22" i="2698"/>
  <c r="AG27" i="2698"/>
  <c r="AF21" i="2698"/>
  <c r="AE28" i="2698"/>
  <c r="AH28" i="2698" s="1"/>
  <c r="AI28" i="2698" s="1"/>
  <c r="M7" i="2698" s="1"/>
  <c r="AG23" i="2698"/>
  <c r="AE20" i="2698"/>
  <c r="AH20" i="2698" s="1"/>
  <c r="AI20" i="2698" s="1"/>
  <c r="M5" i="2698" s="1"/>
  <c r="AE26" i="2698"/>
  <c r="AH26" i="2698" s="1"/>
  <c r="AI26" i="2698" s="1"/>
  <c r="M6" i="2698" s="1"/>
  <c r="AE25" i="2698"/>
  <c r="AH25" i="2698" s="1"/>
  <c r="AI25" i="2698" s="1"/>
  <c r="M9" i="2698" s="1"/>
  <c r="AG17" i="2698"/>
  <c r="AF27" i="2698"/>
  <c r="AG24" i="2698"/>
  <c r="AG22" i="2698"/>
  <c r="AF24" i="2698"/>
  <c r="AG22" i="2697"/>
  <c r="AG16" i="2697"/>
  <c r="AF22" i="2697"/>
  <c r="AE26" i="2697"/>
  <c r="AH26" i="2697" s="1"/>
  <c r="AI26" i="2697" s="1"/>
  <c r="M7" i="2697" s="1"/>
  <c r="AG21" i="2697"/>
  <c r="AE24" i="2697"/>
  <c r="AH24" i="2697" s="1"/>
  <c r="AI24" i="2697" s="1"/>
  <c r="M6" i="2697" s="1"/>
  <c r="AF20" i="2697"/>
  <c r="AG20" i="2697"/>
  <c r="AG19" i="2697"/>
  <c r="AF21" i="2697"/>
  <c r="AE23" i="2697"/>
  <c r="AH23" i="2697" s="1"/>
  <c r="AI23" i="2697" s="1"/>
  <c r="M9" i="2697" s="1"/>
  <c r="AF19" i="2697"/>
  <c r="M6" i="2696"/>
  <c r="AE4" i="263"/>
  <c r="AF15" i="2724" l="1"/>
  <c r="AH15" i="2724" s="1"/>
  <c r="AI15" i="2724" s="1"/>
  <c r="E19" i="2724" s="1"/>
  <c r="F19" i="2724" s="1"/>
  <c r="AH16" i="2748"/>
  <c r="AI16" i="2748" s="1"/>
  <c r="E19" i="2748" s="1"/>
  <c r="F19" i="2748" s="1"/>
  <c r="E13" i="2736"/>
  <c r="F19" i="2746"/>
  <c r="E13" i="2746"/>
  <c r="F19" i="2752"/>
  <c r="E13" i="2752"/>
  <c r="AF15" i="2699"/>
  <c r="AH15" i="2699" s="1"/>
  <c r="AI15" i="2699" s="1"/>
  <c r="E19" i="2699" s="1"/>
  <c r="F19" i="2699" s="1"/>
  <c r="E13" i="2747"/>
  <c r="AF15" i="2737"/>
  <c r="AH15" i="2737" s="1"/>
  <c r="AI15" i="2737" s="1"/>
  <c r="E19" i="2737" s="1"/>
  <c r="F19" i="2737" s="1"/>
  <c r="E13" i="2708"/>
  <c r="E26" i="2715"/>
  <c r="F26" i="2715" s="1"/>
  <c r="M9" i="2715"/>
  <c r="AF19" i="2715"/>
  <c r="E27" i="2715"/>
  <c r="F27" i="2715" s="1"/>
  <c r="M7" i="2715"/>
  <c r="AF22" i="2715"/>
  <c r="AG22" i="2715"/>
  <c r="AF15" i="2715"/>
  <c r="AH15" i="2715" s="1"/>
  <c r="AI15" i="2715" s="1"/>
  <c r="AG19" i="2715"/>
  <c r="M7" i="2709"/>
  <c r="M9" i="2709"/>
  <c r="M8" i="2709"/>
  <c r="M8" i="2696"/>
  <c r="E13" i="2716"/>
  <c r="E13" i="2723"/>
  <c r="E13" i="2743"/>
  <c r="E13" i="2742"/>
  <c r="E13" i="2726"/>
  <c r="M7" i="2696"/>
  <c r="M9" i="2696"/>
  <c r="M4" i="2755"/>
  <c r="M1" i="2755"/>
  <c r="M4" i="2754"/>
  <c r="AF16" i="2753"/>
  <c r="AG16" i="2753"/>
  <c r="AF15" i="2753" s="1"/>
  <c r="AH15" i="2753" s="1"/>
  <c r="AI15" i="2753" s="1"/>
  <c r="M11" i="2753" s="1"/>
  <c r="M1" i="2753" s="1"/>
  <c r="M11" i="2752"/>
  <c r="M1" i="2752" s="1"/>
  <c r="M4" i="2752"/>
  <c r="M11" i="2751"/>
  <c r="M1" i="2751" s="1"/>
  <c r="M4" i="2751"/>
  <c r="M11" i="2750"/>
  <c r="M1" i="2750" s="1"/>
  <c r="M4" i="2750"/>
  <c r="AF19" i="2749"/>
  <c r="AF15" i="2749" s="1"/>
  <c r="AH15" i="2749" s="1"/>
  <c r="AI15" i="2749" s="1"/>
  <c r="M11" i="2749" s="1"/>
  <c r="M1" i="2749" s="1"/>
  <c r="AG19" i="2749"/>
  <c r="M11" i="2746"/>
  <c r="M1" i="2746" s="1"/>
  <c r="AG16" i="2745"/>
  <c r="AF15" i="2745" s="1"/>
  <c r="AH15" i="2745" s="1"/>
  <c r="AI15" i="2745" s="1"/>
  <c r="M11" i="2745" s="1"/>
  <c r="M1" i="2745" s="1"/>
  <c r="AF16" i="2745"/>
  <c r="M11" i="2744"/>
  <c r="M11" i="2743"/>
  <c r="M1" i="2743" s="1"/>
  <c r="M11" i="2742"/>
  <c r="M1" i="2742" s="1"/>
  <c r="AG17" i="2741"/>
  <c r="AF18" i="2741"/>
  <c r="AF15" i="2741" s="1"/>
  <c r="AH15" i="2741" s="1"/>
  <c r="AI15" i="2741" s="1"/>
  <c r="AG18" i="2741"/>
  <c r="AF16" i="2740"/>
  <c r="AF15" i="2740" s="1"/>
  <c r="AH15" i="2740" s="1"/>
  <c r="AI15" i="2740" s="1"/>
  <c r="AG17" i="2740"/>
  <c r="AF17" i="2740"/>
  <c r="AG16" i="2740"/>
  <c r="M11" i="2740"/>
  <c r="M1" i="2740" s="1"/>
  <c r="M4" i="2740"/>
  <c r="AH17" i="2735"/>
  <c r="AI17" i="2735" s="1"/>
  <c r="AF31" i="2735"/>
  <c r="AF32" i="2735"/>
  <c r="AF28" i="2735"/>
  <c r="AF22" i="2735"/>
  <c r="AF15" i="2735" s="1"/>
  <c r="AH15" i="2735" s="1"/>
  <c r="AI15" i="2735" s="1"/>
  <c r="AG22" i="2735"/>
  <c r="AG31" i="2735"/>
  <c r="AG32" i="2735"/>
  <c r="AG28" i="2735"/>
  <c r="M4" i="2734"/>
  <c r="AG31" i="2733"/>
  <c r="AF31" i="2733"/>
  <c r="AF22" i="2733"/>
  <c r="AF15" i="2733" s="1"/>
  <c r="AH15" i="2733" s="1"/>
  <c r="AI15" i="2733" s="1"/>
  <c r="AF30" i="2733"/>
  <c r="AG30" i="2733"/>
  <c r="AG22" i="2733"/>
  <c r="AG27" i="2733"/>
  <c r="AF27" i="2733"/>
  <c r="AH17" i="2732"/>
  <c r="AI17" i="2732" s="1"/>
  <c r="AF31" i="2732"/>
  <c r="AG31" i="2732"/>
  <c r="AF28" i="2732"/>
  <c r="AF22" i="2732"/>
  <c r="AF15" i="2732" s="1"/>
  <c r="AH15" i="2732" s="1"/>
  <c r="AI15" i="2732" s="1"/>
  <c r="AG28" i="2732"/>
  <c r="AG22" i="2732"/>
  <c r="AG32" i="2732"/>
  <c r="AF32" i="2732"/>
  <c r="AF24" i="2731"/>
  <c r="AG24" i="2731"/>
  <c r="AF25" i="2731"/>
  <c r="AF15" i="2731" s="1"/>
  <c r="AH15" i="2731" s="1"/>
  <c r="AI15" i="2731" s="1"/>
  <c r="AG25" i="2731"/>
  <c r="AF22" i="2730"/>
  <c r="AG31" i="2730"/>
  <c r="AG32" i="2730"/>
  <c r="AF32" i="2730"/>
  <c r="AG22" i="2730"/>
  <c r="AF28" i="2730"/>
  <c r="AF15" i="2730" s="1"/>
  <c r="AH15" i="2730" s="1"/>
  <c r="AI15" i="2730" s="1"/>
  <c r="AF15" i="2729"/>
  <c r="AH15" i="2729" s="1"/>
  <c r="AI15" i="2729" s="1"/>
  <c r="AF30" i="2729"/>
  <c r="AF22" i="2729"/>
  <c r="AF31" i="2729"/>
  <c r="AG30" i="2729"/>
  <c r="M11" i="2729"/>
  <c r="M1" i="2729" s="1"/>
  <c r="M4" i="2729"/>
  <c r="AG31" i="2729"/>
  <c r="AH16" i="2728"/>
  <c r="AI16" i="2728" s="1"/>
  <c r="AG18" i="2728"/>
  <c r="AF18" i="2728"/>
  <c r="AF22" i="2728"/>
  <c r="AG22" i="2728"/>
  <c r="AG23" i="2728"/>
  <c r="AF25" i="2728"/>
  <c r="AG25" i="2728"/>
  <c r="AF23" i="2728"/>
  <c r="AG22" i="2727"/>
  <c r="AF22" i="2727"/>
  <c r="AF31" i="2727"/>
  <c r="AF28" i="2727"/>
  <c r="AF15" i="2727" s="1"/>
  <c r="AH15" i="2727" s="1"/>
  <c r="AI15" i="2727" s="1"/>
  <c r="AG28" i="2727"/>
  <c r="AF32" i="2727"/>
  <c r="AG32" i="2727"/>
  <c r="AG31" i="2727"/>
  <c r="M11" i="2726"/>
  <c r="M1" i="2726" s="1"/>
  <c r="M11" i="2723"/>
  <c r="M1" i="2723" s="1"/>
  <c r="AG22" i="2722"/>
  <c r="AF22" i="2722"/>
  <c r="AF31" i="2722"/>
  <c r="AF15" i="2722" s="1"/>
  <c r="AH15" i="2722" s="1"/>
  <c r="AI15" i="2722" s="1"/>
  <c r="AG32" i="2722"/>
  <c r="AF15" i="2721"/>
  <c r="AH15" i="2721" s="1"/>
  <c r="AI15" i="2721" s="1"/>
  <c r="AF27" i="2721"/>
  <c r="AF35" i="2721"/>
  <c r="AG35" i="2721"/>
  <c r="AG27" i="2721"/>
  <c r="M11" i="2721"/>
  <c r="M1" i="2721" s="1"/>
  <c r="M4" i="2721"/>
  <c r="AG35" i="2720"/>
  <c r="AF39" i="2720"/>
  <c r="AF27" i="2720"/>
  <c r="AG27" i="2720"/>
  <c r="AG39" i="2720"/>
  <c r="AF38" i="2720"/>
  <c r="AF15" i="2720" s="1"/>
  <c r="AH15" i="2720" s="1"/>
  <c r="AI15" i="2720" s="1"/>
  <c r="AG38" i="2720"/>
  <c r="AH17" i="2719"/>
  <c r="AI17" i="2719" s="1"/>
  <c r="AF22" i="2719"/>
  <c r="AG22" i="2719"/>
  <c r="AF32" i="2719"/>
  <c r="AG32" i="2719"/>
  <c r="AF31" i="2719"/>
  <c r="AF15" i="2719" s="1"/>
  <c r="AH15" i="2719" s="1"/>
  <c r="AI15" i="2719" s="1"/>
  <c r="AG31" i="2719"/>
  <c r="AF26" i="2718"/>
  <c r="AF34" i="2718"/>
  <c r="AF37" i="2718"/>
  <c r="AG20" i="2718"/>
  <c r="AF38" i="2718"/>
  <c r="AF20" i="2718"/>
  <c r="AF15" i="2718" s="1"/>
  <c r="AH15" i="2718" s="1"/>
  <c r="AI15" i="2718" s="1"/>
  <c r="AG38" i="2718"/>
  <c r="AG37" i="2718"/>
  <c r="AG34" i="2718"/>
  <c r="AG47" i="2717"/>
  <c r="AH21" i="2717"/>
  <c r="AI21" i="2717" s="1"/>
  <c r="AF15" i="2717"/>
  <c r="AH15" i="2717" s="1"/>
  <c r="AI15" i="2717" s="1"/>
  <c r="M11" i="2717" s="1"/>
  <c r="M1" i="2717" s="1"/>
  <c r="AF55" i="2717"/>
  <c r="AF65" i="2717"/>
  <c r="AG65" i="2717"/>
  <c r="AG55" i="2717"/>
  <c r="M11" i="2716"/>
  <c r="M1" i="2716" s="1"/>
  <c r="AF15" i="2714"/>
  <c r="AH15" i="2714" s="1"/>
  <c r="AI15" i="2714" s="1"/>
  <c r="AG40" i="2714"/>
  <c r="AF40" i="2714"/>
  <c r="AG37" i="2713"/>
  <c r="AF37" i="2713"/>
  <c r="AG27" i="2713"/>
  <c r="AG35" i="2713"/>
  <c r="AF35" i="2713"/>
  <c r="AF27" i="2713"/>
  <c r="AF15" i="2713" s="1"/>
  <c r="AH15" i="2713" s="1"/>
  <c r="AI15" i="2713" s="1"/>
  <c r="AF33" i="2713"/>
  <c r="AG33" i="2713"/>
  <c r="AH16" i="2712"/>
  <c r="AI16" i="2712" s="1"/>
  <c r="AF38" i="2712"/>
  <c r="AF33" i="2712"/>
  <c r="AF21" i="2712"/>
  <c r="AF15" i="2712" s="1"/>
  <c r="AH15" i="2712" s="1"/>
  <c r="AI15" i="2712" s="1"/>
  <c r="AG37" i="2712"/>
  <c r="AG21" i="2712"/>
  <c r="AG38" i="2712"/>
  <c r="AG33" i="2712"/>
  <c r="AF37" i="2712"/>
  <c r="M4" i="2711"/>
  <c r="M4" i="2710"/>
  <c r="M11" i="2708"/>
  <c r="M1" i="2708" s="1"/>
  <c r="M11" i="2707"/>
  <c r="M1" i="2707" s="1"/>
  <c r="M4" i="2707"/>
  <c r="M11" i="2706"/>
  <c r="M1" i="2706" s="1"/>
  <c r="M4" i="2706"/>
  <c r="AG21" i="2705"/>
  <c r="AG19" i="2705"/>
  <c r="AF18" i="2705"/>
  <c r="AF15" i="2705" s="1"/>
  <c r="AH15" i="2705" s="1"/>
  <c r="AI15" i="2705" s="1"/>
  <c r="AG18" i="2705"/>
  <c r="AF19" i="2705"/>
  <c r="AH16" i="2704"/>
  <c r="AI16" i="2704" s="1"/>
  <c r="AG37" i="2704"/>
  <c r="AF21" i="2704"/>
  <c r="AF15" i="2704" s="1"/>
  <c r="AH15" i="2704" s="1"/>
  <c r="AI15" i="2704" s="1"/>
  <c r="AG21" i="2704"/>
  <c r="AG38" i="2704"/>
  <c r="AF34" i="2704"/>
  <c r="AG34" i="2704"/>
  <c r="AF27" i="2704"/>
  <c r="AG27" i="2704"/>
  <c r="AF19" i="2703"/>
  <c r="AH16" i="2703" s="1"/>
  <c r="AI16" i="2703" s="1"/>
  <c r="AF28" i="2703"/>
  <c r="AF26" i="2703"/>
  <c r="AG26" i="2703"/>
  <c r="AG25" i="2703"/>
  <c r="AG28" i="2703"/>
  <c r="AF20" i="2703"/>
  <c r="AF15" i="2703" s="1"/>
  <c r="AH15" i="2703" s="1"/>
  <c r="AI15" i="2703" s="1"/>
  <c r="AG19" i="2703"/>
  <c r="AG20" i="2703"/>
  <c r="AF25" i="2703"/>
  <c r="AG34" i="2702"/>
  <c r="AF33" i="2702"/>
  <c r="AG33" i="2702"/>
  <c r="AG30" i="2702"/>
  <c r="AF30" i="2702"/>
  <c r="AF34" i="2702"/>
  <c r="AG21" i="2702"/>
  <c r="AF27" i="2702"/>
  <c r="AF21" i="2702"/>
  <c r="AF15" i="2702" s="1"/>
  <c r="AH15" i="2702" s="1"/>
  <c r="AI15" i="2702" s="1"/>
  <c r="AG27" i="2702"/>
  <c r="AF15" i="2701"/>
  <c r="AH15" i="2701" s="1"/>
  <c r="AI15" i="2701" s="1"/>
  <c r="M4" i="2701" s="1"/>
  <c r="AF19" i="2700"/>
  <c r="AH16" i="2700" s="1"/>
  <c r="AI16" i="2700" s="1"/>
  <c r="AG19" i="2700"/>
  <c r="AF26" i="2700"/>
  <c r="AG26" i="2700"/>
  <c r="AF28" i="2700"/>
  <c r="AG28" i="2700"/>
  <c r="AF20" i="2700"/>
  <c r="AF15" i="2700" s="1"/>
  <c r="AH15" i="2700" s="1"/>
  <c r="AI15" i="2700" s="1"/>
  <c r="AG20" i="2700"/>
  <c r="AG25" i="2698"/>
  <c r="AF25" i="2698"/>
  <c r="AF20" i="2698"/>
  <c r="AF15" i="2698" s="1"/>
  <c r="AH15" i="2698" s="1"/>
  <c r="AI15" i="2698" s="1"/>
  <c r="AF28" i="2698"/>
  <c r="AG28" i="2698"/>
  <c r="AF26" i="2698"/>
  <c r="AG20" i="2698"/>
  <c r="AG26" i="2698"/>
  <c r="AF24" i="2697"/>
  <c r="AF23" i="2697"/>
  <c r="AG24" i="2697"/>
  <c r="AG26" i="2697"/>
  <c r="AG23" i="2697"/>
  <c r="AF26" i="2697"/>
  <c r="AF15" i="2697" s="1"/>
  <c r="AH15" i="2697" s="1"/>
  <c r="AI15" i="2697" s="1"/>
  <c r="AE5" i="263"/>
  <c r="AF5" i="263"/>
  <c r="AE6" i="263"/>
  <c r="AF6" i="263"/>
  <c r="AE7" i="263"/>
  <c r="AF7" i="263"/>
  <c r="AE8" i="263"/>
  <c r="V6" i="263" s="1"/>
  <c r="M6" i="263" s="1"/>
  <c r="AF8" i="263"/>
  <c r="W6" i="263" s="1"/>
  <c r="N6" i="263" s="1"/>
  <c r="AE9" i="263"/>
  <c r="V7" i="263" s="1"/>
  <c r="M7" i="263" s="1"/>
  <c r="AF9" i="263"/>
  <c r="W7" i="263" s="1"/>
  <c r="N7" i="263" s="1"/>
  <c r="AE10" i="263"/>
  <c r="AF10" i="263"/>
  <c r="AE11" i="263"/>
  <c r="AF11" i="263"/>
  <c r="AE12" i="263"/>
  <c r="V9" i="263" s="1"/>
  <c r="M9" i="263" s="1"/>
  <c r="AF12" i="263"/>
  <c r="W9" i="263" s="1"/>
  <c r="N9" i="263" s="1"/>
  <c r="AE13" i="263"/>
  <c r="V10" i="263" s="1"/>
  <c r="M10" i="263" s="1"/>
  <c r="AF13" i="263"/>
  <c r="W10" i="263" s="1"/>
  <c r="N10" i="263" s="1"/>
  <c r="AE14" i="263"/>
  <c r="V12" i="263" s="1"/>
  <c r="M12" i="263" s="1"/>
  <c r="AF14" i="263"/>
  <c r="W12" i="263" s="1"/>
  <c r="N12" i="263" s="1"/>
  <c r="AE15" i="263"/>
  <c r="AF15" i="263"/>
  <c r="AE16" i="263"/>
  <c r="AF16" i="263"/>
  <c r="AE17" i="263"/>
  <c r="V13" i="263" s="1"/>
  <c r="M13" i="263" s="1"/>
  <c r="AF17" i="263"/>
  <c r="W13" i="263" s="1"/>
  <c r="N13" i="263" s="1"/>
  <c r="AE18" i="263"/>
  <c r="V14" i="263" s="1"/>
  <c r="M14" i="263" s="1"/>
  <c r="AF18" i="263"/>
  <c r="W14" i="263" s="1"/>
  <c r="N14" i="263" s="1"/>
  <c r="AF4" i="263"/>
  <c r="E13" i="2710" l="1"/>
  <c r="E13" i="2724"/>
  <c r="E13" i="2748"/>
  <c r="E13" i="2725"/>
  <c r="M11" i="2738"/>
  <c r="M1" i="2738" s="1"/>
  <c r="E13" i="2738"/>
  <c r="M11" i="2739"/>
  <c r="M1" i="2739" s="1"/>
  <c r="E13" i="2739"/>
  <c r="M4" i="2739"/>
  <c r="E13" i="2737"/>
  <c r="E13" i="2744"/>
  <c r="E19" i="2715"/>
  <c r="M11" i="2715"/>
  <c r="M1" i="2715" s="1"/>
  <c r="M4" i="2715"/>
  <c r="M4" i="2709"/>
  <c r="M11" i="2709"/>
  <c r="M1" i="2709" s="1"/>
  <c r="E13" i="2709"/>
  <c r="E13" i="2707"/>
  <c r="E13" i="2706"/>
  <c r="E13" i="2711"/>
  <c r="M11" i="2699"/>
  <c r="M1" i="2699" s="1"/>
  <c r="E13" i="2699"/>
  <c r="M4" i="2696"/>
  <c r="M11" i="2696"/>
  <c r="M1" i="2696" s="1"/>
  <c r="M4" i="2753"/>
  <c r="M4" i="2749"/>
  <c r="M11" i="2748"/>
  <c r="M1" i="2748" s="1"/>
  <c r="M4" i="2748"/>
  <c r="M11" i="2747"/>
  <c r="M1" i="2747" s="1"/>
  <c r="M4" i="2747"/>
  <c r="M4" i="2746"/>
  <c r="M4" i="2745"/>
  <c r="M7" i="2744"/>
  <c r="M1" i="2744" s="1"/>
  <c r="M4" i="2744"/>
  <c r="M4" i="2743"/>
  <c r="M4" i="2742"/>
  <c r="M11" i="2741"/>
  <c r="M1" i="2741" s="1"/>
  <c r="M4" i="2741"/>
  <c r="M4" i="2738"/>
  <c r="M11" i="2737"/>
  <c r="M1" i="2737" s="1"/>
  <c r="M4" i="2737"/>
  <c r="M11" i="2736"/>
  <c r="M1" i="2736" s="1"/>
  <c r="M4" i="2736"/>
  <c r="M11" i="2735"/>
  <c r="M1" i="2735" s="1"/>
  <c r="M4" i="2735"/>
  <c r="M11" i="2733"/>
  <c r="M1" i="2733" s="1"/>
  <c r="M4" i="2733"/>
  <c r="M11" i="2732"/>
  <c r="M1" i="2732" s="1"/>
  <c r="M4" i="2732"/>
  <c r="M11" i="2731"/>
  <c r="M1" i="2731" s="1"/>
  <c r="M4" i="2731"/>
  <c r="M11" i="2730"/>
  <c r="M1" i="2730" s="1"/>
  <c r="M4" i="2730"/>
  <c r="AF15" i="2728"/>
  <c r="AH15" i="2728" s="1"/>
  <c r="AI15" i="2728" s="1"/>
  <c r="M11" i="2727"/>
  <c r="M1" i="2727" s="1"/>
  <c r="M4" i="2727"/>
  <c r="M4" i="2726"/>
  <c r="M11" i="2724"/>
  <c r="M1" i="2724" s="1"/>
  <c r="M4" i="2724"/>
  <c r="M4" i="2723"/>
  <c r="M11" i="2722"/>
  <c r="M1" i="2722" s="1"/>
  <c r="M4" i="2722"/>
  <c r="M11" i="2720"/>
  <c r="M1" i="2720" s="1"/>
  <c r="M4" i="2720"/>
  <c r="M11" i="2719"/>
  <c r="M1" i="2719" s="1"/>
  <c r="M4" i="2719"/>
  <c r="M4" i="2718"/>
  <c r="M11" i="2718"/>
  <c r="M1" i="2718" s="1"/>
  <c r="M4" i="2717"/>
  <c r="M4" i="2716"/>
  <c r="M11" i="2714"/>
  <c r="M1" i="2714" s="1"/>
  <c r="M4" i="2714"/>
  <c r="M11" i="2713"/>
  <c r="M1" i="2713" s="1"/>
  <c r="M4" i="2713"/>
  <c r="M4" i="2712"/>
  <c r="M11" i="2712"/>
  <c r="M1" i="2712" s="1"/>
  <c r="M11" i="2711"/>
  <c r="M1" i="2711" s="1"/>
  <c r="M11" i="2710"/>
  <c r="M1" i="2710" s="1"/>
  <c r="M4" i="2708"/>
  <c r="M11" i="2705"/>
  <c r="M1" i="2705" s="1"/>
  <c r="M4" i="2705"/>
  <c r="M4" i="2704"/>
  <c r="M11" i="2704"/>
  <c r="M1" i="2704" s="1"/>
  <c r="M4" i="2703"/>
  <c r="M11" i="2703"/>
  <c r="M1" i="2703" s="1"/>
  <c r="M11" i="2702"/>
  <c r="M1" i="2702" s="1"/>
  <c r="M4" i="2702"/>
  <c r="M11" i="2701"/>
  <c r="M1" i="2701" s="1"/>
  <c r="M4" i="2700"/>
  <c r="M11" i="2700"/>
  <c r="M1" i="2700" s="1"/>
  <c r="M4" i="2699"/>
  <c r="M4" i="2698"/>
  <c r="M11" i="2698"/>
  <c r="M1" i="2698" s="1"/>
  <c r="M11" i="2697"/>
  <c r="M1" i="2697" s="1"/>
  <c r="M4" i="2697"/>
  <c r="E13" i="2696"/>
  <c r="W5" i="263"/>
  <c r="N5" i="263" s="1"/>
  <c r="V11" i="263"/>
  <c r="M11" i="263" s="1"/>
  <c r="W8" i="263"/>
  <c r="N8" i="263" s="1"/>
  <c r="W11" i="263"/>
  <c r="N11" i="263" s="1"/>
  <c r="V8" i="263"/>
  <c r="M8" i="263" s="1"/>
  <c r="V5" i="263"/>
  <c r="M5" i="263" s="1"/>
  <c r="F19" i="2715" l="1"/>
  <c r="E13" i="2715"/>
  <c r="M11" i="2728"/>
  <c r="M1" i="2728" s="1"/>
  <c r="M4" i="2728"/>
  <c r="M11" i="2725"/>
  <c r="M1" i="2725" s="1"/>
  <c r="M4" i="2725"/>
  <c r="N15" i="263"/>
  <c r="M15" i="263"/>
  <c r="AE19" i="263"/>
  <c r="AG5" i="263"/>
  <c r="AH5" i="263"/>
  <c r="AI5" i="263"/>
  <c r="AG6" i="263"/>
  <c r="AH6" i="263"/>
  <c r="AI6" i="263"/>
  <c r="AG7" i="263"/>
  <c r="AH7" i="263"/>
  <c r="AI7" i="263"/>
  <c r="AG8" i="263"/>
  <c r="X6" i="263" s="1"/>
  <c r="O6" i="263" s="1"/>
  <c r="AH8" i="263"/>
  <c r="Y6" i="263" s="1"/>
  <c r="P6" i="263" s="1"/>
  <c r="AI8" i="263"/>
  <c r="Z6" i="263" s="1"/>
  <c r="Q6" i="263" s="1"/>
  <c r="AG9" i="263"/>
  <c r="X7" i="263" s="1"/>
  <c r="O7" i="263" s="1"/>
  <c r="AH9" i="263"/>
  <c r="Y7" i="263" s="1"/>
  <c r="P7" i="263" s="1"/>
  <c r="AI9" i="263"/>
  <c r="Z7" i="263" s="1"/>
  <c r="Q7" i="263" s="1"/>
  <c r="AG10" i="263"/>
  <c r="AH10" i="263"/>
  <c r="AI10" i="263"/>
  <c r="AG11" i="263"/>
  <c r="AH11" i="263"/>
  <c r="AI11" i="263"/>
  <c r="AG12" i="263"/>
  <c r="X9" i="263" s="1"/>
  <c r="O9" i="263" s="1"/>
  <c r="AH12" i="263"/>
  <c r="Y9" i="263" s="1"/>
  <c r="P9" i="263" s="1"/>
  <c r="AI12" i="263"/>
  <c r="Z9" i="263" s="1"/>
  <c r="Q9" i="263" s="1"/>
  <c r="AG13" i="263"/>
  <c r="X10" i="263" s="1"/>
  <c r="O10" i="263" s="1"/>
  <c r="AH13" i="263"/>
  <c r="Y10" i="263" s="1"/>
  <c r="P10" i="263" s="1"/>
  <c r="AI13" i="263"/>
  <c r="Z10" i="263" s="1"/>
  <c r="Q10" i="263" s="1"/>
  <c r="AG14" i="263"/>
  <c r="X12" i="263" s="1"/>
  <c r="O12" i="263" s="1"/>
  <c r="AH14" i="263"/>
  <c r="Y12" i="263" s="1"/>
  <c r="P12" i="263" s="1"/>
  <c r="AI14" i="263"/>
  <c r="Z12" i="263" s="1"/>
  <c r="Q12" i="263" s="1"/>
  <c r="AG15" i="263"/>
  <c r="AH15" i="263"/>
  <c r="AI15" i="263"/>
  <c r="AG16" i="263"/>
  <c r="AH16" i="263"/>
  <c r="AI16" i="263"/>
  <c r="AG17" i="263"/>
  <c r="X13" i="263" s="1"/>
  <c r="O13" i="263" s="1"/>
  <c r="AH17" i="263"/>
  <c r="Y13" i="263" s="1"/>
  <c r="P13" i="263" s="1"/>
  <c r="AI17" i="263"/>
  <c r="Z13" i="263" s="1"/>
  <c r="Q13" i="263" s="1"/>
  <c r="AG18" i="263"/>
  <c r="X14" i="263" s="1"/>
  <c r="O14" i="263" s="1"/>
  <c r="AH18" i="263"/>
  <c r="Y14" i="263" s="1"/>
  <c r="P14" i="263" s="1"/>
  <c r="AI18" i="263"/>
  <c r="Z14" i="263" s="1"/>
  <c r="Q14" i="263" s="1"/>
  <c r="AH4" i="263"/>
  <c r="AI4" i="263"/>
  <c r="AG4" i="263"/>
  <c r="AD5" i="263"/>
  <c r="AD6" i="263"/>
  <c r="AD7" i="263"/>
  <c r="AD8" i="263"/>
  <c r="U6" i="263" s="1"/>
  <c r="L6" i="263" s="1"/>
  <c r="AD9" i="263"/>
  <c r="U7" i="263" s="1"/>
  <c r="L7" i="263" s="1"/>
  <c r="AD10" i="263"/>
  <c r="AD11" i="263"/>
  <c r="AD12" i="263"/>
  <c r="U9" i="263" s="1"/>
  <c r="L9" i="263" s="1"/>
  <c r="AD13" i="263"/>
  <c r="U10" i="263" s="1"/>
  <c r="L10" i="263" s="1"/>
  <c r="AD14" i="263"/>
  <c r="U12" i="263" s="1"/>
  <c r="L12" i="263" s="1"/>
  <c r="AD15" i="263"/>
  <c r="AD16" i="263"/>
  <c r="AD17" i="263"/>
  <c r="U13" i="263" s="1"/>
  <c r="L13" i="263" s="1"/>
  <c r="AD18" i="263"/>
  <c r="U14" i="263" s="1"/>
  <c r="L14" i="263" s="1"/>
  <c r="AD4" i="263"/>
  <c r="M78" i="1"/>
  <c r="O79" i="1" l="1"/>
  <c r="O82" i="1"/>
  <c r="N79" i="1"/>
  <c r="N82" i="1"/>
  <c r="O81" i="1"/>
  <c r="N81" i="1"/>
  <c r="O80" i="1"/>
  <c r="N80" i="1"/>
  <c r="X5" i="263"/>
  <c r="O5" i="263" s="1"/>
  <c r="U11" i="263"/>
  <c r="L11" i="263" s="1"/>
  <c r="U8" i="263"/>
  <c r="L8" i="263" s="1"/>
  <c r="U5" i="263"/>
  <c r="L5" i="263" s="1"/>
  <c r="Y5" i="263"/>
  <c r="P5" i="263" s="1"/>
  <c r="Z5" i="263"/>
  <c r="Q5" i="263" s="1"/>
  <c r="Z8" i="263"/>
  <c r="Q8" i="263" s="1"/>
  <c r="Y8" i="263"/>
  <c r="P8" i="263" s="1"/>
  <c r="Z11" i="263"/>
  <c r="Q11" i="263" s="1"/>
  <c r="Y11" i="263"/>
  <c r="P11" i="263" s="1"/>
  <c r="X8" i="263"/>
  <c r="O8" i="263" s="1"/>
  <c r="X11" i="263"/>
  <c r="O11" i="263" s="1"/>
  <c r="AF19" i="263"/>
  <c r="AG19" i="263"/>
  <c r="M81" i="1"/>
  <c r="Q82" i="1"/>
  <c r="M80" i="1"/>
  <c r="Q80" i="1"/>
  <c r="Q81" i="1"/>
  <c r="M82" i="1"/>
  <c r="I8" i="1"/>
  <c r="M7" i="2"/>
  <c r="L7" i="2"/>
  <c r="M11" i="2"/>
  <c r="L11" i="2"/>
  <c r="O15" i="263" l="1"/>
  <c r="Q15" i="263"/>
  <c r="P15" i="263"/>
  <c r="Y15" i="263"/>
  <c r="M79" i="1"/>
  <c r="Q79" i="1"/>
  <c r="P78" i="1" l="1"/>
  <c r="I12" i="1"/>
  <c r="I14" i="1"/>
  <c r="I16" i="1" l="1"/>
  <c r="I15" i="1" l="1"/>
  <c r="I7" i="1"/>
  <c r="I10" i="1"/>
  <c r="I9" i="1"/>
  <c r="I13" i="1"/>
  <c r="I11" i="1"/>
  <c r="M8" i="2"/>
  <c r="L8" i="2"/>
  <c r="M6" i="2"/>
  <c r="L6" i="2"/>
  <c r="M5" i="2"/>
  <c r="L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5" i="2"/>
  <c r="AH19" i="263" l="1"/>
  <c r="AI19" i="263"/>
  <c r="AD19" i="263"/>
  <c r="Y16" i="2"/>
  <c r="Z16" i="2"/>
  <c r="AC16" i="2"/>
  <c r="AD16" i="2" s="1"/>
  <c r="AE16" i="2"/>
  <c r="AH16" i="2"/>
  <c r="AI16" i="2" s="1"/>
  <c r="Y17" i="2"/>
  <c r="Z17" i="2"/>
  <c r="AC17" i="2"/>
  <c r="AD17" i="2" s="1"/>
  <c r="AE17" i="2"/>
  <c r="AH17" i="2"/>
  <c r="AI17" i="2" s="1"/>
  <c r="Y18" i="2"/>
  <c r="Z18" i="2"/>
  <c r="AC18" i="2"/>
  <c r="AD18" i="2" s="1"/>
  <c r="AE18" i="2"/>
  <c r="AH18" i="2"/>
  <c r="AI18" i="2" s="1"/>
  <c r="Y19" i="2"/>
  <c r="Z19" i="2"/>
  <c r="AC19" i="2"/>
  <c r="AD19" i="2" s="1"/>
  <c r="AE19" i="2"/>
  <c r="AH19" i="2"/>
  <c r="AI19" i="2" s="1"/>
  <c r="Y20" i="2"/>
  <c r="Z20" i="2"/>
  <c r="AC20" i="2"/>
  <c r="AD20" i="2" s="1"/>
  <c r="AE20" i="2"/>
  <c r="AH20" i="2"/>
  <c r="AI20" i="2" s="1"/>
  <c r="Y21" i="2"/>
  <c r="Z21" i="2"/>
  <c r="AC21" i="2"/>
  <c r="AD21" i="2" s="1"/>
  <c r="AE21" i="2"/>
  <c r="AH21" i="2"/>
  <c r="AI21" i="2" s="1"/>
  <c r="Y22" i="2"/>
  <c r="Z22" i="2"/>
  <c r="AC22" i="2"/>
  <c r="AD22" i="2" s="1"/>
  <c r="AE22" i="2"/>
  <c r="AH22" i="2"/>
  <c r="AI22" i="2" s="1"/>
  <c r="Y23" i="2"/>
  <c r="Z23" i="2"/>
  <c r="AC23" i="2"/>
  <c r="AD23" i="2" s="1"/>
  <c r="AE23" i="2"/>
  <c r="AH23" i="2"/>
  <c r="AI23" i="2" s="1"/>
  <c r="Y24" i="2"/>
  <c r="Z24" i="2"/>
  <c r="AC24" i="2"/>
  <c r="AD24" i="2" s="1"/>
  <c r="AE24" i="2"/>
  <c r="AH24" i="2"/>
  <c r="AI24" i="2" s="1"/>
  <c r="Y25" i="2"/>
  <c r="Z25" i="2"/>
  <c r="AC25" i="2"/>
  <c r="AD25" i="2" s="1"/>
  <c r="AE25" i="2"/>
  <c r="AH25" i="2"/>
  <c r="AI25" i="2" s="1"/>
  <c r="Y26" i="2"/>
  <c r="Z26" i="2"/>
  <c r="AC26" i="2"/>
  <c r="AD26" i="2" s="1"/>
  <c r="AE26" i="2"/>
  <c r="AH26" i="2"/>
  <c r="AI26" i="2" s="1"/>
  <c r="Y27" i="2"/>
  <c r="Z27" i="2"/>
  <c r="AC27" i="2"/>
  <c r="AD27" i="2" s="1"/>
  <c r="AE27" i="2"/>
  <c r="AH27" i="2"/>
  <c r="AI27" i="2" s="1"/>
  <c r="Y28" i="2"/>
  <c r="Z28" i="2"/>
  <c r="AC28" i="2"/>
  <c r="AD28" i="2" s="1"/>
  <c r="AE28" i="2"/>
  <c r="AH28" i="2"/>
  <c r="AI28" i="2" s="1"/>
  <c r="Y29" i="2"/>
  <c r="Z29" i="2"/>
  <c r="AC29" i="2"/>
  <c r="AD29" i="2" s="1"/>
  <c r="AE29" i="2"/>
  <c r="AH29" i="2"/>
  <c r="AI29" i="2" s="1"/>
  <c r="Y30" i="2"/>
  <c r="Z30" i="2"/>
  <c r="AC30" i="2"/>
  <c r="AD30" i="2" s="1"/>
  <c r="AE30" i="2"/>
  <c r="AH30" i="2"/>
  <c r="AI30" i="2" s="1"/>
  <c r="Y31" i="2"/>
  <c r="Z31" i="2"/>
  <c r="AC31" i="2"/>
  <c r="AD31" i="2" s="1"/>
  <c r="AE31" i="2"/>
  <c r="AH31" i="2"/>
  <c r="AI31" i="2" s="1"/>
  <c r="Y32" i="2"/>
  <c r="Z32" i="2"/>
  <c r="AC32" i="2"/>
  <c r="AD32" i="2" s="1"/>
  <c r="AE32" i="2"/>
  <c r="AH32" i="2"/>
  <c r="AI32" i="2" s="1"/>
  <c r="Y33" i="2"/>
  <c r="Z33" i="2"/>
  <c r="AC33" i="2"/>
  <c r="AD33" i="2" s="1"/>
  <c r="AE33" i="2"/>
  <c r="AH33" i="2"/>
  <c r="AI33" i="2" s="1"/>
  <c r="Y34" i="2"/>
  <c r="Z34" i="2"/>
  <c r="AC34" i="2"/>
  <c r="AD34" i="2" s="1"/>
  <c r="AE34" i="2"/>
  <c r="AH34" i="2"/>
  <c r="AI34" i="2" s="1"/>
  <c r="Y35" i="2"/>
  <c r="Z35" i="2"/>
  <c r="AC35" i="2"/>
  <c r="AD35" i="2" s="1"/>
  <c r="AE35" i="2"/>
  <c r="AH35" i="2"/>
  <c r="AI35" i="2" s="1"/>
  <c r="Y36" i="2"/>
  <c r="Z36" i="2"/>
  <c r="AC36" i="2"/>
  <c r="AD36" i="2" s="1"/>
  <c r="AE36" i="2"/>
  <c r="AH36" i="2"/>
  <c r="AI36" i="2" s="1"/>
  <c r="Y37" i="2"/>
  <c r="Z37" i="2"/>
  <c r="AC37" i="2"/>
  <c r="AD37" i="2" s="1"/>
  <c r="AE37" i="2"/>
  <c r="AH37" i="2"/>
  <c r="AI37" i="2" s="1"/>
  <c r="Y38" i="2"/>
  <c r="Z38" i="2"/>
  <c r="AC38" i="2"/>
  <c r="AD38" i="2" s="1"/>
  <c r="AE38" i="2"/>
  <c r="AH38" i="2"/>
  <c r="AI38" i="2" s="1"/>
  <c r="Y39" i="2"/>
  <c r="Z39" i="2"/>
  <c r="AC39" i="2"/>
  <c r="AD39" i="2" s="1"/>
  <c r="AE39" i="2"/>
  <c r="AH39" i="2"/>
  <c r="AI39" i="2" s="1"/>
  <c r="Y40" i="2"/>
  <c r="Z40" i="2"/>
  <c r="AC40" i="2"/>
  <c r="AD40" i="2" s="1"/>
  <c r="AE40" i="2"/>
  <c r="AH40" i="2"/>
  <c r="AI40" i="2" s="1"/>
  <c r="Y41" i="2"/>
  <c r="Z41" i="2"/>
  <c r="AC41" i="2"/>
  <c r="AD41" i="2" s="1"/>
  <c r="AE41" i="2"/>
  <c r="AH41" i="2"/>
  <c r="AI41" i="2" s="1"/>
  <c r="Y42" i="2"/>
  <c r="Z42" i="2"/>
  <c r="AC42" i="2"/>
  <c r="AD42" i="2" s="1"/>
  <c r="AE42" i="2"/>
  <c r="AH42" i="2"/>
  <c r="AI42" i="2" s="1"/>
  <c r="Y43" i="2"/>
  <c r="Z43" i="2"/>
  <c r="AC43" i="2"/>
  <c r="AD43" i="2" s="1"/>
  <c r="AE43" i="2"/>
  <c r="AH43" i="2"/>
  <c r="AI43" i="2" s="1"/>
  <c r="Y44" i="2"/>
  <c r="Z44" i="2"/>
  <c r="AC44" i="2"/>
  <c r="AD44" i="2" s="1"/>
  <c r="AE44" i="2"/>
  <c r="AH44" i="2"/>
  <c r="AI44" i="2" s="1"/>
  <c r="Y45" i="2"/>
  <c r="Z45" i="2"/>
  <c r="AC45" i="2"/>
  <c r="AD45" i="2" s="1"/>
  <c r="AE45" i="2"/>
  <c r="AH45" i="2"/>
  <c r="AI45" i="2" s="1"/>
  <c r="Y46" i="2"/>
  <c r="Z46" i="2"/>
  <c r="AC46" i="2"/>
  <c r="AD46" i="2" s="1"/>
  <c r="AE46" i="2"/>
  <c r="AH46" i="2"/>
  <c r="AI46" i="2" s="1"/>
  <c r="Y47" i="2"/>
  <c r="Z47" i="2"/>
  <c r="AC47" i="2"/>
  <c r="AD47" i="2" s="1"/>
  <c r="AE47" i="2"/>
  <c r="AH47" i="2"/>
  <c r="AI47" i="2" s="1"/>
  <c r="Y48" i="2"/>
  <c r="Z48" i="2"/>
  <c r="AC48" i="2"/>
  <c r="AD48" i="2" s="1"/>
  <c r="AE48" i="2"/>
  <c r="AH48" i="2"/>
  <c r="AI48" i="2" s="1"/>
  <c r="Y49" i="2"/>
  <c r="Z49" i="2"/>
  <c r="AC49" i="2"/>
  <c r="AD49" i="2" s="1"/>
  <c r="AE49" i="2"/>
  <c r="AH49" i="2"/>
  <c r="AI49" i="2" s="1"/>
  <c r="Y50" i="2"/>
  <c r="Z50" i="2"/>
  <c r="AC50" i="2"/>
  <c r="AD50" i="2" s="1"/>
  <c r="AE50" i="2"/>
  <c r="AH50" i="2"/>
  <c r="AI50" i="2" s="1"/>
  <c r="Y51" i="2"/>
  <c r="Z51" i="2"/>
  <c r="AC51" i="2"/>
  <c r="AD51" i="2" s="1"/>
  <c r="AE51" i="2"/>
  <c r="AH51" i="2"/>
  <c r="AI51" i="2" s="1"/>
  <c r="Y52" i="2"/>
  <c r="Z52" i="2"/>
  <c r="AC52" i="2"/>
  <c r="AD52" i="2" s="1"/>
  <c r="AE52" i="2"/>
  <c r="AH52" i="2"/>
  <c r="AI52" i="2" s="1"/>
  <c r="Y53" i="2"/>
  <c r="Z53" i="2"/>
  <c r="AC53" i="2"/>
  <c r="AD53" i="2" s="1"/>
  <c r="AE53" i="2"/>
  <c r="AH53" i="2"/>
  <c r="AI53" i="2" s="1"/>
  <c r="Y54" i="2"/>
  <c r="Z54" i="2"/>
  <c r="AC54" i="2"/>
  <c r="AD54" i="2" s="1"/>
  <c r="AE54" i="2"/>
  <c r="AH54" i="2"/>
  <c r="AI54" i="2" s="1"/>
  <c r="Y55" i="2"/>
  <c r="Z55" i="2"/>
  <c r="AC55" i="2"/>
  <c r="AD55" i="2" s="1"/>
  <c r="AE55" i="2"/>
  <c r="AH55" i="2"/>
  <c r="AI55" i="2" s="1"/>
  <c r="Y56" i="2"/>
  <c r="Z56" i="2"/>
  <c r="AC56" i="2"/>
  <c r="AD56" i="2" s="1"/>
  <c r="AE56" i="2"/>
  <c r="AH56" i="2"/>
  <c r="AI56" i="2" s="1"/>
  <c r="Y57" i="2"/>
  <c r="Z57" i="2"/>
  <c r="AC57" i="2"/>
  <c r="AD57" i="2" s="1"/>
  <c r="AE57" i="2"/>
  <c r="AH57" i="2"/>
  <c r="AI57" i="2" s="1"/>
  <c r="Y58" i="2"/>
  <c r="Z58" i="2"/>
  <c r="AC58" i="2"/>
  <c r="AD58" i="2" s="1"/>
  <c r="AE58" i="2"/>
  <c r="AH58" i="2"/>
  <c r="AI58" i="2" s="1"/>
  <c r="Y59" i="2"/>
  <c r="Z59" i="2"/>
  <c r="AC59" i="2"/>
  <c r="AD59" i="2" s="1"/>
  <c r="AE59" i="2"/>
  <c r="AH59" i="2"/>
  <c r="AI59" i="2" s="1"/>
  <c r="Y60" i="2"/>
  <c r="Z60" i="2"/>
  <c r="AC60" i="2"/>
  <c r="AD60" i="2" s="1"/>
  <c r="AE60" i="2"/>
  <c r="AH60" i="2"/>
  <c r="AI60" i="2" s="1"/>
  <c r="Y61" i="2"/>
  <c r="Z61" i="2"/>
  <c r="AC61" i="2"/>
  <c r="AD61" i="2" s="1"/>
  <c r="AE61" i="2"/>
  <c r="AH61" i="2"/>
  <c r="AI61" i="2" s="1"/>
  <c r="Y62" i="2"/>
  <c r="Z62" i="2"/>
  <c r="AC62" i="2"/>
  <c r="AD62" i="2" s="1"/>
  <c r="AE62" i="2"/>
  <c r="AH62" i="2"/>
  <c r="AI62" i="2" s="1"/>
  <c r="Y63" i="2"/>
  <c r="Z63" i="2"/>
  <c r="AC63" i="2"/>
  <c r="AD63" i="2" s="1"/>
  <c r="AE63" i="2"/>
  <c r="AH63" i="2"/>
  <c r="AI63" i="2" s="1"/>
  <c r="Y64" i="2"/>
  <c r="Z64" i="2"/>
  <c r="AC64" i="2"/>
  <c r="AD64" i="2" s="1"/>
  <c r="AE64" i="2"/>
  <c r="AH64" i="2"/>
  <c r="AI64" i="2" s="1"/>
  <c r="Y65" i="2"/>
  <c r="Z65" i="2"/>
  <c r="AC65" i="2"/>
  <c r="AD65" i="2" s="1"/>
  <c r="AE65" i="2"/>
  <c r="AH65" i="2"/>
  <c r="AI65" i="2" s="1"/>
  <c r="Y66" i="2"/>
  <c r="Z66" i="2"/>
  <c r="AC66" i="2"/>
  <c r="AD66" i="2" s="1"/>
  <c r="AE66" i="2"/>
  <c r="AH66" i="2"/>
  <c r="AI66" i="2" s="1"/>
  <c r="Y67" i="2"/>
  <c r="Z67" i="2"/>
  <c r="AC67" i="2"/>
  <c r="AD67" i="2" s="1"/>
  <c r="AE67" i="2"/>
  <c r="AH67" i="2"/>
  <c r="AI67" i="2" s="1"/>
  <c r="Y68" i="2"/>
  <c r="Z68" i="2"/>
  <c r="AC68" i="2"/>
  <c r="AD68" i="2" s="1"/>
  <c r="AE68" i="2"/>
  <c r="AH68" i="2"/>
  <c r="AI68" i="2" s="1"/>
  <c r="Y69" i="2"/>
  <c r="Z69" i="2"/>
  <c r="AC69" i="2"/>
  <c r="AD69" i="2" s="1"/>
  <c r="AE69" i="2"/>
  <c r="AH69" i="2"/>
  <c r="AI69" i="2" s="1"/>
  <c r="Y70" i="2"/>
  <c r="Z70" i="2"/>
  <c r="AC70" i="2"/>
  <c r="AD70" i="2" s="1"/>
  <c r="AE70" i="2"/>
  <c r="AH70" i="2"/>
  <c r="AI70" i="2" s="1"/>
  <c r="Y71" i="2"/>
  <c r="Z71" i="2"/>
  <c r="AC71" i="2"/>
  <c r="AD71" i="2" s="1"/>
  <c r="AE71" i="2"/>
  <c r="AH71" i="2"/>
  <c r="AI71" i="2" s="1"/>
  <c r="Y72" i="2"/>
  <c r="Z72" i="2"/>
  <c r="AC72" i="2"/>
  <c r="AD72" i="2" s="1"/>
  <c r="AE72" i="2"/>
  <c r="AH72" i="2"/>
  <c r="AI72" i="2" s="1"/>
  <c r="Y73" i="2"/>
  <c r="Z73" i="2"/>
  <c r="AC73" i="2"/>
  <c r="AD73" i="2" s="1"/>
  <c r="AE73" i="2"/>
  <c r="AH73" i="2"/>
  <c r="AI73" i="2" s="1"/>
  <c r="Y74" i="2"/>
  <c r="Z74" i="2"/>
  <c r="AC74" i="2"/>
  <c r="AD74" i="2" s="1"/>
  <c r="AE74" i="2"/>
  <c r="AH74" i="2"/>
  <c r="AI74" i="2" s="1"/>
  <c r="Y75" i="2"/>
  <c r="Z75" i="2"/>
  <c r="AC75" i="2"/>
  <c r="AD75" i="2" s="1"/>
  <c r="AE75" i="2"/>
  <c r="AH75" i="2"/>
  <c r="AI75" i="2" s="1"/>
  <c r="Y76" i="2"/>
  <c r="Z76" i="2"/>
  <c r="AC76" i="2"/>
  <c r="AD76" i="2" s="1"/>
  <c r="AE76" i="2"/>
  <c r="AH76" i="2"/>
  <c r="AI76" i="2" s="1"/>
  <c r="Y77" i="2"/>
  <c r="Z77" i="2"/>
  <c r="AC77" i="2"/>
  <c r="AD77" i="2" s="1"/>
  <c r="AF77" i="2" s="1"/>
  <c r="AE77" i="2"/>
  <c r="AH77" i="2"/>
  <c r="AI77" i="2" s="1"/>
  <c r="Y78" i="2"/>
  <c r="Z78" i="2"/>
  <c r="AC78" i="2"/>
  <c r="AD78" i="2" s="1"/>
  <c r="AE78" i="2"/>
  <c r="AH78" i="2"/>
  <c r="AI78" i="2" s="1"/>
  <c r="Y79" i="2"/>
  <c r="Z79" i="2"/>
  <c r="AC79" i="2"/>
  <c r="AD79" i="2" s="1"/>
  <c r="AE79" i="2"/>
  <c r="AH79" i="2"/>
  <c r="AI79" i="2" s="1"/>
  <c r="Y80" i="2"/>
  <c r="Z80" i="2"/>
  <c r="AC80" i="2"/>
  <c r="AD80" i="2" s="1"/>
  <c r="AE80" i="2"/>
  <c r="AH80" i="2"/>
  <c r="AI80" i="2" s="1"/>
  <c r="Y81" i="2"/>
  <c r="Z81" i="2"/>
  <c r="AC81" i="2"/>
  <c r="AD81" i="2" s="1"/>
  <c r="AF81" i="2" s="1"/>
  <c r="AE81" i="2"/>
  <c r="AH81" i="2"/>
  <c r="AI81" i="2" s="1"/>
  <c r="Y82" i="2"/>
  <c r="Z82" i="2"/>
  <c r="AC82" i="2"/>
  <c r="AD82" i="2" s="1"/>
  <c r="AE82" i="2"/>
  <c r="AH82" i="2"/>
  <c r="AI82" i="2" s="1"/>
  <c r="Y83" i="2"/>
  <c r="Z83" i="2"/>
  <c r="AC83" i="2"/>
  <c r="AD83" i="2" s="1"/>
  <c r="AE83" i="2"/>
  <c r="AH83" i="2"/>
  <c r="AI83" i="2" s="1"/>
  <c r="Y84" i="2"/>
  <c r="Z84" i="2"/>
  <c r="AC84" i="2"/>
  <c r="AD84" i="2" s="1"/>
  <c r="AE84" i="2"/>
  <c r="AH84" i="2"/>
  <c r="AI84" i="2" s="1"/>
  <c r="Y85" i="2"/>
  <c r="Z85" i="2"/>
  <c r="AC85" i="2"/>
  <c r="AD85" i="2" s="1"/>
  <c r="AF85" i="2" s="1"/>
  <c r="AE85" i="2"/>
  <c r="AH85" i="2"/>
  <c r="AI85" i="2" s="1"/>
  <c r="Y86" i="2"/>
  <c r="Z86" i="2"/>
  <c r="AC86" i="2"/>
  <c r="AD86" i="2" s="1"/>
  <c r="AE86" i="2"/>
  <c r="AH86" i="2"/>
  <c r="AI86" i="2" s="1"/>
  <c r="Y87" i="2"/>
  <c r="Z87" i="2"/>
  <c r="AC87" i="2"/>
  <c r="AD87" i="2" s="1"/>
  <c r="AE87" i="2"/>
  <c r="AH87" i="2"/>
  <c r="AI87" i="2" s="1"/>
  <c r="Y88" i="2"/>
  <c r="Z88" i="2"/>
  <c r="AC88" i="2"/>
  <c r="AD88" i="2" s="1"/>
  <c r="AE88" i="2"/>
  <c r="AH88" i="2"/>
  <c r="AI88" i="2" s="1"/>
  <c r="Y89" i="2"/>
  <c r="Z89" i="2"/>
  <c r="AC89" i="2"/>
  <c r="AD89" i="2" s="1"/>
  <c r="AF89" i="2" s="1"/>
  <c r="AE89" i="2"/>
  <c r="AH89" i="2"/>
  <c r="AI89" i="2" s="1"/>
  <c r="Y90" i="2"/>
  <c r="Z90" i="2"/>
  <c r="AC90" i="2"/>
  <c r="AD90" i="2" s="1"/>
  <c r="AE90" i="2"/>
  <c r="AH90" i="2"/>
  <c r="AI90" i="2" s="1"/>
  <c r="Y91" i="2"/>
  <c r="Z91" i="2"/>
  <c r="AC91" i="2"/>
  <c r="AD91" i="2" s="1"/>
  <c r="AE91" i="2"/>
  <c r="AH91" i="2"/>
  <c r="AI91" i="2" s="1"/>
  <c r="Y92" i="2"/>
  <c r="Z92" i="2"/>
  <c r="AC92" i="2"/>
  <c r="AD92" i="2" s="1"/>
  <c r="AE92" i="2"/>
  <c r="AH92" i="2"/>
  <c r="AI92" i="2" s="1"/>
  <c r="Y93" i="2"/>
  <c r="Z93" i="2"/>
  <c r="AC93" i="2"/>
  <c r="AD93" i="2" s="1"/>
  <c r="AF93" i="2" s="1"/>
  <c r="AE93" i="2"/>
  <c r="AH93" i="2"/>
  <c r="AI93" i="2" s="1"/>
  <c r="Y94" i="2"/>
  <c r="Z94" i="2"/>
  <c r="AC94" i="2"/>
  <c r="AD94" i="2" s="1"/>
  <c r="AE94" i="2"/>
  <c r="AH94" i="2"/>
  <c r="AI94" i="2" s="1"/>
  <c r="Y95" i="2"/>
  <c r="Z95" i="2"/>
  <c r="AC95" i="2"/>
  <c r="AD95" i="2" s="1"/>
  <c r="AE95" i="2"/>
  <c r="AH95" i="2"/>
  <c r="AI95" i="2" s="1"/>
  <c r="Y96" i="2"/>
  <c r="Z96" i="2"/>
  <c r="AC96" i="2"/>
  <c r="AD96" i="2" s="1"/>
  <c r="AE96" i="2"/>
  <c r="AH96" i="2"/>
  <c r="AI96" i="2" s="1"/>
  <c r="Y97" i="2"/>
  <c r="Z97" i="2"/>
  <c r="AC97" i="2"/>
  <c r="AD97" i="2" s="1"/>
  <c r="AF97" i="2" s="1"/>
  <c r="AE97" i="2"/>
  <c r="AH97" i="2"/>
  <c r="AI97" i="2" s="1"/>
  <c r="Y98" i="2"/>
  <c r="Z98" i="2"/>
  <c r="AC98" i="2"/>
  <c r="AD98" i="2" s="1"/>
  <c r="AE98" i="2"/>
  <c r="AH98" i="2"/>
  <c r="AI98" i="2" s="1"/>
  <c r="Y99" i="2"/>
  <c r="Z99" i="2"/>
  <c r="AC99" i="2"/>
  <c r="AD99" i="2" s="1"/>
  <c r="AE99" i="2"/>
  <c r="AH99" i="2"/>
  <c r="AI99" i="2" s="1"/>
  <c r="Y100" i="2"/>
  <c r="Z100" i="2"/>
  <c r="AC100" i="2"/>
  <c r="AD100" i="2" s="1"/>
  <c r="AE100" i="2"/>
  <c r="AH100" i="2"/>
  <c r="AI100" i="2" s="1"/>
  <c r="Y15" i="2"/>
  <c r="W15" i="263" l="1"/>
  <c r="U15" i="263"/>
  <c r="L15" i="263" s="1"/>
  <c r="Z15" i="263"/>
  <c r="V15" i="263"/>
  <c r="X15" i="263"/>
  <c r="AF83" i="2"/>
  <c r="AG83" i="2"/>
  <c r="AF95" i="2"/>
  <c r="AG95" i="2"/>
  <c r="AF87" i="2"/>
  <c r="AG87" i="2"/>
  <c r="AF79" i="2"/>
  <c r="AG79" i="2"/>
  <c r="AF73" i="2"/>
  <c r="AG73" i="2"/>
  <c r="AF69" i="2"/>
  <c r="AG69" i="2"/>
  <c r="AF65" i="2"/>
  <c r="AG65" i="2"/>
  <c r="AF61" i="2"/>
  <c r="AG61" i="2"/>
  <c r="AF57" i="2"/>
  <c r="AG57" i="2"/>
  <c r="AF53" i="2"/>
  <c r="AG53" i="2"/>
  <c r="AF49" i="2"/>
  <c r="AG49" i="2"/>
  <c r="AF45" i="2"/>
  <c r="AG45" i="2"/>
  <c r="AF41" i="2"/>
  <c r="AG41" i="2"/>
  <c r="AF37" i="2"/>
  <c r="AG37" i="2"/>
  <c r="AF33" i="2"/>
  <c r="AG33" i="2"/>
  <c r="AF29" i="2"/>
  <c r="AG29" i="2"/>
  <c r="AF25" i="2"/>
  <c r="AG25" i="2"/>
  <c r="AF21" i="2"/>
  <c r="AG21" i="2"/>
  <c r="AF17" i="2"/>
  <c r="AG17" i="2"/>
  <c r="AF75" i="2"/>
  <c r="AG75" i="2"/>
  <c r="AF71" i="2"/>
  <c r="AG71" i="2"/>
  <c r="AF67" i="2"/>
  <c r="AG67" i="2"/>
  <c r="AF63" i="2"/>
  <c r="AG63" i="2"/>
  <c r="AF59" i="2"/>
  <c r="AG59" i="2"/>
  <c r="AF55" i="2"/>
  <c r="AG55" i="2"/>
  <c r="AF51" i="2"/>
  <c r="AG51" i="2"/>
  <c r="AF47" i="2"/>
  <c r="AG47" i="2"/>
  <c r="AF43" i="2"/>
  <c r="AG43" i="2"/>
  <c r="AF39" i="2"/>
  <c r="AG39" i="2"/>
  <c r="AF35" i="2"/>
  <c r="AG35" i="2"/>
  <c r="AF31" i="2"/>
  <c r="AG31" i="2"/>
  <c r="AF27" i="2"/>
  <c r="AG27" i="2"/>
  <c r="AF23" i="2"/>
  <c r="AG23" i="2"/>
  <c r="AF19" i="2"/>
  <c r="AG19" i="2"/>
  <c r="AF100" i="2"/>
  <c r="AG100" i="2"/>
  <c r="AF96" i="2"/>
  <c r="AG96" i="2"/>
  <c r="AF92" i="2"/>
  <c r="AG92" i="2"/>
  <c r="AF90" i="2"/>
  <c r="AG90" i="2"/>
  <c r="AF98" i="2"/>
  <c r="AG98" i="2"/>
  <c r="AF94" i="2"/>
  <c r="AG94" i="2"/>
  <c r="AF88" i="2"/>
  <c r="AG88" i="2"/>
  <c r="AF86" i="2"/>
  <c r="AG86" i="2"/>
  <c r="AF84" i="2"/>
  <c r="AG84" i="2"/>
  <c r="AF82" i="2"/>
  <c r="AG82" i="2"/>
  <c r="AG80" i="2"/>
  <c r="AF80" i="2"/>
  <c r="AF78" i="2"/>
  <c r="AG78" i="2"/>
  <c r="AF74" i="2"/>
  <c r="AG74" i="2"/>
  <c r="AF72" i="2"/>
  <c r="AG72" i="2"/>
  <c r="AF70" i="2"/>
  <c r="AG70" i="2"/>
  <c r="AF68" i="2"/>
  <c r="AG68" i="2"/>
  <c r="AF66" i="2"/>
  <c r="AG66" i="2"/>
  <c r="AG64" i="2"/>
  <c r="AF64" i="2"/>
  <c r="AF62" i="2"/>
  <c r="AG62" i="2"/>
  <c r="AG60" i="2"/>
  <c r="AF60" i="2"/>
  <c r="AF58" i="2"/>
  <c r="AG58" i="2"/>
  <c r="AF56" i="2"/>
  <c r="AG56" i="2"/>
  <c r="AF54" i="2"/>
  <c r="AG54" i="2"/>
  <c r="AF50" i="2"/>
  <c r="AG50" i="2"/>
  <c r="AF48" i="2"/>
  <c r="AG48" i="2"/>
  <c r="AF46" i="2"/>
  <c r="AG46" i="2"/>
  <c r="AF44" i="2"/>
  <c r="AG44" i="2"/>
  <c r="AF42" i="2"/>
  <c r="AG42" i="2"/>
  <c r="AG40" i="2"/>
  <c r="AF40" i="2"/>
  <c r="AF38" i="2"/>
  <c r="AG38" i="2"/>
  <c r="AF36" i="2"/>
  <c r="AG36" i="2"/>
  <c r="AF34" i="2"/>
  <c r="AG34" i="2"/>
  <c r="AF32" i="2"/>
  <c r="AG32" i="2"/>
  <c r="AF30" i="2"/>
  <c r="AG30" i="2"/>
  <c r="AF28" i="2"/>
  <c r="AG28" i="2"/>
  <c r="AF26" i="2"/>
  <c r="AG26" i="2"/>
  <c r="AF24" i="2"/>
  <c r="AG24" i="2"/>
  <c r="AF22" i="2"/>
  <c r="AG22" i="2"/>
  <c r="AF20" i="2"/>
  <c r="AG20" i="2"/>
  <c r="AF18" i="2"/>
  <c r="AG18" i="2"/>
  <c r="AF16" i="2"/>
  <c r="AG16" i="2"/>
  <c r="AF76" i="2"/>
  <c r="AG76" i="2"/>
  <c r="AF52" i="2"/>
  <c r="AG52" i="2"/>
  <c r="AF99" i="2"/>
  <c r="AG99" i="2"/>
  <c r="AF91" i="2"/>
  <c r="AG91" i="2"/>
  <c r="AG97" i="2"/>
  <c r="AG93" i="2"/>
  <c r="AG89" i="2"/>
  <c r="AG85" i="2"/>
  <c r="AG81" i="2"/>
  <c r="AG77" i="2"/>
  <c r="A6" i="1"/>
  <c r="AE15" i="2"/>
  <c r="N8" i="2756" l="1"/>
  <c r="N7" i="2756"/>
  <c r="N3" i="2756"/>
  <c r="N6" i="2756"/>
  <c r="N5" i="2756"/>
  <c r="N4" i="2756"/>
  <c r="N8" i="2695"/>
  <c r="N6" i="2695"/>
  <c r="N7" i="2695"/>
  <c r="N5" i="2695"/>
  <c r="N4" i="2695"/>
  <c r="N3" i="2695"/>
  <c r="N6" i="2754"/>
  <c r="N3" i="2751"/>
  <c r="N7" i="2746"/>
  <c r="N5" i="2742"/>
  <c r="N3" i="2741"/>
  <c r="N3" i="2730"/>
  <c r="N6" i="2729"/>
  <c r="N8" i="2726"/>
  <c r="N6" i="2720"/>
  <c r="N4" i="2717"/>
  <c r="N4" i="2715"/>
  <c r="N8" i="2710"/>
  <c r="N7" i="2707"/>
  <c r="N5" i="2706"/>
  <c r="N3" i="2705"/>
  <c r="N4" i="2704"/>
  <c r="N8" i="2746"/>
  <c r="N7" i="2720"/>
  <c r="N3" i="2701"/>
  <c r="N4" i="2753"/>
  <c r="N6" i="2752"/>
  <c r="N6" i="2750"/>
  <c r="N4" i="2744"/>
  <c r="N7" i="2739"/>
  <c r="N5" i="2729"/>
  <c r="N7" i="2726"/>
  <c r="N8" i="2722"/>
  <c r="N5" i="2720"/>
  <c r="N8" i="2719"/>
  <c r="N3" i="2717"/>
  <c r="N3" i="2715"/>
  <c r="N7" i="2710"/>
  <c r="N6" i="2707"/>
  <c r="N3" i="2704"/>
  <c r="N5" i="2699"/>
  <c r="N8" i="2698"/>
  <c r="N6" i="2708"/>
  <c r="N3" i="2753"/>
  <c r="N7" i="2749"/>
  <c r="N8" i="2748"/>
  <c r="N5" i="2745"/>
  <c r="N3" i="2744"/>
  <c r="N4" i="2743"/>
  <c r="N6" i="2740"/>
  <c r="N6" i="2739"/>
  <c r="N8" i="2735"/>
  <c r="N4" i="2729"/>
  <c r="N8" i="2728"/>
  <c r="N8" i="2725"/>
  <c r="N4" i="2720"/>
  <c r="N8" i="2714"/>
  <c r="N8" i="2711"/>
  <c r="N6" i="2710"/>
  <c r="N5" i="2708"/>
  <c r="N8" i="2703"/>
  <c r="N8" i="2696"/>
  <c r="N3" i="2755"/>
  <c r="N8" i="2707"/>
  <c r="N5" i="2754"/>
  <c r="N6" i="2746"/>
  <c r="N3" i="2743"/>
  <c r="N4" i="2742"/>
  <c r="N5" i="2739"/>
  <c r="N8" i="2738"/>
  <c r="N8" i="2737"/>
  <c r="N8" i="2736"/>
  <c r="N3" i="2729"/>
  <c r="N8" i="2727"/>
  <c r="N8" i="2723"/>
  <c r="N3" i="2720"/>
  <c r="N7" i="2714"/>
  <c r="N7" i="2711"/>
  <c r="N4" i="2706"/>
  <c r="N7" i="2703"/>
  <c r="N8" i="2700"/>
  <c r="N5" i="2743"/>
  <c r="N8" i="2755"/>
  <c r="N5" i="2752"/>
  <c r="N5" i="2750"/>
  <c r="N8" i="2747"/>
  <c r="N3" i="2742"/>
  <c r="N4" i="2739"/>
  <c r="N8" i="2731"/>
  <c r="N6" i="2726"/>
  <c r="N7" i="2723"/>
  <c r="N7" i="2722"/>
  <c r="N7" i="2719"/>
  <c r="N8" i="2715"/>
  <c r="N6" i="2714"/>
  <c r="N6" i="2711"/>
  <c r="N8" i="2709"/>
  <c r="N5" i="2707"/>
  <c r="N3" i="2706"/>
  <c r="N6" i="2703"/>
  <c r="N7" i="2700"/>
  <c r="N4" i="2699"/>
  <c r="N7" i="2698"/>
  <c r="N7" i="2755"/>
  <c r="N8" i="2751"/>
  <c r="N6" i="2749"/>
  <c r="N7" i="2748"/>
  <c r="N4" i="2745"/>
  <c r="N8" i="2741"/>
  <c r="N5" i="2740"/>
  <c r="N3" i="2739"/>
  <c r="N7" i="2735"/>
  <c r="N8" i="2732"/>
  <c r="N7" i="2728"/>
  <c r="N7" i="2725"/>
  <c r="N6" i="2722"/>
  <c r="N8" i="2721"/>
  <c r="N6" i="2719"/>
  <c r="N8" i="2718"/>
  <c r="N8" i="2716"/>
  <c r="N5" i="2714"/>
  <c r="N5" i="2710"/>
  <c r="N7" i="2709"/>
  <c r="N4" i="2708"/>
  <c r="N5" i="2703"/>
  <c r="N6" i="2700"/>
  <c r="N3" i="2699"/>
  <c r="N6" i="2698"/>
  <c r="N7" i="2696"/>
  <c r="N4" i="2751"/>
  <c r="N4" i="2754"/>
  <c r="N7" i="2751"/>
  <c r="N6" i="2748"/>
  <c r="N5" i="2746"/>
  <c r="N3" i="2745"/>
  <c r="N4" i="2740"/>
  <c r="N7" i="2738"/>
  <c r="N7" i="2737"/>
  <c r="N7" i="2736"/>
  <c r="N6" i="2735"/>
  <c r="N8" i="2734"/>
  <c r="N6" i="2728"/>
  <c r="N7" i="2727"/>
  <c r="N6" i="2725"/>
  <c r="N8" i="2724"/>
  <c r="N5" i="2722"/>
  <c r="N7" i="2721"/>
  <c r="N5" i="2719"/>
  <c r="N7" i="2718"/>
  <c r="N7" i="2716"/>
  <c r="N4" i="2714"/>
  <c r="N6" i="2709"/>
  <c r="N3" i="2708"/>
  <c r="N4" i="2703"/>
  <c r="N8" i="2702"/>
  <c r="N5" i="2700"/>
  <c r="N5" i="2698"/>
  <c r="N6" i="2696"/>
  <c r="N3" i="2754"/>
  <c r="N8" i="2753"/>
  <c r="N4" i="2752"/>
  <c r="N4" i="2750"/>
  <c r="N5" i="2748"/>
  <c r="N7" i="2747"/>
  <c r="N3" i="2740"/>
  <c r="N6" i="2738"/>
  <c r="N6" i="2737"/>
  <c r="N6" i="2736"/>
  <c r="N5" i="2735"/>
  <c r="N8" i="2733"/>
  <c r="N7" i="2731"/>
  <c r="N5" i="2728"/>
  <c r="N6" i="2727"/>
  <c r="N5" i="2726"/>
  <c r="N5" i="2725"/>
  <c r="N6" i="2723"/>
  <c r="N4" i="2722"/>
  <c r="N6" i="2721"/>
  <c r="N4" i="2719"/>
  <c r="N6" i="2718"/>
  <c r="N6" i="2716"/>
  <c r="N7" i="2715"/>
  <c r="N3" i="2714"/>
  <c r="N5" i="2711"/>
  <c r="N4" i="2707"/>
  <c r="N3" i="2703"/>
  <c r="N7" i="2702"/>
  <c r="N4" i="2700"/>
  <c r="N4" i="2698"/>
  <c r="N8" i="2697"/>
  <c r="N5" i="2696"/>
  <c r="N7" i="2740"/>
  <c r="N5" i="2704"/>
  <c r="N6" i="2755"/>
  <c r="N7" i="2753"/>
  <c r="N3" i="2752"/>
  <c r="N3" i="2750"/>
  <c r="N5" i="2749"/>
  <c r="N4" i="2748"/>
  <c r="N6" i="2747"/>
  <c r="N8" i="2743"/>
  <c r="N7" i="2741"/>
  <c r="N5" i="2738"/>
  <c r="N5" i="2737"/>
  <c r="N5" i="2736"/>
  <c r="N4" i="2735"/>
  <c r="N7" i="2732"/>
  <c r="N6" i="2731"/>
  <c r="N4" i="2728"/>
  <c r="N5" i="2727"/>
  <c r="N4" i="2725"/>
  <c r="N3" i="2722"/>
  <c r="N5" i="2721"/>
  <c r="N3" i="2719"/>
  <c r="N5" i="2718"/>
  <c r="N4" i="2711"/>
  <c r="N4" i="2710"/>
  <c r="N3" i="2707"/>
  <c r="N6" i="2702"/>
  <c r="N3" i="2700"/>
  <c r="N3" i="2698"/>
  <c r="N4" i="2696"/>
  <c r="L13" i="2696" s="1"/>
  <c r="N4" i="2730"/>
  <c r="N6" i="2751"/>
  <c r="N4" i="2749"/>
  <c r="N3" i="2748"/>
  <c r="N5" i="2747"/>
  <c r="N4" i="2746"/>
  <c r="N8" i="2744"/>
  <c r="N7" i="2743"/>
  <c r="N8" i="2742"/>
  <c r="N4" i="2738"/>
  <c r="N4" i="2737"/>
  <c r="N4" i="2736"/>
  <c r="N3" i="2735"/>
  <c r="N7" i="2734"/>
  <c r="N6" i="2732"/>
  <c r="N5" i="2731"/>
  <c r="N8" i="2730"/>
  <c r="N3" i="2728"/>
  <c r="N4" i="2727"/>
  <c r="N3" i="2725"/>
  <c r="N7" i="2724"/>
  <c r="N4" i="2721"/>
  <c r="N4" i="2718"/>
  <c r="N8" i="2712"/>
  <c r="N3" i="2711"/>
  <c r="N3" i="2710"/>
  <c r="N5" i="2709"/>
  <c r="N8" i="2705"/>
  <c r="N5" i="2702"/>
  <c r="N3" i="2696"/>
  <c r="N4" i="2705"/>
  <c r="N3" i="2749"/>
  <c r="N4" i="2747"/>
  <c r="N3" i="2746"/>
  <c r="N7" i="2744"/>
  <c r="N7" i="2742"/>
  <c r="N3" i="2738"/>
  <c r="N3" i="2737"/>
  <c r="N3" i="2736"/>
  <c r="N6" i="2734"/>
  <c r="N7" i="2733"/>
  <c r="N5" i="2732"/>
  <c r="N4" i="2731"/>
  <c r="N3" i="2727"/>
  <c r="N4" i="2726"/>
  <c r="N6" i="2724"/>
  <c r="N5" i="2723"/>
  <c r="N3" i="2721"/>
  <c r="N3" i="2718"/>
  <c r="N5" i="2716"/>
  <c r="N6" i="2715"/>
  <c r="N8" i="2713"/>
  <c r="N7" i="2712"/>
  <c r="N4" i="2702"/>
  <c r="N8" i="2701"/>
  <c r="N7" i="2697"/>
  <c r="N5" i="2755"/>
  <c r="N6" i="2753"/>
  <c r="N3" i="2747"/>
  <c r="N8" i="2745"/>
  <c r="N6" i="2744"/>
  <c r="N6" i="2741"/>
  <c r="N5" i="2734"/>
  <c r="N6" i="2733"/>
  <c r="N4" i="2732"/>
  <c r="N3" i="2731"/>
  <c r="N3" i="2726"/>
  <c r="N5" i="2724"/>
  <c r="N7" i="2713"/>
  <c r="N6" i="2712"/>
  <c r="N8" i="2706"/>
  <c r="N3" i="2702"/>
  <c r="N7" i="2701"/>
  <c r="N6" i="2697"/>
  <c r="N8" i="2754"/>
  <c r="N5" i="2751"/>
  <c r="N7" i="2745"/>
  <c r="N6" i="2743"/>
  <c r="N8" i="2740"/>
  <c r="N4" i="2734"/>
  <c r="N5" i="2733"/>
  <c r="N3" i="2732"/>
  <c r="N7" i="2730"/>
  <c r="N8" i="2729"/>
  <c r="N4" i="2724"/>
  <c r="N8" i="2717"/>
  <c r="N6" i="2713"/>
  <c r="N5" i="2712"/>
  <c r="N4" i="2709"/>
  <c r="N7" i="2706"/>
  <c r="N7" i="2705"/>
  <c r="N8" i="2704"/>
  <c r="N6" i="2701"/>
  <c r="N8" i="2699"/>
  <c r="N5" i="2697"/>
  <c r="N6" i="2745"/>
  <c r="N7" i="2754"/>
  <c r="N8" i="2752"/>
  <c r="N8" i="2750"/>
  <c r="N6" i="2742"/>
  <c r="N3" i="2734"/>
  <c r="N4" i="2733"/>
  <c r="N6" i="2730"/>
  <c r="N3" i="2724"/>
  <c r="N4" i="2723"/>
  <c r="N7" i="2717"/>
  <c r="N4" i="2716"/>
  <c r="N5" i="2715"/>
  <c r="N5" i="2713"/>
  <c r="N4" i="2712"/>
  <c r="N3" i="2709"/>
  <c r="N8" i="2708"/>
  <c r="N6" i="2706"/>
  <c r="N6" i="2705"/>
  <c r="N7" i="2704"/>
  <c r="N5" i="2701"/>
  <c r="N7" i="2699"/>
  <c r="N4" i="2697"/>
  <c r="N8" i="2749"/>
  <c r="N4" i="2755"/>
  <c r="N5" i="2753"/>
  <c r="N7" i="2752"/>
  <c r="N7" i="2750"/>
  <c r="N5" i="2744"/>
  <c r="N5" i="2741"/>
  <c r="N8" i="2739"/>
  <c r="N3" i="2733"/>
  <c r="N5" i="2730"/>
  <c r="N3" i="2723"/>
  <c r="N8" i="2720"/>
  <c r="N6" i="2717"/>
  <c r="N3" i="2716"/>
  <c r="N4" i="2713"/>
  <c r="N3" i="2712"/>
  <c r="N7" i="2708"/>
  <c r="N5" i="2705"/>
  <c r="N6" i="2704"/>
  <c r="N4" i="2701"/>
  <c r="N6" i="2699"/>
  <c r="N3" i="2697"/>
  <c r="N4" i="2741"/>
  <c r="N7" i="2729"/>
  <c r="N5" i="2717"/>
  <c r="N3" i="2713"/>
  <c r="N5" i="2"/>
  <c r="N6" i="2"/>
  <c r="N8" i="2"/>
  <c r="N7" i="2"/>
  <c r="N3" i="2"/>
  <c r="N4" i="2"/>
  <c r="AC15" i="2"/>
  <c r="AD15" i="2" s="1"/>
  <c r="AG15" i="2" l="1"/>
  <c r="AF15" i="2"/>
  <c r="M10" i="2" l="1"/>
  <c r="L10" i="2"/>
  <c r="M9" i="2"/>
  <c r="L9" i="2"/>
  <c r="L1" i="2" l="1"/>
  <c r="M1" i="2"/>
  <c r="L3" i="2"/>
  <c r="D5" i="1" l="1"/>
  <c r="AH15" i="2" l="1"/>
  <c r="AI15" i="2" s="1"/>
  <c r="Z15" i="2"/>
  <c r="L4" i="2" l="1"/>
  <c r="M3" i="2" l="1"/>
  <c r="D6" i="2" l="1"/>
  <c r="M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<sst xmlns="http://schemas.openxmlformats.org/spreadsheetml/2006/main" count="31225" uniqueCount="1408">
  <si>
    <t>Category</t>
  </si>
  <si>
    <t>SubCategory</t>
  </si>
  <si>
    <t>VIA Smart Equity Europe - P</t>
  </si>
  <si>
    <t>VIA Smart Equity US - P</t>
  </si>
  <si>
    <t>VIA Smart Equity World - P</t>
  </si>
  <si>
    <t>VIA Alternative Liquid - I</t>
  </si>
  <si>
    <t>VIA Ladder Premium - PA - H</t>
  </si>
  <si>
    <t>AMUNDI NAS-100 EUR HE</t>
  </si>
  <si>
    <t>ISHARES MSCI WLD SMALL CAP</t>
  </si>
  <si>
    <t>AMUNDI EMERGING MARKETS</t>
  </si>
  <si>
    <t>AMI MSCI WDIIUCITS ETF-EHEGA</t>
  </si>
  <si>
    <t>AMUNDI STOXX EUROPE 600 ACC EUR</t>
  </si>
  <si>
    <t>DNCA Invest Alpha Bonds</t>
  </si>
  <si>
    <t>Crédit</t>
  </si>
  <si>
    <t>Amundi S&amp;P 500 II</t>
  </si>
  <si>
    <t>Equity</t>
  </si>
  <si>
    <t>Cash</t>
  </si>
  <si>
    <t>Current wgt</t>
  </si>
  <si>
    <t>Adjusted target wgt</t>
  </si>
  <si>
    <t>Difference to trade (€)</t>
  </si>
  <si>
    <t>Qty to trade</t>
  </si>
  <si>
    <t>Real qty to trade</t>
  </si>
  <si>
    <t>Post trade (%)</t>
  </si>
  <si>
    <t>Post trade qty</t>
  </si>
  <si>
    <t>Current</t>
  </si>
  <si>
    <t>Produits Structurés</t>
  </si>
  <si>
    <t>Go to Dashboard</t>
  </si>
  <si>
    <t>Multiplier</t>
  </si>
  <si>
    <t>Qty</t>
  </si>
  <si>
    <t>Fx</t>
  </si>
  <si>
    <t>Ccy</t>
  </si>
  <si>
    <t>Isin</t>
  </si>
  <si>
    <t>Name</t>
  </si>
  <si>
    <t>Profil</t>
  </si>
  <si>
    <t>ODDO</t>
  </si>
  <si>
    <t>SGPB Lux</t>
  </si>
  <si>
    <t>Custodian</t>
  </si>
  <si>
    <t>Profile</t>
  </si>
  <si>
    <t>Compte Titre (CTO)</t>
  </si>
  <si>
    <t>DYNAMIQUE</t>
  </si>
  <si>
    <t>EQUILIBRE</t>
  </si>
  <si>
    <t>PER</t>
  </si>
  <si>
    <t>Assurance Vie</t>
  </si>
  <si>
    <t>Date</t>
  </si>
  <si>
    <t>Equity delta</t>
  </si>
  <si>
    <t>BDL</t>
  </si>
  <si>
    <t>adjst tgt wght date</t>
  </si>
  <si>
    <t>Infin referentiel price</t>
  </si>
  <si>
    <t>Constraints</t>
  </si>
  <si>
    <t>Limit</t>
  </si>
  <si>
    <t>VIA holdings</t>
  </si>
  <si>
    <t>Current AUM</t>
  </si>
  <si>
    <t>Target weight</t>
  </si>
  <si>
    <t>PALATINE MON STD-C</t>
  </si>
  <si>
    <t>No PS</t>
  </si>
  <si>
    <t>PS Only</t>
  </si>
  <si>
    <t>Type</t>
  </si>
  <si>
    <t>Composition</t>
  </si>
  <si>
    <t>EUR</t>
  </si>
  <si>
    <t>Nominal (€)</t>
  </si>
  <si>
    <t>S/R (€)</t>
  </si>
  <si>
    <t>AM MSCI ALL C WORLD - ETF E ACC</t>
  </si>
  <si>
    <t>qty</t>
  </si>
  <si>
    <t>side</t>
  </si>
  <si>
    <t>exec</t>
  </si>
  <si>
    <t>Amundi Physical Metals - Structured Note 2019-open end on Gold</t>
  </si>
  <si>
    <t>Certificats</t>
  </si>
  <si>
    <t>Comgest Monde - C CAP</t>
  </si>
  <si>
    <t>Xtrackers (IE) S+P 500 Equal Weight UCITS - Acc 2C EUR Hedged CAP</t>
  </si>
  <si>
    <t>Gestion des Mandats</t>
  </si>
  <si>
    <t>Objectif du Fichier</t>
  </si>
  <si>
    <t>Le but du fichier est de gérer les mandats. Cette gestion repose sur trois éléments principaux :</t>
  </si>
  <si>
    <r>
      <t>Poids cibles (</t>
    </r>
    <r>
      <rPr>
        <b/>
        <i/>
        <sz val="11"/>
        <color theme="1"/>
        <rFont val="Aptos Narrow"/>
        <family val="2"/>
        <scheme val="minor"/>
      </rPr>
      <t>target weights</t>
    </r>
    <r>
      <rPr>
        <b/>
        <sz val="11"/>
        <color theme="1"/>
        <rFont val="Aptos Narrow"/>
        <family val="2"/>
        <scheme val="minor"/>
      </rPr>
      <t>)</t>
    </r>
    <r>
      <rPr>
        <sz val="11"/>
        <color theme="1"/>
        <rFont val="Aptos Narrow"/>
        <family val="2"/>
        <scheme val="minor"/>
      </rPr>
      <t xml:space="preserve"> : représentant l’objectif final de répartition des positions.</t>
    </r>
  </si>
  <si>
    <r>
      <t>Poids ajustés (</t>
    </r>
    <r>
      <rPr>
        <b/>
        <i/>
        <sz val="11"/>
        <color theme="1"/>
        <rFont val="Aptos Narrow"/>
        <family val="2"/>
        <scheme val="minor"/>
      </rPr>
      <t>adjusted target weights</t>
    </r>
    <r>
      <rPr>
        <b/>
        <sz val="11"/>
        <color theme="1"/>
        <rFont val="Aptos Narrow"/>
        <family val="2"/>
        <scheme val="minor"/>
      </rPr>
      <t>)</t>
    </r>
    <r>
      <rPr>
        <sz val="11"/>
        <color theme="1"/>
        <rFont val="Aptos Narrow"/>
        <family val="2"/>
        <scheme val="minor"/>
      </rPr>
      <t xml:space="preserve"> : servant à suivre progressivement l’atteinte des poids cibles.</t>
    </r>
  </si>
  <si>
    <t>Données Sources</t>
  </si>
  <si>
    <t>Méthodes d’Extraction</t>
  </si>
  <si>
    <r>
      <t xml:space="preserve">Les données peuvent être extraites de deux manières, selon un booléen situé en page </t>
    </r>
    <r>
      <rPr>
        <b/>
        <sz val="11"/>
        <color theme="1"/>
        <rFont val="Aptos Narrow"/>
        <family val="2"/>
        <scheme val="minor"/>
      </rPr>
      <t>Dashboard</t>
    </r>
    <r>
      <rPr>
        <sz val="11"/>
        <color theme="1"/>
        <rFont val="Aptos Narrow"/>
        <family val="2"/>
        <scheme val="minor"/>
      </rPr>
      <t xml:space="preserve"> :</t>
    </r>
  </si>
  <si>
    <r>
      <t>1. Extraction via l’Add-in Infin</t>
    </r>
    <r>
      <rPr>
        <sz val="11"/>
        <color theme="1"/>
        <rFont val="Aptos Narrow"/>
        <family val="2"/>
        <scheme val="minor"/>
      </rPr>
      <t xml:space="preserve"> :</t>
    </r>
  </si>
  <si>
    <t>Requiert que l’addin soit installé et l’utilisateur connecté.</t>
  </si>
  <si>
    <t>L’extraction se fait en temps réel avec les dernières données disponibles.</t>
  </si>
  <si>
    <r>
      <t xml:space="preserve">Toutes les lignes sont extraites, </t>
    </r>
    <r>
      <rPr>
        <b/>
        <sz val="11"/>
        <color theme="1"/>
        <rFont val="Aptos Narrow"/>
        <family val="2"/>
        <scheme val="minor"/>
      </rPr>
      <t>cash compris</t>
    </r>
    <r>
      <rPr>
        <sz val="11"/>
        <color theme="1"/>
        <rFont val="Aptos Narrow"/>
        <family val="2"/>
        <scheme val="minor"/>
      </rPr>
      <t>.</t>
    </r>
  </si>
  <si>
    <r>
      <t>2. Extraction via fichiers CSV</t>
    </r>
    <r>
      <rPr>
        <sz val="11"/>
        <color theme="1"/>
        <rFont val="Aptos Narrow"/>
        <family val="2"/>
        <scheme val="minor"/>
      </rPr>
      <t xml:space="preserve"> :</t>
    </r>
  </si>
  <si>
    <t>Utilisée si l’addin ne fonctionne pas ou si l’utilisateur le préfère.</t>
  </si>
  <si>
    <r>
      <t xml:space="preserve">Cette méthode </t>
    </r>
    <r>
      <rPr>
        <b/>
        <sz val="11"/>
        <color theme="1"/>
        <rFont val="Aptos Narrow"/>
        <family val="2"/>
        <scheme val="minor"/>
      </rPr>
      <t>ne comprend pas les positions cash</t>
    </r>
    <r>
      <rPr>
        <sz val="11"/>
        <color theme="1"/>
        <rFont val="Aptos Narrow"/>
        <family val="2"/>
        <scheme val="minor"/>
      </rPr>
      <t>, les flags cash ne seront donc pas opérationnels dans ce cas.</t>
    </r>
  </si>
  <si>
    <t>Configuration des Mandats</t>
  </si>
  <si>
    <r>
      <t xml:space="preserve">Les informations des mandats sont centralisées dans la page </t>
    </r>
    <r>
      <rPr>
        <b/>
        <sz val="11"/>
        <color theme="1"/>
        <rFont val="Aptos Narrow"/>
        <family val="2"/>
        <scheme val="minor"/>
      </rPr>
      <t>Dashboard</t>
    </r>
    <r>
      <rPr>
        <sz val="11"/>
        <color theme="1"/>
        <rFont val="Aptos Narrow"/>
        <family val="2"/>
        <scheme val="minor"/>
      </rPr>
      <t>. Chaque ligne correspond à un mandat et contient les données suivantes :</t>
    </r>
  </si>
  <si>
    <t>Nom du mandat</t>
  </si>
  <si>
    <r>
      <t>À traiter (</t>
    </r>
    <r>
      <rPr>
        <b/>
        <sz val="11"/>
        <color theme="1"/>
        <rFont val="Aptos Narrow"/>
        <family val="2"/>
        <scheme val="minor"/>
      </rPr>
      <t>To Do</t>
    </r>
    <r>
      <rPr>
        <sz val="11"/>
        <color theme="1"/>
        <rFont val="Aptos Narrow"/>
        <family val="2"/>
        <scheme val="minor"/>
      </rPr>
      <t>)</t>
    </r>
  </si>
  <si>
    <r>
      <t>À inclure dans les grouped trades (</t>
    </r>
    <r>
      <rPr>
        <b/>
        <sz val="11"/>
        <color theme="1"/>
        <rFont val="Aptos Narrow"/>
        <family val="2"/>
        <scheme val="minor"/>
      </rPr>
      <t>To Trade</t>
    </r>
    <r>
      <rPr>
        <sz val="11"/>
        <color theme="1"/>
        <rFont val="Aptos Narrow"/>
        <family val="2"/>
        <scheme val="minor"/>
      </rPr>
      <t>)</t>
    </r>
  </si>
  <si>
    <t>Identifiant Infin (le cas échéant)</t>
  </si>
  <si>
    <t>Type de compte</t>
  </si>
  <si>
    <t>Dernière date de calcul</t>
  </si>
  <si>
    <t>Ces informations alimentent automatiquement les pages individuelles des mandats.</t>
  </si>
  <si>
    <t>Pages Individuelles des Mandats</t>
  </si>
  <si>
    <t>Affichage</t>
  </si>
  <si>
    <r>
      <t xml:space="preserve">Seuls les mandats sélectionnés en </t>
    </r>
    <r>
      <rPr>
        <b/>
        <sz val="11"/>
        <color theme="1"/>
        <rFont val="Aptos Narrow"/>
        <family val="2"/>
        <scheme val="minor"/>
      </rPr>
      <t>To Do</t>
    </r>
    <r>
      <rPr>
        <sz val="11"/>
        <color theme="1"/>
        <rFont val="Aptos Narrow"/>
        <family val="2"/>
        <scheme val="minor"/>
      </rPr>
      <t xml:space="preserve"> seront affichés.</t>
    </r>
  </si>
  <si>
    <r>
      <t xml:space="preserve">Les autres pages restent </t>
    </r>
    <r>
      <rPr>
        <b/>
        <sz val="11"/>
        <color theme="1"/>
        <rFont val="Aptos Narrow"/>
        <family val="2"/>
        <scheme val="minor"/>
      </rPr>
      <t>cachées</t>
    </r>
    <r>
      <rPr>
        <sz val="11"/>
        <color theme="1"/>
        <rFont val="Aptos Narrow"/>
        <family val="2"/>
        <scheme val="minor"/>
      </rPr>
      <t xml:space="preserve"> mais </t>
    </r>
    <r>
      <rPr>
        <b/>
        <sz val="11"/>
        <color theme="1"/>
        <rFont val="Aptos Narrow"/>
        <family val="2"/>
        <scheme val="minor"/>
      </rPr>
      <t>non supprimées</t>
    </r>
    <r>
      <rPr>
        <sz val="11"/>
        <color theme="1"/>
        <rFont val="Aptos Narrow"/>
        <family val="2"/>
        <scheme val="minor"/>
      </rPr>
      <t>.</t>
    </r>
  </si>
  <si>
    <t>Fonctionnement</t>
  </si>
  <si>
    <t>Chaque page mandat contient :</t>
  </si>
  <si>
    <t>Les positions et leurs métriques</t>
  </si>
  <si>
    <r>
      <t xml:space="preserve">Un bouton </t>
    </r>
    <r>
      <rPr>
        <b/>
        <sz val="11"/>
        <color theme="1"/>
        <rFont val="Aptos Narrow"/>
        <family val="2"/>
        <scheme val="minor"/>
      </rPr>
      <t>Get target weights</t>
    </r>
    <r>
      <rPr>
        <sz val="11"/>
        <color theme="1"/>
        <rFont val="Aptos Narrow"/>
        <family val="2"/>
        <scheme val="minor"/>
      </rPr>
      <t xml:space="preserve"> : pour charger les poids cibles</t>
    </r>
  </si>
  <si>
    <r>
      <t xml:space="preserve">Un bouton </t>
    </r>
    <r>
      <rPr>
        <b/>
        <sz val="11"/>
        <color theme="1"/>
        <rFont val="Aptos Narrow"/>
        <family val="2"/>
        <scheme val="minor"/>
      </rPr>
      <t>Get adj target weights</t>
    </r>
    <r>
      <rPr>
        <sz val="11"/>
        <color theme="1"/>
        <rFont val="Aptos Narrow"/>
        <family val="2"/>
        <scheme val="minor"/>
      </rPr>
      <t xml:space="preserve"> : pour charger les poids ajustés enregistrés</t>
    </r>
  </si>
  <si>
    <r>
      <t xml:space="preserve">Si le bouton </t>
    </r>
    <r>
      <rPr>
        <b/>
        <sz val="11"/>
        <color theme="1"/>
        <rFont val="Aptos Narrow"/>
        <family val="2"/>
        <scheme val="minor"/>
      </rPr>
      <t>Get target weights</t>
    </r>
    <r>
      <rPr>
        <sz val="11"/>
        <color theme="1"/>
        <rFont val="Aptos Narrow"/>
        <family val="2"/>
        <scheme val="minor"/>
      </rPr>
      <t xml:space="preserve"> ne fonctionne pas, vérifier :</t>
    </r>
  </si>
  <si>
    <t>Si les target weights sont bien configurés</t>
  </si>
  <si>
    <r>
      <t xml:space="preserve">Si besoin, utiliser le bouton </t>
    </r>
    <r>
      <rPr>
        <b/>
        <sz val="11"/>
        <color theme="1"/>
        <rFont val="Aptos Narrow"/>
        <family val="2"/>
        <scheme val="minor"/>
      </rPr>
      <t>Reset get target weights</t>
    </r>
    <r>
      <rPr>
        <sz val="11"/>
        <color theme="1"/>
        <rFont val="Aptos Narrow"/>
        <family val="2"/>
        <scheme val="minor"/>
      </rPr>
      <t xml:space="preserve"> dans la page Dashboard</t>
    </r>
  </si>
  <si>
    <r>
      <t xml:space="preserve">Les poids ajustés peuvent être modifiés via la </t>
    </r>
    <r>
      <rPr>
        <b/>
        <sz val="11"/>
        <color theme="1"/>
        <rFont val="Aptos Narrow"/>
        <family val="2"/>
        <scheme val="minor"/>
      </rPr>
      <t>colonne orange</t>
    </r>
    <r>
      <rPr>
        <sz val="11"/>
        <color theme="1"/>
        <rFont val="Aptos Narrow"/>
        <family val="2"/>
        <scheme val="minor"/>
      </rPr>
      <t>.</t>
    </r>
  </si>
  <si>
    <r>
      <t xml:space="preserve">L’ajout d’une ligne se fait en entrant un </t>
    </r>
    <r>
      <rPr>
        <b/>
        <sz val="11"/>
        <color theme="1"/>
        <rFont val="Aptos Narrow"/>
        <family val="2"/>
        <scheme val="minor"/>
      </rPr>
      <t>ISIN</t>
    </r>
    <r>
      <rPr>
        <sz val="11"/>
        <color theme="1"/>
        <rFont val="Aptos Narrow"/>
        <family val="2"/>
        <scheme val="minor"/>
      </rPr>
      <t xml:space="preserve">, puis en cliquant sur </t>
    </r>
    <r>
      <rPr>
        <b/>
        <sz val="11"/>
        <color theme="1"/>
        <rFont val="Aptos Narrow"/>
        <family val="2"/>
        <scheme val="minor"/>
      </rPr>
      <t>Get instruments</t>
    </r>
    <r>
      <rPr>
        <sz val="11"/>
        <color theme="1"/>
        <rFont val="Aptos Narrow"/>
        <family val="2"/>
        <scheme val="minor"/>
      </rPr>
      <t>.</t>
    </r>
  </si>
  <si>
    <r>
      <t xml:space="preserve">Si l’ISIN n’est pas dans le référentiel, ajouter l’instrument manuellement dans </t>
    </r>
    <r>
      <rPr>
        <b/>
        <sz val="11"/>
        <color theme="1"/>
        <rFont val="Aptos Narrow"/>
        <family val="2"/>
        <scheme val="minor"/>
      </rPr>
      <t>New Instruments</t>
    </r>
    <r>
      <rPr>
        <sz val="11"/>
        <color theme="1"/>
        <rFont val="Aptos Narrow"/>
        <family val="2"/>
        <scheme val="minor"/>
      </rPr>
      <t>.</t>
    </r>
  </si>
  <si>
    <t>Le nombre de lots à traiter est automatiquement calculé.</t>
  </si>
  <si>
    <t>L’utilisateur peut ajuster ce nombre dans la colonne orange.</t>
  </si>
  <si>
    <r>
      <t xml:space="preserve">Enregistrement via le bouton </t>
    </r>
    <r>
      <rPr>
        <b/>
        <sz val="11"/>
        <color theme="1"/>
        <rFont val="Aptos Narrow"/>
        <family val="2"/>
        <scheme val="minor"/>
      </rPr>
      <t>Save traded qty</t>
    </r>
    <r>
      <rPr>
        <sz val="11"/>
        <color theme="1"/>
        <rFont val="Aptos Narrow"/>
        <family val="2"/>
        <scheme val="minor"/>
      </rPr>
      <t>.</t>
    </r>
  </si>
  <si>
    <t>Système de Flags</t>
  </si>
  <si>
    <t>Des alertes sont affichées si certaines limites sont dépassées. Les flags actuellement pris en compte :</t>
  </si>
  <si>
    <t>Limite de cash</t>
  </si>
  <si>
    <t>Delta equity</t>
  </si>
  <si>
    <t>Limites sur les holdings des fonds VIA</t>
  </si>
  <si>
    <t>Actions Globales sur les Mandats</t>
  </si>
  <si>
    <t>Depuis la page Dashboard</t>
  </si>
  <si>
    <t>Il est possible d’exécuter des actions globales :</t>
  </si>
  <si>
    <r>
      <t>Save adj weights</t>
    </r>
    <r>
      <rPr>
        <sz val="11"/>
        <color theme="1"/>
        <rFont val="Aptos Narrow"/>
        <family val="2"/>
        <scheme val="minor"/>
      </rPr>
      <t xml:space="preserve"> : enregistre tous les poids ajustés.</t>
    </r>
  </si>
  <si>
    <r>
      <t>Save traded quantity</t>
    </r>
    <r>
      <rPr>
        <sz val="11"/>
        <color theme="1"/>
        <rFont val="Aptos Narrow"/>
        <family val="2"/>
        <scheme val="minor"/>
      </rPr>
      <t xml:space="preserve"> : enregistre toutes les quantités traitées, y compris celles des pages cachées.</t>
    </r>
  </si>
  <si>
    <r>
      <t>Generate grouped trades</t>
    </r>
    <r>
      <rPr>
        <sz val="11"/>
        <color theme="1"/>
        <rFont val="Aptos Narrow"/>
        <family val="2"/>
        <scheme val="minor"/>
      </rPr>
      <t xml:space="preserve"> :</t>
    </r>
  </si>
  <si>
    <t>Génère un résumé des trades groupés par custodian.</t>
  </si>
  <si>
    <r>
      <t xml:space="preserve">Permet ensuite une </t>
    </r>
    <r>
      <rPr>
        <b/>
        <sz val="11"/>
        <color theme="1"/>
        <rFont val="Aptos Narrow"/>
        <family val="2"/>
        <scheme val="minor"/>
      </rPr>
      <t>exportation au format CSV</t>
    </r>
    <r>
      <rPr>
        <sz val="11"/>
        <color theme="1"/>
        <rFont val="Aptos Narrow"/>
        <family val="2"/>
        <scheme val="minor"/>
      </rPr>
      <t>, ce qui supprime les données de l’Excel.</t>
    </r>
  </si>
  <si>
    <t>Archivage</t>
  </si>
  <si>
    <r>
      <t xml:space="preserve">Un bouton permet de sauvegarder l’ensemble des pages Excel en </t>
    </r>
    <r>
      <rPr>
        <b/>
        <sz val="11"/>
        <color theme="1"/>
        <rFont val="Aptos Narrow"/>
        <family val="2"/>
        <scheme val="minor"/>
      </rPr>
      <t>valeur</t>
    </r>
    <r>
      <rPr>
        <sz val="11"/>
        <color theme="1"/>
        <rFont val="Aptos Narrow"/>
        <family val="2"/>
        <scheme val="minor"/>
      </rPr>
      <t xml:space="preserve">, dans le dossier </t>
    </r>
    <r>
      <rPr>
        <b/>
        <sz val="11"/>
        <color theme="1"/>
        <rFont val="Aptos Narrow"/>
        <family val="2"/>
        <scheme val="minor"/>
      </rPr>
      <t>archives</t>
    </r>
    <r>
      <rPr>
        <sz val="11"/>
        <color theme="1"/>
        <rFont val="Aptos Narrow"/>
        <family val="2"/>
        <scheme val="minor"/>
      </rPr>
      <t xml:space="preserve">, via </t>
    </r>
    <r>
      <rPr>
        <b/>
        <sz val="11"/>
        <color theme="1"/>
        <rFont val="Aptos Narrow"/>
        <family val="2"/>
        <scheme val="minor"/>
      </rPr>
      <t>Save mandat sheets</t>
    </r>
    <r>
      <rPr>
        <sz val="11"/>
        <color theme="1"/>
        <rFont val="Aptos Narrow"/>
        <family val="2"/>
        <scheme val="minor"/>
      </rPr>
      <t>.</t>
    </r>
  </si>
  <si>
    <t>Configuration des Target Weights</t>
  </si>
  <si>
    <t>Les poids cibles sont définis selon deux axes :</t>
  </si>
  <si>
    <r>
      <t>Profil</t>
    </r>
    <r>
      <rPr>
        <sz val="11"/>
        <color theme="1"/>
        <rFont val="Aptos Narrow"/>
        <family val="2"/>
        <scheme val="minor"/>
      </rPr>
      <t xml:space="preserve"> : prudent, équilibré, dynamique...</t>
    </r>
  </si>
  <si>
    <r>
      <t>Composition</t>
    </r>
    <r>
      <rPr>
        <sz val="11"/>
        <color theme="1"/>
        <rFont val="Aptos Narrow"/>
        <family val="2"/>
        <scheme val="minor"/>
      </rPr>
      <t xml:space="preserve"> : PS (produits structurés), no PS, mix</t>
    </r>
  </si>
  <si>
    <t>Ajout / Modification</t>
  </si>
  <si>
    <r>
      <t xml:space="preserve">Pour exclure une ligne : simplement la </t>
    </r>
    <r>
      <rPr>
        <b/>
        <sz val="11"/>
        <color theme="1"/>
        <rFont val="Aptos Narrow"/>
        <family val="2"/>
        <scheme val="minor"/>
      </rPr>
      <t>supprimer</t>
    </r>
    <r>
      <rPr>
        <sz val="11"/>
        <color theme="1"/>
        <rFont val="Aptos Narrow"/>
        <family val="2"/>
        <scheme val="minor"/>
      </rPr>
      <t xml:space="preserve"> de la composition visée.</t>
    </r>
  </si>
  <si>
    <r>
      <t>Pour ajouter une composition : l’</t>
    </r>
    <r>
      <rPr>
        <b/>
        <sz val="11"/>
        <color theme="1"/>
        <rFont val="Aptos Narrow"/>
        <family val="2"/>
        <scheme val="minor"/>
      </rPr>
      <t>ajouter à la suite</t>
    </r>
    <r>
      <rPr>
        <sz val="11"/>
        <color theme="1"/>
        <rFont val="Aptos Narrow"/>
        <family val="2"/>
        <scheme val="minor"/>
      </rPr>
      <t xml:space="preserve"> des existantes, la macro s'en chargera.</t>
    </r>
  </si>
  <si>
    <t>Pour ajouter un nouveau profil :</t>
  </si>
  <si>
    <t>Respecter les colonnes et leur ordre.</t>
  </si>
  <si>
    <t>Attention</t>
  </si>
  <si>
    <r>
      <t xml:space="preserve">Penser à </t>
    </r>
    <r>
      <rPr>
        <b/>
        <sz val="11"/>
        <color theme="1"/>
        <rFont val="Aptos Narrow"/>
        <family val="2"/>
        <scheme val="minor"/>
      </rPr>
      <t>réinitialiser le cache</t>
    </r>
    <r>
      <rPr>
        <sz val="11"/>
        <color theme="1"/>
        <rFont val="Aptos Narrow"/>
        <family val="2"/>
        <scheme val="minor"/>
      </rPr>
      <t xml:space="preserve"> des target weights si nécessaire.</t>
    </r>
  </si>
  <si>
    <t>Page "New Instruments"</t>
  </si>
  <si>
    <t>Cette page est alimentée manuellement par les utilisateurs.</t>
  </si>
  <si>
    <r>
      <t xml:space="preserve">Si un instrument est ajouté dans un mandat </t>
    </r>
    <r>
      <rPr>
        <b/>
        <sz val="11"/>
        <color theme="1"/>
        <rFont val="Aptos Narrow"/>
        <family val="2"/>
        <scheme val="minor"/>
      </rPr>
      <t>et</t>
    </r>
    <r>
      <rPr>
        <sz val="11"/>
        <color theme="1"/>
        <rFont val="Aptos Narrow"/>
        <family val="2"/>
        <scheme val="minor"/>
      </rPr>
      <t xml:space="preserve"> qu’il est présent dans le référentiel Infin :</t>
    </r>
  </si>
  <si>
    <r>
      <t xml:space="preserve">Cliquer sur </t>
    </r>
    <r>
      <rPr>
        <b/>
        <sz val="11"/>
        <color theme="1"/>
        <rFont val="Aptos Narrow"/>
        <family val="2"/>
        <scheme val="minor"/>
      </rPr>
      <t>Clean new instruments</t>
    </r>
    <r>
      <rPr>
        <sz val="11"/>
        <color theme="1"/>
        <rFont val="Aptos Narrow"/>
        <family val="2"/>
        <scheme val="minor"/>
      </rPr>
      <t>.</t>
    </r>
  </si>
  <si>
    <r>
      <t xml:space="preserve">Cette macro </t>
    </r>
    <r>
      <rPr>
        <b/>
        <sz val="11"/>
        <color theme="1"/>
        <rFont val="Aptos Narrow"/>
        <family val="2"/>
        <scheme val="minor"/>
      </rPr>
      <t>supprimera uniquement</t>
    </r>
    <r>
      <rPr>
        <sz val="11"/>
        <color theme="1"/>
        <rFont val="Aptos Narrow"/>
        <family val="2"/>
        <scheme val="minor"/>
      </rPr>
      <t xml:space="preserve"> les lignes correspondant à des instruments déjà présents dans le référentiel, laissant les autres inchangées.</t>
    </r>
  </si>
  <si>
    <r>
      <t>AUM (Actifs Sous Gestion)</t>
    </r>
    <r>
      <rPr>
        <sz val="11"/>
        <color theme="1"/>
        <rFont val="Aptos Narrow"/>
        <family val="2"/>
        <scheme val="minor"/>
      </rPr>
      <t xml:space="preserve"> : modifiable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</si>
  <si>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Les fichiers CSV sont stockés dans le dossier </t>
    </r>
    <r>
      <rPr>
        <b/>
        <sz val="11"/>
        <color theme="1"/>
        <rFont val="Aptos Narrow"/>
        <family val="2"/>
        <scheme val="minor"/>
      </rPr>
      <t>Inventaire du folder commun</t>
    </r>
    <r>
      <rPr>
        <sz val="11"/>
        <color theme="1"/>
        <rFont val="Aptos Narrow"/>
        <family val="2"/>
        <scheme val="minor"/>
      </rPr>
      <t>.</t>
    </r>
  </si>
  <si>
    <t>Target weights</t>
  </si>
  <si>
    <t>Adjusted target weights</t>
  </si>
  <si>
    <r>
      <t xml:space="preserve">Le bouton d’enregistrement devient </t>
    </r>
    <r>
      <rPr>
        <b/>
        <sz val="11"/>
        <color theme="1"/>
        <rFont val="Aptos Narrow"/>
        <family val="2"/>
        <scheme val="minor"/>
      </rPr>
      <t>rouge</t>
    </r>
    <r>
      <rPr>
        <sz val="11"/>
        <color theme="1"/>
        <rFont val="Aptos Narrow"/>
        <family val="2"/>
        <scheme val="minor"/>
      </rPr>
      <t xml:space="preserve"> si les valeurs sont différentes des dernières valeurs enregistrées.</t>
    </r>
  </si>
  <si>
    <t>New instruments</t>
  </si>
  <si>
    <t>Quantité à traiter</t>
  </si>
  <si>
    <r>
      <t xml:space="preserve">Nommer la cellule au-dessus de la colonne "type" (exemple : </t>
    </r>
    <r>
      <rPr>
        <b/>
        <sz val="11"/>
        <color theme="1"/>
        <rFont val="Aptos Narrow"/>
        <family val="2"/>
        <scheme val="minor"/>
      </rPr>
      <t>R2</t>
    </r>
    <r>
      <rPr>
        <sz val="11"/>
        <color theme="1"/>
        <rFont val="Aptos Narrow"/>
        <family val="2"/>
        <scheme val="minor"/>
      </rPr>
      <t>). Le nom de la cellule doit être celui du profil, en minuscule.</t>
    </r>
  </si>
  <si>
    <t>Csv</t>
  </si>
  <si>
    <r>
      <t xml:space="preserve">Un bouton </t>
    </r>
    <r>
      <rPr>
        <b/>
        <sz val="11"/>
        <color theme="1"/>
        <rFont val="Aptos Narrow"/>
        <family val="2"/>
        <scheme val="minor"/>
      </rPr>
      <t>Get values &amp; sort cols</t>
    </r>
    <r>
      <rPr>
        <sz val="11"/>
        <color theme="1"/>
        <rFont val="Aptos Narrow"/>
        <family val="2"/>
        <scheme val="minor"/>
      </rPr>
      <t xml:space="preserve"> : pour garder uniquement les valeurs et classer les colonnes.</t>
    </r>
  </si>
  <si>
    <t>Ne garder que les valeurs permet de ne pas être impacté par le spill de la fonction Infin</t>
  </si>
  <si>
    <t>Si extraction vide</t>
  </si>
  <si>
    <r>
      <t xml:space="preserve">Si l'extraction a été faite via l'addin Infin, et que l'addin a demandé à l'utilisateur de se log à nouveau, relancer la macro </t>
    </r>
    <r>
      <rPr>
        <b/>
        <sz val="11"/>
        <color theme="1"/>
        <rFont val="Aptos Narrow"/>
        <family val="2"/>
        <scheme val="minor"/>
      </rPr>
      <t>run selected</t>
    </r>
  </si>
  <si>
    <t xml:space="preserve">Si l'extraction n'est pas faite via l'addin, alors le fichier source n'est pas trouvé, ou vide, ou autre erreur indiquée dans les logs </t>
  </si>
  <si>
    <t>Account type</t>
  </si>
  <si>
    <t>L15I095</t>
  </si>
  <si>
    <t>L15I096</t>
  </si>
  <si>
    <t>L15I097</t>
  </si>
  <si>
    <t>L15I098</t>
  </si>
  <si>
    <t>L15I099</t>
  </si>
  <si>
    <t>L15I124</t>
  </si>
  <si>
    <t>L15I136</t>
  </si>
  <si>
    <t>L15I137</t>
  </si>
  <si>
    <t>L15I138</t>
  </si>
  <si>
    <t>L15I147</t>
  </si>
  <si>
    <t>Client</t>
  </si>
  <si>
    <t>VFR010067537</t>
  </si>
  <si>
    <t>Paul GESLIN</t>
  </si>
  <si>
    <t>VFR010067520</t>
  </si>
  <si>
    <t>Clément GESLIN</t>
  </si>
  <si>
    <t>VFR010067514</t>
  </si>
  <si>
    <t>Philippe GESLIN</t>
  </si>
  <si>
    <t>VFR010067524</t>
  </si>
  <si>
    <t>Amandine GESLIN</t>
  </si>
  <si>
    <t>VFR010067523</t>
  </si>
  <si>
    <t>Marie-Françoise DUMOLLARD</t>
  </si>
  <si>
    <t>VFR010089065</t>
  </si>
  <si>
    <t>Valérie HURET</t>
  </si>
  <si>
    <t>VFR010104891</t>
  </si>
  <si>
    <t>Benjamin HUET</t>
  </si>
  <si>
    <t>VFR010105405</t>
  </si>
  <si>
    <t>Gabriel HUET</t>
  </si>
  <si>
    <t>VFR010104254</t>
  </si>
  <si>
    <t>Salomé HUET</t>
  </si>
  <si>
    <t>VFR010086706</t>
  </si>
  <si>
    <t>Edouard WEIL</t>
  </si>
  <si>
    <t>VFR010107472</t>
  </si>
  <si>
    <t>Pascal MARIACCIA</t>
  </si>
  <si>
    <t>676821</t>
  </si>
  <si>
    <t>676842</t>
  </si>
  <si>
    <t>676844</t>
  </si>
  <si>
    <t>676864</t>
  </si>
  <si>
    <t>676870</t>
  </si>
  <si>
    <t>676876</t>
  </si>
  <si>
    <t>676879</t>
  </si>
  <si>
    <t>676888</t>
  </si>
  <si>
    <t>678000</t>
  </si>
  <si>
    <t>678011</t>
  </si>
  <si>
    <t>678030</t>
  </si>
  <si>
    <t>678034</t>
  </si>
  <si>
    <t>678048</t>
  </si>
  <si>
    <t>678050</t>
  </si>
  <si>
    <t>678129</t>
  </si>
  <si>
    <t>678131</t>
  </si>
  <si>
    <t>678140</t>
  </si>
  <si>
    <t>678141</t>
  </si>
  <si>
    <t>678166</t>
  </si>
  <si>
    <t>678167</t>
  </si>
  <si>
    <t>M. Philippe GESLIN</t>
  </si>
  <si>
    <t>SARL DELSYS</t>
  </si>
  <si>
    <t>Mme Jonkvrouw D'ORGLANDES</t>
  </si>
  <si>
    <t>Mme Marie Francoise DUMOLLARD</t>
  </si>
  <si>
    <t>M. Vincent  FONDEVIELLE</t>
  </si>
  <si>
    <t>M. Blaise EGLIE-RICHTERS</t>
  </si>
  <si>
    <t>Mme Francine DELTHEIL</t>
  </si>
  <si>
    <t>Mme Mireille FONDEVIELLE</t>
  </si>
  <si>
    <t>Account</t>
  </si>
  <si>
    <t>Infin: API ou CSV</t>
  </si>
  <si>
    <t>Actions</t>
  </si>
  <si>
    <t>Actions Europe</t>
  </si>
  <si>
    <t>Actions Amérique du Nord</t>
  </si>
  <si>
    <t>Actions Monde</t>
  </si>
  <si>
    <t>Performance Absolue</t>
  </si>
  <si>
    <t>Gestion Alternative</t>
  </si>
  <si>
    <t>Allocation d'actifs</t>
  </si>
  <si>
    <t>Diversifiés</t>
  </si>
  <si>
    <t>Monétaire</t>
  </si>
  <si>
    <t>Trésorerie Euro</t>
  </si>
  <si>
    <t>Actions Pays Emergents</t>
  </si>
  <si>
    <t>Crédit Europe Investment Grade</t>
  </si>
  <si>
    <t>Categories</t>
  </si>
  <si>
    <t>SubCategories</t>
  </si>
  <si>
    <t>Alternative Investment</t>
  </si>
  <si>
    <t>Convertibles</t>
  </si>
  <si>
    <t>Obligations d'Etat</t>
  </si>
  <si>
    <t>Devises</t>
  </si>
  <si>
    <t>Taux d'intérêts</t>
  </si>
  <si>
    <t>Matières Premières</t>
  </si>
  <si>
    <t>Actions Afrique Moyen-Orient</t>
  </si>
  <si>
    <t>Actions Amérique Latine</t>
  </si>
  <si>
    <t>Actions Asie</t>
  </si>
  <si>
    <t>Actions Australie</t>
  </si>
  <si>
    <t>Actions Europe de l'Est</t>
  </si>
  <si>
    <t>Actions Japon</t>
  </si>
  <si>
    <t>Actions Royaume-Uni</t>
  </si>
  <si>
    <t>Crédit Etats-Unis Haut Rendement</t>
  </si>
  <si>
    <t>Crédit Etats-Unis Investment Grade</t>
  </si>
  <si>
    <t>Crédit Europe Haut Rendement</t>
  </si>
  <si>
    <t>Crédit Haut Rendement</t>
  </si>
  <si>
    <t>Crédit Investment Grade</t>
  </si>
  <si>
    <t>Crédit Monde Investment Grade</t>
  </si>
  <si>
    <t>CTA</t>
  </si>
  <si>
    <t>Dollar</t>
  </si>
  <si>
    <t>Marché Neutre</t>
  </si>
  <si>
    <t>Obligations Convertibles Europe</t>
  </si>
  <si>
    <t>Obligations Convertibles Monde</t>
  </si>
  <si>
    <t>Obligations d'Etat Core Europe</t>
  </si>
  <si>
    <t>Obligations d'Etat Etats-Unis</t>
  </si>
  <si>
    <t>Obligations d'Etat Monde</t>
  </si>
  <si>
    <t>Trésorerie Dollar</t>
  </si>
  <si>
    <t>Volatilité</t>
  </si>
  <si>
    <t>Do not delete, used in the new instruments sheet</t>
  </si>
  <si>
    <t>posId</t>
  </si>
  <si>
    <t>ccy</t>
  </si>
  <si>
    <t>account number</t>
  </si>
  <si>
    <t>instrument</t>
  </si>
  <si>
    <t>Obligations</t>
  </si>
  <si>
    <t>Alternatifs</t>
  </si>
  <si>
    <t>Immobiliers</t>
  </si>
  <si>
    <t>Expo Actions</t>
  </si>
  <si>
    <t>Corinne de Marey</t>
  </si>
  <si>
    <t>C22P011</t>
  </si>
  <si>
    <t>L15I141</t>
  </si>
  <si>
    <t>70609064</t>
  </si>
  <si>
    <t>L15I142</t>
  </si>
  <si>
    <t>Vincent FONDEVIELLE</t>
  </si>
  <si>
    <t>VFR010060581</t>
  </si>
  <si>
    <t>L15I143</t>
  </si>
  <si>
    <t>Mireille FONDEVIELLE</t>
  </si>
  <si>
    <t>VFR010060588</t>
  </si>
  <si>
    <t>L15I144</t>
  </si>
  <si>
    <t>VFR010060596</t>
  </si>
  <si>
    <t>Blaise EGLIE-RICHTERS</t>
  </si>
  <si>
    <t>L15I145</t>
  </si>
  <si>
    <t>CFR01005727</t>
  </si>
  <si>
    <t>L15I146</t>
  </si>
  <si>
    <t>CFR010065953</t>
  </si>
  <si>
    <t>L15I150</t>
  </si>
  <si>
    <t>L15I152</t>
  </si>
  <si>
    <t>L15I154</t>
  </si>
  <si>
    <t>Francine DELTHEIL</t>
  </si>
  <si>
    <t>Josette BENBUNAN</t>
  </si>
  <si>
    <t>M.Christopher Lalloz</t>
  </si>
  <si>
    <t>M.Grégoire Toulouse</t>
  </si>
  <si>
    <t>M.Hicham Qasmi</t>
  </si>
  <si>
    <t>M.Jordan Di Giovanni</t>
  </si>
  <si>
    <t>Société Genesius - M.Jean-François Mallinjoud</t>
  </si>
  <si>
    <t>Société Peyo Corporation - M. Pierre Blanchar Dignac</t>
  </si>
  <si>
    <t>M. Benjamin Huet</t>
  </si>
  <si>
    <t>M. Bruno Moysan</t>
  </si>
  <si>
    <t>M. Emannuelle Chambonnier</t>
  </si>
  <si>
    <t>M. Xavier Favre</t>
  </si>
  <si>
    <t>M. Sylvain Grundlinger Neuflize Vie</t>
  </si>
  <si>
    <t>Post trade</t>
  </si>
  <si>
    <t>-</t>
  </si>
  <si>
    <t>Diversifié</t>
  </si>
  <si>
    <t>Ticker</t>
  </si>
  <si>
    <t>70612178</t>
  </si>
  <si>
    <t>AV Type</t>
  </si>
  <si>
    <t>D</t>
  </si>
  <si>
    <t>C</t>
  </si>
  <si>
    <t>B</t>
  </si>
  <si>
    <t>A</t>
  </si>
  <si>
    <t>70642038</t>
  </si>
  <si>
    <t>70642046</t>
  </si>
  <si>
    <t>AssetClasses</t>
  </si>
  <si>
    <t>Fund</t>
  </si>
  <si>
    <t>Bond</t>
  </si>
  <si>
    <t>Dividend / Right</t>
  </si>
  <si>
    <t>Future</t>
  </si>
  <si>
    <t>Total Return Swap</t>
  </si>
  <si>
    <t>Index</t>
  </si>
  <si>
    <t>CFD</t>
  </si>
  <si>
    <t>Coupon</t>
  </si>
  <si>
    <t>Forward</t>
  </si>
  <si>
    <t>Option</t>
  </si>
  <si>
    <t>Root</t>
  </si>
  <si>
    <t>Tracker</t>
  </si>
  <si>
    <t>Convertible</t>
  </si>
  <si>
    <t>FX Rate</t>
  </si>
  <si>
    <t>Asset Class</t>
  </si>
  <si>
    <t>70641307</t>
  </si>
  <si>
    <t>L15I172</t>
  </si>
  <si>
    <t>L15I173</t>
  </si>
  <si>
    <t>L15I171</t>
  </si>
  <si>
    <t>GAULTIER POISSON Annie</t>
  </si>
  <si>
    <t>3a Obligations de banques de l’EEE émettant des lettres de gage</t>
  </si>
  <si>
    <t>E</t>
  </si>
  <si>
    <t>Code</t>
  </si>
  <si>
    <t>Libellé</t>
  </si>
  <si>
    <t>A  OBLIGATIONS</t>
  </si>
  <si>
    <t>1  Obligations d’un émetteur public de l’EEE</t>
  </si>
  <si>
    <t>2  Obligations d’un émetteur public d'un pays de la zone A hors EEE</t>
  </si>
  <si>
    <t>3  Obligations d’organismes internationaux dont font partie au moins deux États membres de l’EEE</t>
  </si>
  <si>
    <t>4  Obligations d’un émetteur non public de l’EEE négociées sur un marché réglementé</t>
  </si>
  <si>
    <t>5  Obligations d’un émetteur non public d'un pays de la zone A hors EEE négociées sur un marché réglementé</t>
  </si>
  <si>
    <t>6  Obligations d’un émetteur d'un pays hors zone A négociées sur un marché réglementé de l’EEE</t>
  </si>
  <si>
    <t>7  Obligations d’un émetteur d'un pays hors zone A négociées sur un marché réglementé hors EEE approuvé par le CAA</t>
  </si>
  <si>
    <t>8  Obligations d’un émetteur non public d'un pays de la zone A non négociées sur un marché réglementé</t>
  </si>
  <si>
    <t>9  Produits structurés de type obligataire répondant aux conditions du point 5.6.3. de la Lettre Circulaire 15/3</t>
  </si>
  <si>
    <t xml:space="preserve">   9a émis ou garantis par des organismes internationaux à vocation financière dont font partie au moins deux États membres de l’EEE</t>
  </si>
  <si>
    <t xml:space="preserve">   9b émis ou garantis par un établissement bancaire de la zone A ayant un rating S&amp;P ≥ A+</t>
  </si>
  <si>
    <t xml:space="preserve">   9c émis ou garantis par un établissement bancaire de la zone A ayant un rating S&amp;P = A ou A-</t>
  </si>
  <si>
    <t xml:space="preserve">   9d émis ou garantis par un établissement bancaire de la zone A ayant un rating S&amp;P = BBB+ ou BBB</t>
  </si>
  <si>
    <t>B  ACTIONS</t>
  </si>
  <si>
    <t>1  Actions d’un émetteur de l’EEE négociées sur un marché réglementé</t>
  </si>
  <si>
    <t>2  Actions d’un émetteur d'un pays de la zone A hors EEE négociées sur un marché réglementé</t>
  </si>
  <si>
    <t>3  Actions d’un émetteur d'un pays hors zone A négociées sur un marché réglementé de l’EEE</t>
  </si>
  <si>
    <t>4  Actions d’un émetteur d'un pays hors zone A négociées sur un marché réglementé hors EEE approuvé par le CAA</t>
  </si>
  <si>
    <t>5  Actions d’un émetteur d'un pays de la zone A non négociées sur un marché réglementé</t>
  </si>
  <si>
    <t>6  Produits structurés de type actions répondant aux conditions du point 5.6.3. de la Lettre Circulaire 15/3</t>
  </si>
  <si>
    <t xml:space="preserve">   6a émis ou garantis par des organismes internationaux à vocation financière dont font partie au moins deux États membres de l’EEE</t>
  </si>
  <si>
    <t xml:space="preserve">   6b émis ou garantis par un établissement bancaire de la zone A ayant un rating S&amp;P ≥ A+</t>
  </si>
  <si>
    <t xml:space="preserve">   6c émis ou garantis par un établissement bancaire de la zone A ayant un rating S&amp;P = A ou A-</t>
  </si>
  <si>
    <t xml:space="preserve">   6d émis ou garantis par un établissement bancaire de la zone A ayant un rating S&amp;P = BBB+ ou BBB</t>
  </si>
  <si>
    <t>C  FONDS D’INVESTISSEMENT</t>
  </si>
  <si>
    <t>1  Fonds d’investissement conformes à la directive modifiée 2009/65/EC</t>
  </si>
  <si>
    <t>2  Fonds d’investissement d’un pays de l’EEE non conformes à la directive modifiée 2009/65/EC</t>
  </si>
  <si>
    <t>3  Fonds d’investissement d’un territoire dépendant d’un pays de l’EEE</t>
  </si>
  <si>
    <t>4  Fonds d’investissement d’un pays de la zone A hors EEE</t>
  </si>
  <si>
    <t>5  Fonds d’investissement d’un pays hors zone A</t>
  </si>
  <si>
    <t>D  FONDS ALTERNATIFS</t>
  </si>
  <si>
    <t>1  Fonds alternatifs simples à garanties renforcées</t>
  </si>
  <si>
    <t>2  Fonds alternatifs simples sans garanties renforcées</t>
  </si>
  <si>
    <t>3  Fonds de Fonds alternatifs à garanties renforcées</t>
  </si>
  <si>
    <t>4  Fonds de Fonds alternatifs sans garanties renforcées</t>
  </si>
  <si>
    <t>E  AUTRES ACTIFS</t>
  </si>
  <si>
    <t>1  Fonds immobiliers d’un pays de la zone A</t>
  </si>
  <si>
    <t>2  Comptes à vue, à préavis ou à terme</t>
  </si>
  <si>
    <t>OBLIGATIONS</t>
  </si>
  <si>
    <t>100 </t>
  </si>
  <si>
    <t> 100 </t>
  </si>
  <si>
    <t> 100</t>
  </si>
  <si>
    <t>50 </t>
  </si>
  <si>
    <t>30 </t>
  </si>
  <si>
    <t>20 </t>
  </si>
  <si>
    <t>10 </t>
  </si>
  <si>
    <t> 40</t>
  </si>
  <si>
    <t>2,5 </t>
  </si>
  <si>
    <t> 10 </t>
  </si>
  <si>
    <t>1 </t>
  </si>
  <si>
    <t> 5 </t>
  </si>
  <si>
    <t>0,5 </t>
  </si>
  <si>
    <t> 2,5</t>
  </si>
  <si>
    <t>0 </t>
  </si>
  <si>
    <t> 0</t>
  </si>
  <si>
    <t> 20 </t>
  </si>
  <si>
    <t>5 </t>
  </si>
  <si>
    <t> 10</t>
  </si>
  <si>
    <t>25 </t>
  </si>
  <si>
    <t>ACTIONS</t>
  </si>
  <si>
    <t> 5</t>
  </si>
  <si>
    <t> 20</t>
  </si>
  <si>
    <t>EEE</t>
  </si>
  <si>
    <t>Slovénie</t>
  </si>
  <si>
    <t>Suède</t>
  </si>
  <si>
    <t>Suisse</t>
  </si>
  <si>
    <t>Allemagne</t>
  </si>
  <si>
    <t>Autriche</t>
  </si>
  <si>
    <t>Belgique</t>
  </si>
  <si>
    <t>Bulgarie</t>
  </si>
  <si>
    <t>Chypre</t>
  </si>
  <si>
    <t>Croatie</t>
  </si>
  <si>
    <t>Danemark</t>
  </si>
  <si>
    <t>Espagne</t>
  </si>
  <si>
    <t>Estonie</t>
  </si>
  <si>
    <t>Finlande</t>
  </si>
  <si>
    <t>France</t>
  </si>
  <si>
    <t>Grèce</t>
  </si>
  <si>
    <t>Hongrie</t>
  </si>
  <si>
    <t>Irlande</t>
  </si>
  <si>
    <t>Islande</t>
  </si>
  <si>
    <t>Italie</t>
  </si>
  <si>
    <t>Lettonie</t>
  </si>
  <si>
    <t>Liechtenstein</t>
  </si>
  <si>
    <t>Lituanie</t>
  </si>
  <si>
    <t>Luxembourg</t>
  </si>
  <si>
    <t>Malte</t>
  </si>
  <si>
    <t>Norvège</t>
  </si>
  <si>
    <t>Pays-Bas</t>
  </si>
  <si>
    <t>Pologne</t>
  </si>
  <si>
    <t>Portugal</t>
  </si>
  <si>
    <t>Roumanie</t>
  </si>
  <si>
    <t>Slovaquie</t>
  </si>
  <si>
    <t>République tchèque</t>
  </si>
  <si>
    <t>Français</t>
  </si>
  <si>
    <t>English</t>
  </si>
  <si>
    <t>Germany</t>
  </si>
  <si>
    <t>Austria</t>
  </si>
  <si>
    <t>Belgium</t>
  </si>
  <si>
    <t>Bulgaria</t>
  </si>
  <si>
    <t>Cyprus</t>
  </si>
  <si>
    <t>Croatia</t>
  </si>
  <si>
    <t>Denmark</t>
  </si>
  <si>
    <t>Spain</t>
  </si>
  <si>
    <t>Estonia</t>
  </si>
  <si>
    <t>Finland</t>
  </si>
  <si>
    <t>Greece</t>
  </si>
  <si>
    <t>Hungary</t>
  </si>
  <si>
    <t>Ireland</t>
  </si>
  <si>
    <t>Iceland</t>
  </si>
  <si>
    <t>Italy</t>
  </si>
  <si>
    <t>Latvia</t>
  </si>
  <si>
    <t>Lithuania</t>
  </si>
  <si>
    <t>Malta</t>
  </si>
  <si>
    <t>Norway</t>
  </si>
  <si>
    <t>Netherlands</t>
  </si>
  <si>
    <t>Poland</t>
  </si>
  <si>
    <t>Czech Republic</t>
  </si>
  <si>
    <t>Romania</t>
  </si>
  <si>
    <t>Slovakia</t>
  </si>
  <si>
    <t>Slovenia</t>
  </si>
  <si>
    <t>Sweden</t>
  </si>
  <si>
    <t>Afrique du Sud</t>
  </si>
  <si>
    <t>South Africa</t>
  </si>
  <si>
    <t>Arabie saoudite</t>
  </si>
  <si>
    <t>Saudi Arabia</t>
  </si>
  <si>
    <t>Australie</t>
  </si>
  <si>
    <t>Australia</t>
  </si>
  <si>
    <t>Brésil</t>
  </si>
  <si>
    <t>Brazil</t>
  </si>
  <si>
    <t>Canada</t>
  </si>
  <si>
    <t>Corée du Sud</t>
  </si>
  <si>
    <t>South Korea</t>
  </si>
  <si>
    <t>Inde</t>
  </si>
  <si>
    <t>India</t>
  </si>
  <si>
    <t>Japon</t>
  </si>
  <si>
    <t>Japan</t>
  </si>
  <si>
    <t>Nouvelle-Zélande</t>
  </si>
  <si>
    <t>New Zealand</t>
  </si>
  <si>
    <t>Royaume-Uni</t>
  </si>
  <si>
    <t>United Kingdom</t>
  </si>
  <si>
    <t>Singapour</t>
  </si>
  <si>
    <t>Singapore</t>
  </si>
  <si>
    <t>Switzerland</t>
  </si>
  <si>
    <t>Turquie</t>
  </si>
  <si>
    <t>Turkey</t>
  </si>
  <si>
    <t>Zone A</t>
  </si>
  <si>
    <t>Hong Kong</t>
  </si>
  <si>
    <t>China</t>
  </si>
  <si>
    <t>Chine</t>
  </si>
  <si>
    <t>N</t>
  </si>
  <si>
    <t>Emetteur</t>
  </si>
  <si>
    <t>Global</t>
  </si>
  <si>
    <t>DO NOT CHANGE TEMPLATE STRUCTURE - EN BLEU LES REGLES CONTROLEES</t>
  </si>
  <si>
    <t xml:space="preserve">   9e émis ou garantis par un établissement bancaire de la zone A ayant un rating S&amp;P inférieur à BBB</t>
  </si>
  <si>
    <t xml:space="preserve">   6e émis ou garantis par un établissement bancaire de la zone A ayant un rating S&amp;P inférieur à BBB</t>
  </si>
  <si>
    <t>A1</t>
  </si>
  <si>
    <t>A2</t>
  </si>
  <si>
    <t>A3</t>
  </si>
  <si>
    <t>A3a</t>
  </si>
  <si>
    <t>A4</t>
  </si>
  <si>
    <t>A5</t>
  </si>
  <si>
    <t>A6</t>
  </si>
  <si>
    <t>A7</t>
  </si>
  <si>
    <t>A8</t>
  </si>
  <si>
    <t>A9</t>
  </si>
  <si>
    <t>A9a</t>
  </si>
  <si>
    <t>A9b</t>
  </si>
  <si>
    <t>A9c</t>
  </si>
  <si>
    <t>A9d</t>
  </si>
  <si>
    <t>A9e</t>
  </si>
  <si>
    <t>B1</t>
  </si>
  <si>
    <t>B2</t>
  </si>
  <si>
    <t>B3</t>
  </si>
  <si>
    <t>B4</t>
  </si>
  <si>
    <t>B5</t>
  </si>
  <si>
    <t>B6</t>
  </si>
  <si>
    <t>B6a</t>
  </si>
  <si>
    <t>B6b</t>
  </si>
  <si>
    <t>B6c</t>
  </si>
  <si>
    <t>B6d</t>
  </si>
  <si>
    <t>B6e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</si>
  <si>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</si>
  <si>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</si>
  <si>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</si>
  <si>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</si>
  <si>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</si>
  <si>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</si>
  <si>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</si>
  <si>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</si>
  <si>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</si>
  <si>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E1</t>
  </si>
  <si>
    <t>E2</t>
  </si>
  <si>
    <t>03653646.1001</t>
  </si>
  <si>
    <t>04424420.1001</t>
  </si>
  <si>
    <t>Insurance Limit</t>
  </si>
  <si>
    <t>LU1369529786 LX Equity</t>
  </si>
  <si>
    <t>LU1369531766 LX Equity</t>
  </si>
  <si>
    <t>LU1369533465 LX Equity</t>
  </si>
  <si>
    <t>LU1369534786 LX Equity</t>
  </si>
  <si>
    <t>LU2495830148 LX Equity</t>
  </si>
  <si>
    <t>SANINST FP Equity</t>
  </si>
  <si>
    <t>NDXH FP Equity</t>
  </si>
  <si>
    <t>WSML LN Equity</t>
  </si>
  <si>
    <t>LEM FP Equity</t>
  </si>
  <si>
    <t>WLDHC FP Equity</t>
  </si>
  <si>
    <t>DNCABNE LX Equity</t>
  </si>
  <si>
    <t>SP5C FP Equity</t>
  </si>
  <si>
    <t>ACWI FP Equity</t>
  </si>
  <si>
    <t>United States of America</t>
  </si>
  <si>
    <t>RMS FP Equity</t>
  </si>
  <si>
    <t>TTE FP Equity</t>
  </si>
  <si>
    <t>MC FP Equity</t>
  </si>
  <si>
    <t>AI FP EQUITY</t>
  </si>
  <si>
    <t>NESN SW EQUITY</t>
  </si>
  <si>
    <t>A9f</t>
  </si>
  <si>
    <t xml:space="preserve">   9f émis ou garantis par un établissement bancaire hors zone A</t>
  </si>
  <si>
    <t xml:space="preserve">   6f émis ou garantis par un établissement bancaire hors zone A</t>
  </si>
  <si>
    <t>B6f</t>
  </si>
  <si>
    <t>70596132</t>
  </si>
  <si>
    <t>70596149</t>
  </si>
  <si>
    <t>États-Unis d'Amérique</t>
  </si>
  <si>
    <t>70523881</t>
  </si>
  <si>
    <t>70524073</t>
  </si>
  <si>
    <t>70524081</t>
  </si>
  <si>
    <t>70524098</t>
  </si>
  <si>
    <t>70524877</t>
  </si>
  <si>
    <t>70572573</t>
  </si>
  <si>
    <t>70598445</t>
  </si>
  <si>
    <t>70609103</t>
  </si>
  <si>
    <t>70609111</t>
  </si>
  <si>
    <t>70609739</t>
  </si>
  <si>
    <t>70615051</t>
  </si>
  <si>
    <t>70617661</t>
  </si>
  <si>
    <t>ASML NA Equity</t>
  </si>
  <si>
    <t>AIR FP Equity</t>
  </si>
  <si>
    <t>GOLD FP Equity</t>
  </si>
  <si>
    <t>CAP FP Equity</t>
  </si>
  <si>
    <t>CGMONDE FP Equity</t>
  </si>
  <si>
    <t>DSY FP Equity</t>
  </si>
  <si>
    <t>RACE IM Equity</t>
  </si>
  <si>
    <t>NOVOB DC Equity</t>
  </si>
  <si>
    <t>RI FP Equity</t>
  </si>
  <si>
    <t>SW FP Equity</t>
  </si>
  <si>
    <t>VIE FP Equity</t>
  </si>
  <si>
    <t>XDEE IM Equity</t>
  </si>
  <si>
    <t>04432503.1001</t>
  </si>
  <si>
    <t>Sum</t>
  </si>
  <si>
    <t xml:space="preserve"> </t>
  </si>
  <si>
    <t>04438803.1001</t>
  </si>
  <si>
    <t>04438790.1001</t>
  </si>
  <si>
    <t>678460</t>
  </si>
  <si>
    <t>SecurityId</t>
  </si>
  <si>
    <t>Bloomberg Ticker</t>
  </si>
  <si>
    <t>Currency</t>
  </si>
  <si>
    <t>Country</t>
  </si>
  <si>
    <t>Delta</t>
  </si>
  <si>
    <t>Close</t>
  </si>
  <si>
    <t>Issuer</t>
  </si>
  <si>
    <t>Issuer Country</t>
  </si>
  <si>
    <t>ManCo</t>
  </si>
  <si>
    <t>FIA</t>
  </si>
  <si>
    <t>Sub Category</t>
  </si>
  <si>
    <t>IssuerLtRatingSP</t>
  </si>
  <si>
    <t>Lines</t>
  </si>
  <si>
    <t>Last AUM</t>
  </si>
  <si>
    <t>Cash EUR J</t>
  </si>
  <si>
    <t>70609128</t>
  </si>
  <si>
    <t>70596124</t>
  </si>
  <si>
    <t>70609136</t>
  </si>
  <si>
    <t>Produits Structurés Action</t>
  </si>
  <si>
    <t>Produits Structurés Taux</t>
  </si>
  <si>
    <t>Produits Structurés Crédit</t>
  </si>
  <si>
    <t>Produits Structurés Mix</t>
  </si>
  <si>
    <t>emetteur</t>
  </si>
  <si>
    <t>MEUD FP Equity</t>
  </si>
  <si>
    <t>To Do</t>
  </si>
  <si>
    <t>Amérique du Nord</t>
  </si>
  <si>
    <t>Europe</t>
  </si>
  <si>
    <t>Monde</t>
  </si>
  <si>
    <t>Pays Emergents</t>
  </si>
  <si>
    <t>Region</t>
  </si>
  <si>
    <t>Last trades</t>
  </si>
  <si>
    <t>Geography</t>
  </si>
  <si>
    <t>Produits Structurés Obligataire</t>
  </si>
  <si>
    <t>Produits Structurés Matière Première</t>
  </si>
  <si>
    <t>Mireille FONDEVIELLE (US) Vincent FONDEVIELLE (NP)</t>
  </si>
  <si>
    <t>Mireille FONDEVIELLE (US) Blaise EGLIE-RICHTERS (NP)</t>
  </si>
  <si>
    <t>Cash USD J</t>
  </si>
  <si>
    <t>GEMBOEF FP Equity</t>
  </si>
  <si>
    <t>Gemfunds - Gembond (EUR) F acc</t>
  </si>
  <si>
    <t>ASML Holding NV</t>
  </si>
  <si>
    <t>Air Liquide SA</t>
  </si>
  <si>
    <t>Airbus SE</t>
  </si>
  <si>
    <t>Amundi Index Solutions Nasdaq 100 Swap - UCITS Daily Hedged EUR C CAP</t>
  </si>
  <si>
    <t>Capgemini SE</t>
  </si>
  <si>
    <t>DNCA Invest Alpha Bond - N CAP</t>
  </si>
  <si>
    <t>Dassault Systemes SE</t>
  </si>
  <si>
    <t>Ferrari NV</t>
  </si>
  <si>
    <t>Gembond - F CAP</t>
  </si>
  <si>
    <t>Hermes International SA</t>
  </si>
  <si>
    <t>LVMH Moet Hennessy Louis Vuitton SE</t>
  </si>
  <si>
    <t>Multi Units France Amundi MSCI Emerging Markets Swap II UCITS -Acc EUR CAP</t>
  </si>
  <si>
    <t>Multi Units France Amundi MSCI World Swap II UCITS EUR Hedged - Acc CAP</t>
  </si>
  <si>
    <t>Multi Units Luxembourg Amundi MSCI All Country World - Acc EUR CAP</t>
  </si>
  <si>
    <t>Multi Units Luxembourg Amundi S+P 500 Swap - C EUR CAP</t>
  </si>
  <si>
    <t>Nestle SA nom</t>
  </si>
  <si>
    <t>Novo Nordisk AS B</t>
  </si>
  <si>
    <t>Palatine Monetaire Standard - CAP</t>
  </si>
  <si>
    <t>Pernod Ricard</t>
  </si>
  <si>
    <t>Sodexo</t>
  </si>
  <si>
    <t>TotalEnergies SE</t>
  </si>
  <si>
    <t>VIA AM Alternative Liquid - Institutional CAP</t>
  </si>
  <si>
    <t>VIA AM Smart Equity Europe - Private CAP</t>
  </si>
  <si>
    <t>VIA AM Smart Equity World - Private CAP</t>
  </si>
  <si>
    <t>VIA AM Smart-Equity US - Private CAP</t>
  </si>
  <si>
    <t>Veolia Environnement SA</t>
  </si>
  <si>
    <t>Via AM Ladder Premium - Private A Hedged CAP</t>
  </si>
  <si>
    <t>iShares III MSCI World Small Cap UCITS - Accum USD CAP</t>
  </si>
  <si>
    <t>Ava Private Markets - Sandbox Class B</t>
  </si>
  <si>
    <t>Target wgt</t>
  </si>
  <si>
    <t>Distance to target</t>
  </si>
  <si>
    <t>=IFERROR(INDEX([INFIN_referential_securities_20251001.xlsx]Export!$K:$K,MATCH(T20,[INFIN_referential_securities_20251001.xlsx]Export!$X:$X,0)),LEFT(U20,FIND(" || ",U20)-1))</t>
  </si>
  <si>
    <t>=IFERROR(INDEX([INFIN_referential_securities_20251001.xlsx]Export!$O:$O,MATCH(T20,[INFIN_referential_securities_20251001.xlsx]Export!$X:$X,0)),RIGHT(U20,LEN(U20)-3-FIND(" || ",U20)))</t>
  </si>
  <si>
    <t>04459436.1001</t>
  </si>
  <si>
    <t>FR057562</t>
  </si>
  <si>
    <t>04459371.1001</t>
  </si>
  <si>
    <t>PS ONLY</t>
  </si>
  <si>
    <t>MIX</t>
  </si>
  <si>
    <t>NO PS</t>
  </si>
  <si>
    <t>XS2833338929 Corp</t>
  </si>
  <si>
    <t>SandBox</t>
  </si>
  <si>
    <t>World</t>
  </si>
  <si>
    <t>Ladder1</t>
  </si>
  <si>
    <t>Ladder2</t>
  </si>
  <si>
    <t>IUSN GY Equity</t>
  </si>
  <si>
    <t>Asie</t>
  </si>
  <si>
    <t>bdl</t>
  </si>
  <si>
    <t>equilibre</t>
  </si>
  <si>
    <t>cash EUR J (%)</t>
  </si>
  <si>
    <t>678714</t>
  </si>
  <si>
    <t>Mme Catherine Ysnel</t>
  </si>
  <si>
    <t>678801</t>
  </si>
  <si>
    <t>dynamique</t>
  </si>
  <si>
    <t>ps only</t>
  </si>
  <si>
    <t>Mme Valérie Fondevielle</t>
  </si>
  <si>
    <t>678009</t>
  </si>
  <si>
    <t>M. Benjamin Helbert</t>
  </si>
  <si>
    <t>Sales</t>
  </si>
  <si>
    <t>678826</t>
  </si>
  <si>
    <t>Jonkvrouw d’Orglandes Neuflize Vie</t>
  </si>
  <si>
    <t>2VF Neuflize Vie</t>
  </si>
  <si>
    <t>FFO</t>
  </si>
  <si>
    <t>04465711.1001</t>
  </si>
  <si>
    <t>FR051751</t>
  </si>
  <si>
    <t>PRUDENT</t>
  </si>
  <si>
    <t>LU1369529786</t>
  </si>
  <si>
    <t>LU1369534786</t>
  </si>
  <si>
    <t>FR0000299877</t>
  </si>
  <si>
    <t>LU1694789709</t>
  </si>
  <si>
    <t>FR00140059T7</t>
  </si>
  <si>
    <t>Obligations d'Etat Pays Emergents</t>
  </si>
  <si>
    <t>LU1369531766</t>
  </si>
  <si>
    <t>LU1369533465</t>
  </si>
  <si>
    <t>LU2495830148</t>
  </si>
  <si>
    <t>LU1681038599</t>
  </si>
  <si>
    <t>FR0010429068</t>
  </si>
  <si>
    <t>IE00BF4RFH31</t>
  </si>
  <si>
    <t>FR0014003N93</t>
  </si>
  <si>
    <t>LU1829220216</t>
  </si>
  <si>
    <t>LU1135865084</t>
  </si>
  <si>
    <t>LU0908500753</t>
  </si>
  <si>
    <t>Insurer</t>
  </si>
  <si>
    <t>Cardif</t>
  </si>
  <si>
    <t>Neuflize</t>
  </si>
  <si>
    <t>Wealins</t>
  </si>
  <si>
    <t>XS2863767542</t>
  </si>
  <si>
    <t>XS2938576522</t>
  </si>
  <si>
    <t>XS2958927571</t>
  </si>
  <si>
    <t>XS3064231932</t>
  </si>
  <si>
    <t>XS3095805910</t>
  </si>
  <si>
    <t>XS3153607810</t>
  </si>
  <si>
    <t>XS2828409016</t>
  </si>
  <si>
    <t>XS3052754093</t>
  </si>
  <si>
    <t>FRSG00016QO3</t>
  </si>
  <si>
    <t>DE000UQ0ADT9</t>
  </si>
  <si>
    <t>DE000UQ0EQA3</t>
  </si>
  <si>
    <t>XS3169487074</t>
  </si>
  <si>
    <t>NL0010273215</t>
  </si>
  <si>
    <t>FR0000120073</t>
  </si>
  <si>
    <t>NL0000235190</t>
  </si>
  <si>
    <t>XS2913745654</t>
  </si>
  <si>
    <t>XS2863761933</t>
  </si>
  <si>
    <t>XS2863761859</t>
  </si>
  <si>
    <t>XS2979412678</t>
  </si>
  <si>
    <t>FR001400SDV1</t>
  </si>
  <si>
    <t>FR0014003TT8</t>
  </si>
  <si>
    <t>FR1459AB6586</t>
  </si>
  <si>
    <t>FR0000052292</t>
  </si>
  <si>
    <t>FR0000121014</t>
  </si>
  <si>
    <t>DK0062498333</t>
  </si>
  <si>
    <t>FR0000120693</t>
  </si>
  <si>
    <t>FRSG00016HO2</t>
  </si>
  <si>
    <t>FRSG00015VL1</t>
  </si>
  <si>
    <t>FR0000121220</t>
  </si>
  <si>
    <t>FR0000120271</t>
  </si>
  <si>
    <t>FRIP00001NZ9</t>
  </si>
  <si>
    <t>no ps</t>
  </si>
  <si>
    <t>mix</t>
  </si>
  <si>
    <t>04467668.1001</t>
  </si>
  <si>
    <t>LS032759</t>
  </si>
  <si>
    <t>AUM</t>
  </si>
  <si>
    <t>M.Pascal Mariaccia - PER</t>
  </si>
  <si>
    <t>FR0000120321</t>
  </si>
  <si>
    <t>IE000S9YS762</t>
  </si>
  <si>
    <t>XS2833338929</t>
  </si>
  <si>
    <t>XS2772970781</t>
  </si>
  <si>
    <t>Launch date</t>
  </si>
  <si>
    <t>Grand Total</t>
  </si>
  <si>
    <t>Row Labels</t>
  </si>
  <si>
    <t>Target profile</t>
  </si>
  <si>
    <t>Target type</t>
  </si>
  <si>
    <t>Abs Diff Sum</t>
  </si>
  <si>
    <t>Allocation d'actifs Monde</t>
  </si>
  <si>
    <t>Crédit Europe</t>
  </si>
  <si>
    <t>Matières Premières Europe</t>
  </si>
  <si>
    <t>Performance Absolue Monde</t>
  </si>
  <si>
    <t>Average of Actions Amérique du Nord</t>
  </si>
  <si>
    <t>Average of Actions Asie</t>
  </si>
  <si>
    <t>Average of Actions Europe</t>
  </si>
  <si>
    <t>Average of Actions Monde</t>
  </si>
  <si>
    <t>Average of Actions Pays Emergents</t>
  </si>
  <si>
    <t>Average of Performance Absolue Monde</t>
  </si>
  <si>
    <t>Average of Obligations d'Etat Pays Emergents</t>
  </si>
  <si>
    <t>Average of Obligations d'Etat Europe</t>
  </si>
  <si>
    <t>Average of Matières Premières Europe</t>
  </si>
  <si>
    <t>Average of Crédit Monde</t>
  </si>
  <si>
    <t>Average of Crédit Europe</t>
  </si>
  <si>
    <t>Average of Cash Cash</t>
  </si>
  <si>
    <t>Average of Certificats -</t>
  </si>
  <si>
    <t>Average of Allocation d'actifs Monde</t>
  </si>
  <si>
    <t>Average of Actions</t>
  </si>
  <si>
    <t>Average of Allocation d'actifs</t>
  </si>
  <si>
    <t>Average of Cash</t>
  </si>
  <si>
    <t>Average of Certificats</t>
  </si>
  <si>
    <t>Average of Crédit</t>
  </si>
  <si>
    <t>Average of Matières Premières</t>
  </si>
  <si>
    <t>Average of Obligations d'Etat</t>
  </si>
  <si>
    <t>Average of Performance Absolue</t>
  </si>
  <si>
    <t>(Multiple Items)</t>
  </si>
  <si>
    <t>lower limit</t>
  </si>
  <si>
    <t>upper limit</t>
  </si>
  <si>
    <t>Nominal</t>
  </si>
  <si>
    <t>XS3191958233</t>
  </si>
  <si>
    <t>FRSG00017683</t>
  </si>
  <si>
    <t>XS3188428844</t>
  </si>
  <si>
    <t>XS2901978135</t>
  </si>
  <si>
    <t>ABBY - Henry Poisson</t>
  </si>
  <si>
    <t>BNP PARIBAS</t>
  </si>
  <si>
    <t>PivotInMemory</t>
  </si>
  <si>
    <t>FR0007054358</t>
  </si>
  <si>
    <t>US78462F1030</t>
  </si>
  <si>
    <t>CH1319302035</t>
  </si>
  <si>
    <t>GB00BJYDH287</t>
  </si>
  <si>
    <t>US4642876555</t>
  </si>
  <si>
    <t>IE00B5BMR087</t>
  </si>
  <si>
    <t>CCY</t>
  </si>
  <si>
    <t>Alternative Investment Monde</t>
  </si>
  <si>
    <t>04476501.1001</t>
  </si>
  <si>
    <t>CH1397561189</t>
  </si>
  <si>
    <t>INCLURE LA REGLE STRU PHOENIX 5%</t>
  </si>
  <si>
    <t>Maxime</t>
  </si>
  <si>
    <t>Maximilien</t>
  </si>
  <si>
    <t>Champ</t>
  </si>
  <si>
    <t>isin</t>
  </si>
  <si>
    <t>name</t>
  </si>
  <si>
    <t>category</t>
  </si>
  <si>
    <t>n°</t>
  </si>
  <si>
    <t>Cash + MM</t>
  </si>
  <si>
    <t>Last 
computed</t>
  </si>
  <si>
    <t>Infin 
ID</t>
  </si>
  <si>
    <t>Account 
name</t>
  </si>
  <si>
    <t>Creation 
date</t>
  </si>
  <si>
    <t>Target 
Profile</t>
  </si>
  <si>
    <t>Target 
Composition</t>
  </si>
  <si>
    <t>Value</t>
  </si>
  <si>
    <t>amountBaseCur</t>
  </si>
  <si>
    <t>weight</t>
  </si>
  <si>
    <t xml:space="preserve">VFR010116716 </t>
  </si>
  <si>
    <t>Cash (all) J-1</t>
  </si>
  <si>
    <t>Cash Delta</t>
  </si>
  <si>
    <t>davantage pousser l'equity sur PS Only vu que delta equity &lt; 1 sur stru eq</t>
  </si>
  <si>
    <t>global</t>
  </si>
  <si>
    <t>Visible sheets only</t>
  </si>
  <si>
    <t>%</t>
  </si>
  <si>
    <t>Final</t>
  </si>
  <si>
    <t>Rounded</t>
  </si>
  <si>
    <t>% final</t>
  </si>
  <si>
    <t>Simul</t>
  </si>
  <si>
    <t>Tot</t>
  </si>
  <si>
    <t>Utmost</t>
  </si>
  <si>
    <t>Certificats Amérique du Nord</t>
  </si>
  <si>
    <t>Cryptocurrencies Monde</t>
  </si>
  <si>
    <t>Diversifiés Monde</t>
  </si>
  <si>
    <t>Gestion Alternative Monde</t>
  </si>
  <si>
    <t>Produits Structurés Crédit Europe</t>
  </si>
  <si>
    <t>Produits Structurés Crédit Monde</t>
  </si>
  <si>
    <t>Produits Structurés Mix Monde</t>
  </si>
  <si>
    <t>Produits Structurés Actions || Monde</t>
  </si>
  <si>
    <t>Produits Structurés Crédit || Europe</t>
  </si>
  <si>
    <t>Produits Structurés Mix || Monde</t>
  </si>
  <si>
    <t>Produits Structurés Actions || Europe</t>
  </si>
  <si>
    <t>Produits Structurés Actions || Amérique du Nord</t>
  </si>
  <si>
    <t>Produits Structurés Actions || Asie</t>
  </si>
  <si>
    <t>Produits Structurés Crédit || Monde</t>
  </si>
  <si>
    <t>Certificats Asie</t>
  </si>
  <si>
    <t>Certificats Europe</t>
  </si>
  <si>
    <t>Certificats Monde</t>
  </si>
  <si>
    <t>L15I180</t>
  </si>
  <si>
    <t>70656761</t>
  </si>
  <si>
    <t>Trésorerie Euro Europe</t>
  </si>
  <si>
    <t>Monétaire Europe</t>
  </si>
  <si>
    <t>USD</t>
  </si>
  <si>
    <t>.</t>
  </si>
  <si>
    <t>,</t>
  </si>
  <si>
    <t>0</t>
  </si>
  <si>
    <t>BBVA  - 5Y Tranched CLN Zero Recovery Credit Linked Notes (Coupon target 6.21%)</t>
  </si>
  <si>
    <t>BNP - 3Y Bond + Call Spread on Gold in USD</t>
  </si>
  <si>
    <t>BNP - 5Y Athena Euro Stoxx 50 / Nikkei 225 / S&amp;P 500 (coupon target 9%)</t>
  </si>
  <si>
    <t>GS - 12Y Phoenix Orange (coupon target 8.1% p.a.)</t>
  </si>
  <si>
    <t>SG - 5Y Athena Oxygen sur Safran, Thales et Rheinmetall (coupon target 10.008%)</t>
  </si>
  <si>
    <t>BNP - 5Y 3M EUR Credit Linked Notes (coupon target 6.6%)</t>
  </si>
  <si>
    <t>BNP - 5Y Phoenix on EUR CMS10y (coupon target 4.25%)</t>
  </si>
  <si>
    <t>DKK</t>
  </si>
  <si>
    <t>ASML HOLDING NV</t>
  </si>
  <si>
    <t>AIR LIQUIDE SA</t>
  </si>
  <si>
    <t>AIRBUS SE</t>
  </si>
  <si>
    <t>BNP - 5Y Athena WO Euro Stoxx 50, Nikkei 225 &amp; SP500 (coupon target 6.85%)</t>
  </si>
  <si>
    <t>XS3214893623</t>
  </si>
  <si>
    <t>BNP - 2028 Booster CSI Quanto (16%)</t>
  </si>
  <si>
    <t>BNP - 2Y PHOENIX BEARISH CMS (coupon target 6.6%)</t>
  </si>
  <si>
    <t>CIC - 12Y ONYX 6 BFRTEC10 (coupon target 3.15%)</t>
  </si>
  <si>
    <t>DASSAULT SYSTEMES SE</t>
  </si>
  <si>
    <t>HERMES INTERNATIONAL</t>
  </si>
  <si>
    <t>LVMH MOET HENNESSY LOUIS VUI</t>
  </si>
  <si>
    <t>BoA - 5Y Athena sur panier EW énergie (coupon target 7.5%)</t>
  </si>
  <si>
    <t>NOVO NORDISK A/S-B</t>
  </si>
  <si>
    <t>PERNOD RICARD SA</t>
  </si>
  <si>
    <t>SG - 12Y Pheonix Bearish sur CMS10Y (coupon target 5.5%)</t>
  </si>
  <si>
    <t>SODEXO SA</t>
  </si>
  <si>
    <t>TOTALENERGIES SE</t>
  </si>
  <si>
    <t>BBVA - 5Y CLN Itraxx Main (coupon target 4.5%)</t>
  </si>
  <si>
    <t>BNP - 10Y Athena on Euronext Europe Fallen Angels  (5.2%)</t>
  </si>
  <si>
    <t>BNP - 5Y Athena WO on EURO STOXX 50 Nikkei 225 and S&amp;P 500 (8.15%)</t>
  </si>
  <si>
    <t>BNP - 12Y EUR Digital Floater EMTN - Guaranteed Capital (coupon target 2.25%)</t>
  </si>
  <si>
    <t>SG - EURIBOR 1Y Reverse Floater 2037 – Guaranteed Capital (coupon target 6.5%)</t>
  </si>
  <si>
    <t>UBS - 10Y Phoenix Mémoire European Sovereignty (coupon target 12.5%)</t>
  </si>
  <si>
    <t>UBS - 10Y Phoenix Mémoire Semiconductors (coupon target 12.5%)</t>
  </si>
  <si>
    <t>SG - Apollon BNP, Total, STM, Stellantis (6.5%)</t>
  </si>
  <si>
    <t>BNP - 5Y Athena WO on EURO STOXX 50 Nikkei 225 and S&amp;P 500 (6.5%)</t>
  </si>
  <si>
    <t>AMUNDI EUROSTOXX 50</t>
  </si>
  <si>
    <t>SPDR S&amp;P 500 ETF TRUST</t>
  </si>
  <si>
    <t>Union Bancaire Privee Jersey - Basket of Equities USD 202604 (11.72%)</t>
  </si>
  <si>
    <t>Union Bancaire Privee Jersey - Basket of Equities EUR 202706 (8%)</t>
  </si>
  <si>
    <t>WISDOMTREE PHYSICAL BITCOIN</t>
  </si>
  <si>
    <t>ISHARES RUSSELL 2000 ETF</t>
  </si>
  <si>
    <t>ISHARES CORE S&amp;P 500</t>
  </si>
  <si>
    <t>MS - 10y EUR Autocallable Note on MXEADT50 (coupon target 10.4%)</t>
  </si>
  <si>
    <t>L'OREAL</t>
  </si>
  <si>
    <t>LINDE PLC</t>
  </si>
  <si>
    <t>BARC - 7Y Athena Airbag on Stock "Renault” (coupon target  10%)</t>
  </si>
  <si>
    <t>JPMORGAN CHASE &amp; CO</t>
  </si>
  <si>
    <t>WALT DISNEY CO/THE</t>
  </si>
  <si>
    <t>AMAZON.COM INC</t>
  </si>
  <si>
    <t>CM-AM  PEA SERENITE</t>
  </si>
  <si>
    <t>SCHNEIDER ELECTRIC SE</t>
  </si>
  <si>
    <t>BNP - 5Y Athena WO Euro Stoxx 50, Nikkei 225 &amp; SP500 (coupon target 9%)</t>
  </si>
  <si>
    <t>SANOFI</t>
  </si>
  <si>
    <t>AKUO ENERGY SAS 4,5% 08/12/2024</t>
  </si>
  <si>
    <t>ORANGE</t>
  </si>
  <si>
    <t>04483108.1001</t>
  </si>
  <si>
    <t>Produits Structurés Actions Amérique du Nord</t>
  </si>
  <si>
    <t>Produits Structurés Actions Asie</t>
  </si>
  <si>
    <t>Produits Structurés Actions Europe</t>
  </si>
  <si>
    <t>Produits Structurés Actions Monde</t>
  </si>
  <si>
    <t>Produits Structurés Taux d’intérêts Europe</t>
  </si>
  <si>
    <t>Produits Structurés Actions</t>
  </si>
  <si>
    <t>Produits Structurés Taux d’intérêts</t>
  </si>
  <si>
    <t>LS033383</t>
  </si>
  <si>
    <t>678903</t>
  </si>
  <si>
    <t>678904</t>
  </si>
  <si>
    <t>Trades update</t>
  </si>
  <si>
    <t>BNP - 5Y Athena WO Euro Stoxx 50, Nikkei 225 &amp; SP500 (coupon target 6.25%)</t>
  </si>
  <si>
    <t>Id</t>
  </si>
  <si>
    <t>Portfolio</t>
  </si>
  <si>
    <t>SecuritySymbol</t>
  </si>
  <si>
    <t>SecurityIsin</t>
  </si>
  <si>
    <t>SecurityName</t>
  </si>
  <si>
    <t>SecurityCurrency</t>
  </si>
  <si>
    <t>Broker</t>
  </si>
  <si>
    <t>Status</t>
  </si>
  <si>
    <t>TradeDate</t>
  </si>
  <si>
    <t>SettleDate</t>
  </si>
  <si>
    <t>Quantity</t>
  </si>
  <si>
    <t>Price</t>
  </si>
  <si>
    <t>GrossAmount</t>
  </si>
  <si>
    <t>NetAmount</t>
  </si>
  <si>
    <t>NetCurrency</t>
  </si>
  <si>
    <t>SettlementAmount</t>
  </si>
  <si>
    <t>SettlementCurrency</t>
  </si>
  <si>
    <t>SettlementFeesAmount</t>
  </si>
  <si>
    <t>FeesAmount</t>
  </si>
  <si>
    <t>A.XLUX.LU2495830148</t>
  </si>
  <si>
    <t>1 (BOOKED)</t>
  </si>
  <si>
    <t>A.LX.LU1369534786</t>
  </si>
  <si>
    <t>A.LX.LU1369533465</t>
  </si>
  <si>
    <t>T.XLON.WSML</t>
  </si>
  <si>
    <t>Crédit Suisse</t>
  </si>
  <si>
    <t>T.XPAR.WLDHC</t>
  </si>
  <si>
    <t>A.LX.LU1369529786</t>
  </si>
  <si>
    <t>A.LX.LU1369531766</t>
  </si>
  <si>
    <t>T.XPAR.LEM</t>
  </si>
  <si>
    <t>Oddo</t>
  </si>
  <si>
    <t>E.XPAR.CDI</t>
  </si>
  <si>
    <t>FR0000130403</t>
  </si>
  <si>
    <t>CHRISTIAN DIOR SE</t>
  </si>
  <si>
    <t>E.XMIL.ORA</t>
  </si>
  <si>
    <t>FR0000133308</t>
  </si>
  <si>
    <t>A.XPAR.SANINST</t>
  </si>
  <si>
    <t>E.UN.SAP</t>
  </si>
  <si>
    <t>DE0007164600</t>
  </si>
  <si>
    <t>SAP SE</t>
  </si>
  <si>
    <t>Caceis (Cash Equity)</t>
  </si>
  <si>
    <t>E.XPAR.ITP</t>
  </si>
  <si>
    <t>FR0004024222</t>
  </si>
  <si>
    <t>INTERPARFUMS SA</t>
  </si>
  <si>
    <t>E.UQ.TTE</t>
  </si>
  <si>
    <t>E.XPAR.AI</t>
  </si>
  <si>
    <t>E.FP.SGO</t>
  </si>
  <si>
    <t>FR0000125007</t>
  </si>
  <si>
    <t>COMPAGNIE DE SAINT GOBAIN</t>
  </si>
  <si>
    <t>E.UQ.SW</t>
  </si>
  <si>
    <t>E.UQ.RI</t>
  </si>
  <si>
    <t>E.XPAR.AIR</t>
  </si>
  <si>
    <t>E.UQ.MC</t>
  </si>
  <si>
    <t>E.UQ.SU</t>
  </si>
  <si>
    <t>FR0000121972</t>
  </si>
  <si>
    <t>E.UQ.SAN</t>
  </si>
  <si>
    <t>FR0000120578</t>
  </si>
  <si>
    <t>E.UQ.STMPA</t>
  </si>
  <si>
    <t>NL0000226223</t>
  </si>
  <si>
    <t>STMICROELECTRONICS NV</t>
  </si>
  <si>
    <t>E.UQ.DSY</t>
  </si>
  <si>
    <t>E.UQ.OR</t>
  </si>
  <si>
    <t>E.IM.ENI</t>
  </si>
  <si>
    <t>IT0003132476</t>
  </si>
  <si>
    <t>ENI SPA</t>
  </si>
  <si>
    <t>E.XNGS.LIN</t>
  </si>
  <si>
    <t>E.UR.NOVOB</t>
  </si>
  <si>
    <t>E.NA.ASML</t>
  </si>
  <si>
    <t>T.XETR.IUSN_GY</t>
  </si>
  <si>
    <t>A.XLUX.DNCABNE</t>
  </si>
  <si>
    <t>XS2866922060</t>
  </si>
  <si>
    <t>T.XPAR.MEUD</t>
  </si>
  <si>
    <t>E.UQ.RMS</t>
  </si>
  <si>
    <t>FR0013301074</t>
  </si>
  <si>
    <t>T.XPAR.NDXH</t>
  </si>
  <si>
    <t>T.XPAR.SP5C</t>
  </si>
  <si>
    <t>T.XPAR.ACWI</t>
  </si>
  <si>
    <t>BNP Paribas</t>
  </si>
  <si>
    <t>A.XPAR.GEMBOEF</t>
  </si>
  <si>
    <t>FR0014010BN4</t>
  </si>
  <si>
    <t>BNP - 10Y Autocallable Bloomberg Defense Index 2035 (coupon target 7.5%)</t>
  </si>
  <si>
    <t>Société Générale - Main</t>
  </si>
  <si>
    <t>BNP Paribas Securities Services</t>
  </si>
  <si>
    <t>Société Générale - Prime Broker</t>
  </si>
  <si>
    <t>E.XNYS.DIS</t>
  </si>
  <si>
    <t>US2546871060</t>
  </si>
  <si>
    <t>T.XLON.CSPX</t>
  </si>
  <si>
    <t>E.UW.AMZN</t>
  </si>
  <si>
    <t>US0231351067</t>
  </si>
  <si>
    <t>T.XPAR.MSE</t>
  </si>
  <si>
    <t>T.XLON.BTCW</t>
  </si>
  <si>
    <t>E.UW.GOOGL</t>
  </si>
  <si>
    <t>US02079K3059</t>
  </si>
  <si>
    <t>ALPHABET INC-CL A</t>
  </si>
  <si>
    <t>E.UQ.BNP</t>
  </si>
  <si>
    <t>FR0000131104</t>
  </si>
  <si>
    <t>T.ARCX.SPY</t>
  </si>
  <si>
    <t>T.ARCX.IWM</t>
  </si>
  <si>
    <t>E.UN.JPM</t>
  </si>
  <si>
    <t>US46625H1005</t>
  </si>
  <si>
    <t>CH1419787788</t>
  </si>
  <si>
    <t>Vontobel Financial Products Ltd - Basket of Equities EUR 03.2027 (6.3%)</t>
  </si>
  <si>
    <t>Vontobel Financial Products Ltd</t>
  </si>
  <si>
    <t>A.XPAR.CIALPEA</t>
  </si>
  <si>
    <t>FR0000979239</t>
  </si>
  <si>
    <t>70654297</t>
  </si>
  <si>
    <t>BBVA - 4Y Autocallable ASML &amp; Taiwan semi. (coupon target 9.9%)</t>
  </si>
  <si>
    <t>Cash (all) J</t>
  </si>
  <si>
    <t>Cash and Treasures forced to 0 as remainder of the not yet invested AUM</t>
  </si>
  <si>
    <t>subCategory</t>
  </si>
  <si>
    <t>Produits Structurés Taux d’intérêts || Europe</t>
  </si>
  <si>
    <t>04485925.1001</t>
  </si>
  <si>
    <t>LS033382</t>
  </si>
  <si>
    <t>DEFENSIF</t>
  </si>
  <si>
    <t>Monétaire max</t>
  </si>
  <si>
    <t>Obligations min</t>
  </si>
  <si>
    <t>Obligations max</t>
  </si>
  <si>
    <t>Alternatifs max</t>
  </si>
  <si>
    <t>VIA max</t>
  </si>
  <si>
    <t>Actions max</t>
  </si>
  <si>
    <t>Produits Structurés max</t>
  </si>
  <si>
    <t>Actions ou assimilés min</t>
  </si>
  <si>
    <t>Actions ou assimilés max</t>
  </si>
  <si>
    <t>Concentration</t>
  </si>
  <si>
    <t>Treso</t>
  </si>
  <si>
    <t>Taux d’intérêts</t>
  </si>
  <si>
    <t>04486883.1001</t>
  </si>
  <si>
    <t>FR055286</t>
  </si>
  <si>
    <t>COUNT</t>
  </si>
  <si>
    <t>MIX NO RATE</t>
  </si>
  <si>
    <t>NewInst1</t>
  </si>
  <si>
    <t>100</t>
  </si>
  <si>
    <t>PS ONLY NO RATE</t>
  </si>
  <si>
    <t>ps only no rate</t>
  </si>
  <si>
    <t>PS ONLY RATE</t>
  </si>
  <si>
    <t>MIX RATE</t>
  </si>
  <si>
    <t>ps only rate</t>
  </si>
  <si>
    <t>SG – 2038 Phoenix Bearish ZC EUR 2Y (6%)</t>
  </si>
  <si>
    <t>FRSG00017M11</t>
  </si>
  <si>
    <t>Produits Structurés Obligations d'Etat</t>
  </si>
  <si>
    <t>Produits Structurés Obligations d'Etats|| Europe</t>
  </si>
  <si>
    <t>Produits Structurés Obligations d'Etat Europe</t>
  </si>
  <si>
    <t>DO NOT DELETE</t>
  </si>
  <si>
    <t>US00130HCL78 Corp</t>
  </si>
  <si>
    <t>AES 6.95 07/15/55</t>
  </si>
  <si>
    <t>AEGON Float PERP</t>
  </si>
  <si>
    <t>XS2436920321 Corp</t>
  </si>
  <si>
    <t>EIB 9 1/4 01/28/27</t>
  </si>
  <si>
    <t>BNP Float PERP</t>
  </si>
  <si>
    <t>SANTAN Float PERP</t>
  </si>
  <si>
    <t>USC10602BM88 Corp</t>
  </si>
  <si>
    <t>BBDBCN 8 3/4 11/15/30</t>
  </si>
  <si>
    <t>CNP ASSURANCES FRN PERP</t>
  </si>
  <si>
    <t>XS2439224705 Corp</t>
  </si>
  <si>
    <t>IBRD 9 1/2 02/09/29</t>
  </si>
  <si>
    <t>XS3049411971 Corp</t>
  </si>
  <si>
    <t>LHMCFI 9 3/8 05/15/30</t>
  </si>
  <si>
    <t>META US Equity</t>
  </si>
  <si>
    <t>META PLATFORMS INC-CLASS A</t>
  </si>
  <si>
    <t>VAC FP Equity</t>
  </si>
  <si>
    <t>PIERRE &amp; VACANCES</t>
  </si>
  <si>
    <t>USU7318UAW28 Corp</t>
  </si>
  <si>
    <t>POST 6 3/8 03/01/33</t>
  </si>
  <si>
    <t>RENAUL Float PERP</t>
  </si>
  <si>
    <t>SYDBDC Float PERP</t>
  </si>
  <si>
    <t>Crédit Amérique du Nord</t>
  </si>
  <si>
    <t>SELOGER</t>
  </si>
  <si>
    <t>Mix Rate</t>
  </si>
  <si>
    <t>PS only Rate</t>
  </si>
  <si>
    <t>BNP260123 Equity</t>
  </si>
  <si>
    <t>Structu d’intérêts Europe_23/01/2026_BNP PARIBAS</t>
  </si>
  <si>
    <t>A+</t>
  </si>
  <si>
    <t>sandbox</t>
  </si>
  <si>
    <t>world</t>
  </si>
  <si>
    <t>ladder1</t>
  </si>
  <si>
    <t>ladder2</t>
  </si>
  <si>
    <t>mix rate</t>
  </si>
  <si>
    <t>mix no rate</t>
  </si>
  <si>
    <t>prudent</t>
  </si>
  <si>
    <t>NewInst2</t>
  </si>
  <si>
    <t>BNP260130 Equity</t>
  </si>
  <si>
    <t>Structu Actions Europe_30/01/2026_BNP PARIBAS</t>
  </si>
  <si>
    <t>1</t>
  </si>
  <si>
    <t>Comment</t>
  </si>
  <si>
    <t>BNP - 2036 Europe Fallen Angels (6%)</t>
  </si>
  <si>
    <t>FR00140152S2</t>
  </si>
  <si>
    <t>chercher différenciation vs mandat principal</t>
  </si>
  <si>
    <t/>
  </si>
  <si>
    <t>10</t>
  </si>
  <si>
    <t>1983</t>
  </si>
  <si>
    <t>Pre-Trade</t>
  </si>
  <si>
    <t>Target</t>
  </si>
  <si>
    <t>Cryptocurrencies</t>
  </si>
  <si>
    <t xml:space="preserve">Paul Lo Cicero </t>
  </si>
  <si>
    <t>Nominal to trade (CCY)</t>
  </si>
  <si>
    <t>Nominal to trade (€)</t>
  </si>
  <si>
    <t>2</t>
  </si>
  <si>
    <t>CHF</t>
  </si>
  <si>
    <t>34</t>
  </si>
  <si>
    <t>GBP</t>
  </si>
  <si>
    <t>19</t>
  </si>
  <si>
    <t>6968</t>
  </si>
  <si>
    <t>US00130HCL78</t>
  </si>
  <si>
    <t>NL0000116150</t>
  </si>
  <si>
    <t>NL0000116168</t>
  </si>
  <si>
    <t>6963</t>
  </si>
  <si>
    <t>XS2436920321</t>
  </si>
  <si>
    <t>BRL</t>
  </si>
  <si>
    <t>FR0000140063</t>
  </si>
  <si>
    <t>FR0000572646</t>
  </si>
  <si>
    <t>XS0202197694</t>
  </si>
  <si>
    <t>6964</t>
  </si>
  <si>
    <t>USC10602BM88</t>
  </si>
  <si>
    <t>FR0010167247</t>
  </si>
  <si>
    <t>6965</t>
  </si>
  <si>
    <t>XS2439224705</t>
  </si>
  <si>
    <t>6969</t>
  </si>
  <si>
    <t>XS3049411971</t>
  </si>
  <si>
    <t>524</t>
  </si>
  <si>
    <t>US30303M1027</t>
  </si>
  <si>
    <t>6962</t>
  </si>
  <si>
    <t>FR0000073041</t>
  </si>
  <si>
    <t>6967</t>
  </si>
  <si>
    <t>USU7318UAW28</t>
  </si>
  <si>
    <t>FR0000140014</t>
  </si>
  <si>
    <t>XS0205055675</t>
  </si>
  <si>
    <t>7024</t>
  </si>
  <si>
    <t>LU2360080456</t>
  </si>
  <si>
    <t>DBESTAE LX Equity</t>
  </si>
  <si>
    <t>DYNASTY EUR SHORT T B-AEURA</t>
  </si>
  <si>
    <t>7022</t>
  </si>
  <si>
    <t>US496902AK39</t>
  </si>
  <si>
    <t>EJ214517@IBVL Corp</t>
  </si>
  <si>
    <t>KCN 6 7/8 09/01/41</t>
  </si>
  <si>
    <t>174</t>
  </si>
  <si>
    <t>184</t>
  </si>
  <si>
    <t>192</t>
  </si>
  <si>
    <t>199</t>
  </si>
  <si>
    <t>1637</t>
  </si>
  <si>
    <t>1985</t>
  </si>
  <si>
    <t>3488</t>
  </si>
  <si>
    <t>5436</t>
  </si>
  <si>
    <t>5689</t>
  </si>
  <si>
    <t>5861</t>
  </si>
  <si>
    <t>00:00 -- 02/05/2026</t>
  </si>
  <si>
    <t>1987</t>
  </si>
  <si>
    <t>1988</t>
  </si>
  <si>
    <t>1991</t>
  </si>
  <si>
    <t>7</t>
  </si>
  <si>
    <t>25</t>
  </si>
  <si>
    <t>JPY</t>
  </si>
  <si>
    <t>15</t>
  </si>
  <si>
    <t>SEK</t>
  </si>
  <si>
    <t>7027</t>
  </si>
  <si>
    <t>FR00140152S2 Corp</t>
  </si>
  <si>
    <t>6957</t>
  </si>
  <si>
    <t>FRSG00017M11 Corp</t>
  </si>
  <si>
    <t>6282</t>
  </si>
  <si>
    <t>XS3064231932@BPSN Corp</t>
  </si>
  <si>
    <t>6342</t>
  </si>
  <si>
    <t>YM735474@MSIP Corp</t>
  </si>
  <si>
    <t>6603</t>
  </si>
  <si>
    <t>XS3153607810@BNPA Corp</t>
  </si>
  <si>
    <t>6708</t>
  </si>
  <si>
    <t>FRSG00017683@SGFR Corp</t>
  </si>
  <si>
    <t>6731</t>
  </si>
  <si>
    <t>XS3191958233@BNPA Corp</t>
  </si>
  <si>
    <t>1986</t>
  </si>
  <si>
    <t>4038</t>
  </si>
  <si>
    <t>XS2863767542@BPSP Corp</t>
  </si>
  <si>
    <t>5767</t>
  </si>
  <si>
    <t>XS2938576522@MLEQ Corp</t>
  </si>
  <si>
    <t>BoA - 5Y Athena sur panier EW Ã©nergie (coupon target 7.5%)</t>
  </si>
  <si>
    <t>5886</t>
  </si>
  <si>
    <t>XS2958927571@BBVL Corp</t>
  </si>
  <si>
    <t>6301</t>
  </si>
  <si>
    <t>3429</t>
  </si>
  <si>
    <t>XS2772970781 @BPSN Corp</t>
  </si>
  <si>
    <t>5356</t>
  </si>
  <si>
    <t>XS2863761933@BNPA Corp</t>
  </si>
  <si>
    <t>5875</t>
  </si>
  <si>
    <t>XS2979412678@BNPA Corp</t>
  </si>
  <si>
    <t>6453</t>
  </si>
  <si>
    <t>XS3095805910@BBVL Corp</t>
  </si>
  <si>
    <t>6854</t>
  </si>
  <si>
    <t>XS3214893623@BPSN Corp</t>
  </si>
  <si>
    <t>6631</t>
  </si>
  <si>
    <t>XS3169487074@BNPA Corp</t>
  </si>
  <si>
    <t>6452</t>
  </si>
  <si>
    <t>XS2828409016@BPSN Corp</t>
  </si>
  <si>
    <t>6507</t>
  </si>
  <si>
    <t>XS3052754093@BRSP Corp</t>
  </si>
  <si>
    <t>BARC - 7Y Athena Airbag on Stock Renault” (coupon target  10%)</t>
  </si>
  <si>
    <t>6450</t>
  </si>
  <si>
    <t>DE000UQ0ADT9@UBSF Corp</t>
  </si>
  <si>
    <t>6451</t>
  </si>
  <si>
    <t>DE000UQ0EQA3@UBSF Corp</t>
  </si>
  <si>
    <t>6715</t>
  </si>
  <si>
    <t>XS3188428844@BNPA Corp</t>
  </si>
  <si>
    <t>6766</t>
  </si>
  <si>
    <t>MSE FP Equity</t>
  </si>
  <si>
    <t>6767</t>
  </si>
  <si>
    <t>SPY US Equity</t>
  </si>
  <si>
    <t>6787</t>
  </si>
  <si>
    <t>CH1397561189@UBPP Corp</t>
  </si>
  <si>
    <t>UBPJ - Basket of Equities EUR 202706 (8%)</t>
  </si>
  <si>
    <t>6770</t>
  </si>
  <si>
    <t>BTCW LN Equity</t>
  </si>
  <si>
    <t>6771</t>
  </si>
  <si>
    <t>IWM US Equity</t>
  </si>
  <si>
    <t>6772</t>
  </si>
  <si>
    <t>CSPX LN Equity</t>
  </si>
  <si>
    <t>SG â€“ 2038 Phoenix Bearish ZC EUR 2Y (6%)</t>
  </si>
  <si>
    <t>3428</t>
  </si>
  <si>
    <t>XS0461632811</t>
  </si>
  <si>
    <t>XS0461632811 @DBXM Corp</t>
  </si>
  <si>
    <t>Deutsche Bank - 5Y Phoenix on EUR CMS10y (coupon target 4.25%)</t>
  </si>
  <si>
    <t>5576</t>
  </si>
  <si>
    <t>YS899703@GSSD Corp</t>
  </si>
  <si>
    <t>5617</t>
  </si>
  <si>
    <t>FRSG00015VL1@SGFR Corp</t>
  </si>
  <si>
    <t>6348</t>
  </si>
  <si>
    <t>FRSG00016QO3@SGFR Corp</t>
  </si>
  <si>
    <t>29</t>
  </si>
  <si>
    <t>NOK</t>
  </si>
  <si>
    <t>420</t>
  </si>
  <si>
    <t>3957</t>
  </si>
  <si>
    <t>2283</t>
  </si>
  <si>
    <t>6078</t>
  </si>
  <si>
    <t>FR0013416716</t>
  </si>
  <si>
    <t>AMUNDI PHYSICAL GOLD ETC</t>
  </si>
  <si>
    <t>6080</t>
  </si>
  <si>
    <t>XS2642227883</t>
  </si>
  <si>
    <t>XS2642227883@BPSP Corp</t>
  </si>
  <si>
    <t>BNP - 5Y EUR Credit Linked Notes (coupon target 5.35%)</t>
  </si>
  <si>
    <t>4685</t>
  </si>
  <si>
    <t>FR001400SDV1@CICF Corp</t>
  </si>
  <si>
    <t>309</t>
  </si>
  <si>
    <t>FR0000125338</t>
  </si>
  <si>
    <t>CAPGEMINI SE</t>
  </si>
  <si>
    <t>6082</t>
  </si>
  <si>
    <t>FR0000284689</t>
  </si>
  <si>
    <t>COMGEST MONDE</t>
  </si>
  <si>
    <t>327</t>
  </si>
  <si>
    <t>423</t>
  </si>
  <si>
    <t>NL0011585146</t>
  </si>
  <si>
    <t>FERRARI NV</t>
  </si>
  <si>
    <t>296</t>
  </si>
  <si>
    <t>303</t>
  </si>
  <si>
    <t>4016</t>
  </si>
  <si>
    <t>CH0038863350</t>
  </si>
  <si>
    <t>NESTLE SA-REG</t>
  </si>
  <si>
    <t>280</t>
  </si>
  <si>
    <t>302</t>
  </si>
  <si>
    <t>6175</t>
  </si>
  <si>
    <t>FRSG00016HO2@SGFR Corp</t>
  </si>
  <si>
    <t>304</t>
  </si>
  <si>
    <t>297</t>
  </si>
  <si>
    <t>308</t>
  </si>
  <si>
    <t>FR0000124141</t>
  </si>
  <si>
    <t>VEOLIA ENVIRONNEMENT</t>
  </si>
  <si>
    <t>6083</t>
  </si>
  <si>
    <t>IE0002EI5AG0</t>
  </si>
  <si>
    <t>X S&amp;P 500 EW 2C EUR</t>
  </si>
  <si>
    <t>10 M401 Deposit Account</t>
  </si>
  <si>
    <t>M401 Deposit Account</t>
  </si>
  <si>
    <t>NEUFLIZE</t>
  </si>
  <si>
    <t>5437</t>
  </si>
  <si>
    <t>6716</t>
  </si>
  <si>
    <t>XS2901978135 Corp</t>
  </si>
  <si>
    <t>298</t>
  </si>
  <si>
    <t>OR FP Equity</t>
  </si>
  <si>
    <t>3958</t>
  </si>
  <si>
    <t>LIN US EQUITY</t>
  </si>
  <si>
    <t>BNP260205 Equity</t>
  </si>
  <si>
    <t>Structu Actions Monde_05/02/2026_BNP PARIBAS</t>
  </si>
  <si>
    <t>Quoted in percent</t>
  </si>
  <si>
    <t>NewInst4</t>
  </si>
  <si>
    <t>04492867.1001</t>
  </si>
  <si>
    <t>XS3214893623@BNPA Corp</t>
  </si>
  <si>
    <t>A.XLUX.DBESTAE</t>
  </si>
  <si>
    <t>BNP - 2031 Athena Euro Stoxx 50 / Nikkei 225 / S&amp;P 500 (coupon target 7.75%)</t>
  </si>
  <si>
    <t>XS3261301413</t>
  </si>
  <si>
    <t>00:00 -- 02/10/2026</t>
  </si>
  <si>
    <t>7068</t>
  </si>
  <si>
    <t>XS3261301413@BNPA Corp</t>
  </si>
  <si>
    <t>7062</t>
  </si>
  <si>
    <t>XS2770000326</t>
  </si>
  <si>
    <t>ZB121969 Corp</t>
  </si>
  <si>
    <t>COFP 8 1/2 01/15/27</t>
  </si>
  <si>
    <t>7023</t>
  </si>
  <si>
    <t>USU83274AA55</t>
  </si>
  <si>
    <t>YR415109@IBVL Corp</t>
  </si>
  <si>
    <t>SNAP 6 7/8 03/01/33</t>
  </si>
  <si>
    <t>assetClass</t>
  </si>
  <si>
    <t>04494924.1001</t>
  </si>
  <si>
    <t>00:00 -- 02/11/2026</t>
  </si>
  <si>
    <t>BESOIN DE DISTRI DE 7%, A CONFIRMER</t>
  </si>
  <si>
    <t>z</t>
  </si>
  <si>
    <t>e</t>
  </si>
  <si>
    <t>a</t>
  </si>
  <si>
    <t>00:00 -- 02/12/2026</t>
  </si>
  <si>
    <t>Difference with eq limit (%)</t>
  </si>
  <si>
    <t>Difference with timeAdj eq limit (%)</t>
  </si>
  <si>
    <t>reçu avec titres</t>
  </si>
  <si>
    <t>dispersion géo mais delta eq ok</t>
  </si>
  <si>
    <t>titres vifs</t>
  </si>
  <si>
    <t>fully invested, credit to sell on eq sell off</t>
  </si>
  <si>
    <t>00:00 -- 02/13/2026</t>
  </si>
  <si>
    <t>waiting 12 mln inflow</t>
  </si>
  <si>
    <t>seloger</t>
  </si>
  <si>
    <t>7080</t>
  </si>
  <si>
    <t>LU2360057041</t>
  </si>
  <si>
    <t>DYNCEAE_LX_EQUITY LX Equity</t>
  </si>
  <si>
    <t>DYNASTY CONVERT EU-AEURACC</t>
  </si>
  <si>
    <t>00:00 -- 02/16/2026</t>
  </si>
  <si>
    <t>A.XLUX.DYNCEAE_LX_EQUITY</t>
  </si>
  <si>
    <t>defensif</t>
  </si>
  <si>
    <t>Convertibles Europe</t>
  </si>
  <si>
    <t>Butler Credit Opportunities </t>
  </si>
  <si>
    <t>IE00BMVX2492 IE Equity</t>
  </si>
  <si>
    <t>IE00BMCT1725 IE Equity</t>
  </si>
  <si>
    <t xml:space="preserve">Butler European High Yield </t>
  </si>
  <si>
    <t>dispersion géo, fully invested, credit to sell on eq sell off</t>
  </si>
  <si>
    <t>AJOUTER AXOIM DANS LES TARGET WEIGHTS</t>
  </si>
  <si>
    <t>Crédit Monde</t>
  </si>
  <si>
    <t>00:00 -- 02/18/2026</t>
  </si>
  <si>
    <t>g</t>
  </si>
  <si>
    <t>CNPFP Float PERP</t>
  </si>
  <si>
    <t>FR0010093328</t>
  </si>
  <si>
    <t>seloger : transfert en cours target 500k</t>
  </si>
  <si>
    <t>Prudent</t>
  </si>
  <si>
    <t>Equilibré</t>
  </si>
  <si>
    <t>Dynamique</t>
  </si>
  <si>
    <t>profil</t>
  </si>
  <si>
    <t>Column Labels</t>
  </si>
  <si>
    <t>Sum of Target weight</t>
  </si>
  <si>
    <t>Category Asset Allocation - 20/02/2026</t>
  </si>
  <si>
    <t>Category Region Asset Allocation - 20/02/2026</t>
  </si>
  <si>
    <t>Sub Category Region Asset Allocation - 20/02/2026</t>
  </si>
  <si>
    <t>Cash variations - 20/02/2026</t>
  </si>
  <si>
    <t>Mandats constraints - 20/02/2026</t>
  </si>
  <si>
    <t>00:00 -- 02/20/2026</t>
  </si>
  <si>
    <t>04496676.1001</t>
  </si>
  <si>
    <t>FR035717</t>
  </si>
  <si>
    <t>Category Target Monitoring - 20/02/2026</t>
  </si>
  <si>
    <t>Category Region Target Monitoring - 20/02/2026</t>
  </si>
  <si>
    <t>Sub Category Region Target Monitoring - 20/02/2026</t>
  </si>
  <si>
    <t>Sub Category Region Time Adjusted Target Monitoring - 20/02/2026</t>
  </si>
  <si>
    <t>Cash|Cash</t>
  </si>
  <si>
    <t>Actions Europe|Europe</t>
  </si>
  <si>
    <t>Actions Amérique du Nord|Amérique du Nord</t>
  </si>
  <si>
    <t>Matières Premières|Europe</t>
  </si>
  <si>
    <t>Produits Structurés Crédit|Europe</t>
  </si>
  <si>
    <t>Produits Structurés Mix|Monde</t>
  </si>
  <si>
    <t>Produits Structurés Actions|Europe</t>
  </si>
  <si>
    <t>Produits Structurés Crédit|Monde</t>
  </si>
  <si>
    <t>Produits Structurés Taux d’intérêts|Europe</t>
  </si>
  <si>
    <t>Produits Structurés Actions|Monde</t>
  </si>
  <si>
    <t>Actions Monde|Monde</t>
  </si>
  <si>
    <t>Crédit Europe Investment Grade|Europe</t>
  </si>
  <si>
    <t>Obligations d'Etat Pays Emergents|Pays Emergents</t>
  </si>
  <si>
    <t>Actions Pays Emergents|Pays Emergents</t>
  </si>
  <si>
    <t>Trésorerie Euro|Europe</t>
  </si>
  <si>
    <t>Gestion Alternative|Monde</t>
  </si>
  <si>
    <t>Diversifiés|Monde</t>
  </si>
  <si>
    <t>Cryptocurrencies|Monde</t>
  </si>
  <si>
    <t>Crédit|Amérique du Nord</t>
  </si>
  <si>
    <t>Obligations d'Etat Monde|Monde</t>
  </si>
  <si>
    <t>Crédit|Europe</t>
  </si>
  <si>
    <t>Crédit|Monde</t>
  </si>
  <si>
    <t>Obligations Convertibles Europe|Europe</t>
  </si>
  <si>
    <t>Certificats|Amérique du Nord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</si>
</sst>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(* #,##0.00_);_(* \(#,##0.00\);_(* &quot;-&quot;??_);_(@_)"/>
    <numFmt numFmtId="165" formatCode="yyyy\-mm\-dd"/>
    <numFmt numFmtId="166" formatCode="#,##0_);\(#,##0\);#,##0_);@_)"/>
    <numFmt numFmtId="167" formatCode="#,##0.0_);\(#,##0.0\);#,##0.0_);@_)"/>
    <numFmt numFmtId="168" formatCode="d/m/yy\ h:mm;@"/>
    <numFmt numFmtId="169" formatCode="_-* #,##0_-;\-* #,##0_-;_-* &quot;-&quot;??_-;_-@_-"/>
    <numFmt numFmtId="170" formatCode="0.0%"/>
    <numFmt numFmtId="171" formatCode="#,##0.00&quot;    &quot;"/>
    <numFmt numFmtId="172" formatCode="dd\-mm\-yyyy"/>
    <numFmt numFmtId="173" formatCode="yyyy\-mm\-dd;@"/>
    <numFmt numFmtId="174" formatCode="_(* #,##0.0000_);_(* \(#,##0.0000\);_(* &quot;-&quot;??_);_(@_)"/>
    <numFmt numFmtId="175" formatCode="0_ %_);\(0_ %\);0_ %_);@_)"/>
    <numFmt numFmtId="176" formatCode="#\ ###\ ###\ ###"/>
    <numFmt numFmtId="177" formatCode="#\ ###\ ###\ ###;\-#\ ###\ ###\ ###;"/>
    <numFmt numFmtId="178" formatCode="0.0%;\-0.0%;;"/>
    <numFmt numFmtId="179" formatCode="0%;\-0%;;"/>
    <numFmt numFmtId="180" formatCode="_-* #,##0.00\ _€_-;\-* #,##0.00\ _€_-;_-* &quot;-&quot;??\ _€_-;_-@_-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rgb="FF000000"/>
      <name val="Calibri"/>
      <family val="2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969696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rgb="FFFF0000"/>
      <name val="Aptos Narrow"/>
      <family val="2"/>
      <scheme val="minor"/>
    </font>
    <font>
      <b/>
      <sz val="11"/>
      <color theme="0" tint="-0.1499984740745262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.5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F6DE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DF2E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1919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dotted">
        <color indexed="64"/>
      </left>
      <right style="dotted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54">
    <xf numFmtId="0" fontId="0" fillId="0" borderId="0" xfId="0"/>
    <xf numFmtId="0" fontId="0" fillId="2" borderId="0" xfId="0" applyFill="1"/>
    <xf numFmtId="0" fontId="0" fillId="4" borderId="0" xfId="0" applyFill="1"/>
    <xf numFmtId="0" fontId="0" fillId="4" borderId="7" xfId="0" applyFill="1" applyBorder="1"/>
    <xf numFmtId="0" fontId="0" fillId="4" borderId="1" xfId="0" applyFill="1" applyBorder="1"/>
    <xf numFmtId="0" fontId="0" fillId="4" borderId="16" xfId="0" applyFill="1" applyBorder="1"/>
    <xf numFmtId="0" fontId="0" fillId="4" borderId="6" xfId="0" applyFill="1" applyBorder="1"/>
    <xf numFmtId="10" fontId="0" fillId="6" borderId="0" xfId="1" applyNumberFormat="1" applyFont="1" applyFill="1" applyBorder="1" applyAlignment="1">
      <alignment vertical="center"/>
    </xf>
    <xf numFmtId="0" fontId="6" fillId="7" borderId="4" xfId="0" applyFont="1" applyFill="1" applyBorder="1" applyAlignment="1">
      <alignment horizontal="centerContinuous"/>
    </xf>
    <xf numFmtId="10" fontId="6" fillId="7" borderId="13" xfId="0" applyNumberFormat="1" applyFont="1" applyFill="1" applyBorder="1" applyAlignment="1">
      <alignment horizontal="centerContinuous"/>
    </xf>
    <xf numFmtId="0" fontId="6" fillId="7" borderId="13" xfId="0" applyFont="1" applyFill="1" applyBorder="1" applyAlignment="1">
      <alignment horizontal="centerContinuous"/>
    </xf>
    <xf numFmtId="0" fontId="6" fillId="7" borderId="14" xfId="0" applyFont="1" applyFill="1" applyBorder="1" applyAlignment="1">
      <alignment horizontal="centerContinuous"/>
    </xf>
    <xf numFmtId="0" fontId="0" fillId="4" borderId="5" xfId="0" applyFill="1" applyBorder="1"/>
    <xf numFmtId="10" fontId="0" fillId="4" borderId="2" xfId="1" applyNumberFormat="1" applyFont="1" applyFill="1" applyBorder="1"/>
    <xf numFmtId="10" fontId="0" fillId="4" borderId="3" xfId="1" applyNumberFormat="1" applyFont="1" applyFill="1" applyBorder="1"/>
    <xf numFmtId="10" fontId="0" fillId="4" borderId="8" xfId="1" applyNumberFormat="1" applyFont="1" applyFill="1" applyBorder="1"/>
    <xf numFmtId="167" fontId="6" fillId="7" borderId="4" xfId="0" applyNumberFormat="1" applyFont="1" applyFill="1" applyBorder="1" applyAlignment="1">
      <alignment horizontal="centerContinuous"/>
    </xf>
    <xf numFmtId="10" fontId="0" fillId="5" borderId="0" xfId="1" applyNumberFormat="1" applyFont="1" applyFill="1" applyBorder="1"/>
    <xf numFmtId="3" fontId="0" fillId="5" borderId="0" xfId="1" applyNumberFormat="1" applyFont="1" applyFill="1" applyBorder="1"/>
    <xf numFmtId="0" fontId="0" fillId="3" borderId="0" xfId="0" applyFill="1"/>
    <xf numFmtId="0" fontId="3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4" xfId="0" applyFill="1" applyBorder="1" applyAlignment="1">
      <alignment vertical="center"/>
    </xf>
    <xf numFmtId="0" fontId="0" fillId="8" borderId="13" xfId="0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 applyAlignment="1">
      <alignment horizontal="right"/>
    </xf>
    <xf numFmtId="0" fontId="0" fillId="9" borderId="0" xfId="0" applyFill="1"/>
    <xf numFmtId="0" fontId="3" fillId="9" borderId="0" xfId="0" applyFont="1" applyFill="1" applyAlignment="1">
      <alignment horizontal="center" wrapText="1"/>
    </xf>
    <xf numFmtId="0" fontId="2" fillId="9" borderId="0" xfId="0" applyFont="1" applyFill="1" applyAlignment="1">
      <alignment horizontal="center" wrapText="1"/>
    </xf>
    <xf numFmtId="0" fontId="0" fillId="0" borderId="26" xfId="0" applyBorder="1"/>
    <xf numFmtId="0" fontId="0" fillId="0" borderId="12" xfId="0" applyBorder="1"/>
    <xf numFmtId="0" fontId="0" fillId="0" borderId="18" xfId="0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vertical="center"/>
    </xf>
    <xf numFmtId="0" fontId="0" fillId="8" borderId="1" xfId="0" applyFill="1" applyBorder="1" applyAlignment="1">
      <alignment horizontal="right"/>
    </xf>
    <xf numFmtId="0" fontId="14" fillId="3" borderId="0" xfId="0" applyFont="1" applyFill="1"/>
    <xf numFmtId="0" fontId="0" fillId="3" borderId="3" xfId="0" applyFill="1" applyBorder="1"/>
    <xf numFmtId="0" fontId="0" fillId="3" borderId="6" xfId="0" applyFill="1" applyBorder="1"/>
    <xf numFmtId="3" fontId="0" fillId="6" borderId="0" xfId="1" applyNumberFormat="1" applyFont="1" applyFill="1" applyBorder="1"/>
    <xf numFmtId="10" fontId="0" fillId="6" borderId="3" xfId="1" applyNumberFormat="1" applyFont="1" applyFill="1" applyBorder="1"/>
    <xf numFmtId="0" fontId="2" fillId="9" borderId="1" xfId="0" applyFont="1" applyFill="1" applyBorder="1" applyAlignment="1">
      <alignment horizontal="center" wrapText="1"/>
    </xf>
    <xf numFmtId="169" fontId="0" fillId="0" borderId="26" xfId="3" applyNumberFormat="1" applyFont="1" applyBorder="1"/>
    <xf numFmtId="169" fontId="0" fillId="0" borderId="12" xfId="3" applyNumberFormat="1" applyFont="1" applyBorder="1"/>
    <xf numFmtId="169" fontId="0" fillId="0" borderId="18" xfId="3" applyNumberFormat="1" applyFont="1" applyBorder="1"/>
    <xf numFmtId="0" fontId="0" fillId="0" borderId="2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4" fontId="0" fillId="0" borderId="26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4" fontId="0" fillId="0" borderId="18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33" xfId="0" applyFill="1" applyBorder="1" applyAlignment="1">
      <alignment horizontal="left"/>
    </xf>
    <xf numFmtId="0" fontId="0" fillId="0" borderId="35" xfId="0" applyBorder="1"/>
    <xf numFmtId="0" fontId="18" fillId="10" borderId="1" xfId="0" applyFont="1" applyFill="1" applyBorder="1" applyAlignment="1">
      <alignment horizontal="center" wrapText="1"/>
    </xf>
    <xf numFmtId="0" fontId="0" fillId="8" borderId="1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19" fillId="0" borderId="0" xfId="0" applyFont="1"/>
    <xf numFmtId="0" fontId="2" fillId="0" borderId="36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36" xfId="0" applyFont="1" applyBorder="1" applyAlignment="1">
      <alignment horizontal="centerContinuous" vertical="top"/>
    </xf>
    <xf numFmtId="0" fontId="2" fillId="0" borderId="0" xfId="0" applyFont="1" applyAlignment="1">
      <alignment horizontal="centerContinuous" vertical="top"/>
    </xf>
    <xf numFmtId="0" fontId="19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0" xfId="0" applyFont="1" applyAlignment="1">
      <alignment horizontal="center"/>
    </xf>
    <xf numFmtId="0" fontId="21" fillId="0" borderId="0" xfId="0" applyFont="1"/>
    <xf numFmtId="0" fontId="2" fillId="4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4" borderId="14" xfId="0" applyFont="1" applyFill="1" applyBorder="1" applyAlignment="1">
      <alignment horizontal="center" vertical="center" wrapText="1"/>
    </xf>
    <xf numFmtId="0" fontId="2" fillId="4" borderId="3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" fillId="4" borderId="4" xfId="0" applyFont="1" applyFill="1" applyBorder="1" applyAlignment="1">
      <alignment horizontal="center" vertical="center" wrapText="1"/>
    </xf>
    <xf numFmtId="0" fontId="22" fillId="11" borderId="16" xfId="2" applyFont="1" applyFill="1" applyBorder="1" applyAlignment="1">
      <alignment horizontal="center"/>
    </xf>
    <xf numFmtId="0" fontId="22" fillId="2" borderId="6" xfId="2" applyFont="1" applyFill="1" applyBorder="1" applyAlignment="1">
      <alignment horizontal="center"/>
    </xf>
    <xf numFmtId="0" fontId="22" fillId="11" borderId="6" xfId="2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Continuous" vertical="center" wrapText="1"/>
    </xf>
    <xf numFmtId="0" fontId="2" fillId="4" borderId="4" xfId="0" applyFont="1" applyFill="1" applyBorder="1" applyAlignment="1">
      <alignment horizontal="centerContinuous" vertical="center" wrapText="1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9" fontId="22" fillId="2" borderId="6" xfId="1" applyFont="1" applyFill="1" applyBorder="1" applyAlignment="1">
      <alignment horizontal="center"/>
    </xf>
    <xf numFmtId="3" fontId="0" fillId="4" borderId="5" xfId="1" applyNumberFormat="1" applyFont="1" applyFill="1" applyBorder="1" applyAlignment="1">
      <alignment horizontal="center"/>
    </xf>
    <xf numFmtId="3" fontId="0" fillId="2" borderId="0" xfId="1" applyNumberFormat="1" applyFont="1" applyFill="1" applyBorder="1" applyAlignment="1">
      <alignment horizontal="center"/>
    </xf>
    <xf numFmtId="3" fontId="0" fillId="4" borderId="0" xfId="1" applyNumberFormat="1" applyFont="1" applyFill="1" applyBorder="1" applyAlignment="1">
      <alignment horizontal="center"/>
    </xf>
    <xf numFmtId="10" fontId="23" fillId="2" borderId="3" xfId="1" applyNumberFormat="1" applyFont="1" applyFill="1" applyBorder="1" applyAlignment="1">
      <alignment horizontal="center"/>
    </xf>
    <xf numFmtId="10" fontId="23" fillId="4" borderId="3" xfId="1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14" fontId="0" fillId="0" borderId="0" xfId="0" applyNumberFormat="1"/>
    <xf numFmtId="19" fontId="0" fillId="0" borderId="0" xfId="0" applyNumberFormat="1"/>
    <xf numFmtId="49" fontId="22" fillId="11" borderId="31" xfId="2" applyNumberFormat="1" applyFont="1" applyFill="1" applyBorder="1" applyAlignment="1">
      <alignment horizontal="center"/>
    </xf>
    <xf numFmtId="10" fontId="22" fillId="2" borderId="0" xfId="1" applyNumberFormat="1" applyFont="1" applyFill="1" applyBorder="1" applyAlignment="1">
      <alignment horizontal="center"/>
    </xf>
    <xf numFmtId="10" fontId="22" fillId="4" borderId="0" xfId="1" applyNumberFormat="1" applyFont="1" applyFill="1" applyBorder="1" applyAlignment="1">
      <alignment horizontal="center"/>
    </xf>
    <xf numFmtId="9" fontId="0" fillId="4" borderId="0" xfId="1" applyFont="1" applyFill="1" applyBorder="1"/>
    <xf numFmtId="49" fontId="22" fillId="11" borderId="15" xfId="2" applyNumberFormat="1" applyFont="1" applyFill="1" applyBorder="1" applyAlignment="1">
      <alignment horizontal="center"/>
    </xf>
    <xf numFmtId="49" fontId="22" fillId="2" borderId="31" xfId="2" applyNumberFormat="1" applyFont="1" applyFill="1" applyBorder="1" applyAlignment="1">
      <alignment horizontal="center"/>
    </xf>
    <xf numFmtId="0" fontId="0" fillId="3" borderId="5" xfId="0" applyFill="1" applyBorder="1"/>
    <xf numFmtId="3" fontId="0" fillId="4" borderId="1" xfId="1" applyNumberFormat="1" applyFont="1" applyFill="1" applyBorder="1" applyAlignment="1">
      <alignment horizontal="center"/>
    </xf>
    <xf numFmtId="0" fontId="22" fillId="11" borderId="7" xfId="2" applyFont="1" applyFill="1" applyBorder="1" applyAlignment="1">
      <alignment horizontal="center"/>
    </xf>
    <xf numFmtId="49" fontId="22" fillId="11" borderId="32" xfId="2" applyNumberFormat="1" applyFont="1" applyFill="1" applyBorder="1" applyAlignment="1">
      <alignment horizontal="center"/>
    </xf>
    <xf numFmtId="49" fontId="22" fillId="2" borderId="32" xfId="2" applyNumberFormat="1" applyFont="1" applyFill="1" applyBorder="1" applyAlignment="1">
      <alignment horizontal="center"/>
    </xf>
    <xf numFmtId="9" fontId="0" fillId="0" borderId="39" xfId="1" applyFont="1" applyBorder="1"/>
    <xf numFmtId="0" fontId="0" fillId="0" borderId="9" xfId="0" applyBorder="1"/>
    <xf numFmtId="9" fontId="0" fillId="0" borderId="39" xfId="1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0" fontId="22" fillId="4" borderId="1" xfId="1" applyNumberFormat="1" applyFont="1" applyFill="1" applyBorder="1" applyAlignment="1">
      <alignment horizontal="center"/>
    </xf>
    <xf numFmtId="9" fontId="0" fillId="4" borderId="2" xfId="1" applyFont="1" applyFill="1" applyBorder="1" applyAlignment="1">
      <alignment horizontal="center"/>
    </xf>
    <xf numFmtId="9" fontId="0" fillId="2" borderId="3" xfId="1" applyFont="1" applyFill="1" applyBorder="1" applyAlignment="1">
      <alignment horizontal="center"/>
    </xf>
    <xf numFmtId="9" fontId="0" fillId="4" borderId="3" xfId="1" applyFont="1" applyFill="1" applyBorder="1" applyAlignment="1">
      <alignment horizontal="center"/>
    </xf>
    <xf numFmtId="9" fontId="0" fillId="4" borderId="8" xfId="1" applyFont="1" applyFill="1" applyBorder="1" applyAlignment="1">
      <alignment horizontal="center"/>
    </xf>
    <xf numFmtId="9" fontId="0" fillId="2" borderId="8" xfId="1" applyFont="1" applyFill="1" applyBorder="1" applyAlignment="1">
      <alignment horizontal="center"/>
    </xf>
    <xf numFmtId="49" fontId="22" fillId="2" borderId="0" xfId="2" applyNumberFormat="1" applyFont="1" applyFill="1" applyBorder="1" applyAlignment="1">
      <alignment horizontal="center"/>
    </xf>
    <xf numFmtId="49" fontId="22" fillId="11" borderId="7" xfId="2" applyNumberFormat="1" applyFont="1" applyFill="1" applyBorder="1" applyAlignment="1">
      <alignment horizontal="center"/>
    </xf>
    <xf numFmtId="49" fontId="22" fillId="2" borderId="6" xfId="2" applyNumberFormat="1" applyFont="1" applyFill="1" applyBorder="1" applyAlignment="1">
      <alignment horizontal="center"/>
    </xf>
    <xf numFmtId="170" fontId="0" fillId="4" borderId="0" xfId="1" applyNumberFormat="1" applyFont="1" applyFill="1" applyBorder="1" applyAlignment="1">
      <alignment horizontal="right"/>
    </xf>
    <xf numFmtId="170" fontId="0" fillId="8" borderId="24" xfId="0" applyNumberFormat="1" applyFill="1" applyBorder="1"/>
    <xf numFmtId="170" fontId="0" fillId="8" borderId="19" xfId="1" applyNumberFormat="1" applyFont="1" applyFill="1" applyBorder="1" applyAlignment="1">
      <alignment horizontal="right"/>
    </xf>
    <xf numFmtId="170" fontId="0" fillId="8" borderId="20" xfId="1" applyNumberFormat="1" applyFont="1" applyFill="1" applyBorder="1" applyAlignment="1">
      <alignment horizontal="right"/>
    </xf>
    <xf numFmtId="170" fontId="0" fillId="8" borderId="34" xfId="1" applyNumberFormat="1" applyFont="1" applyFill="1" applyBorder="1" applyAlignment="1">
      <alignment horizontal="right"/>
    </xf>
    <xf numFmtId="170" fontId="0" fillId="8" borderId="11" xfId="1" applyNumberFormat="1" applyFont="1" applyFill="1" applyBorder="1" applyAlignment="1">
      <alignment horizontal="right"/>
    </xf>
    <xf numFmtId="170" fontId="0" fillId="8" borderId="10" xfId="1" applyNumberFormat="1" applyFont="1" applyFill="1" applyBorder="1" applyAlignment="1">
      <alignment horizontal="right"/>
    </xf>
    <xf numFmtId="170" fontId="14" fillId="3" borderId="0" xfId="0" applyNumberFormat="1" applyFont="1" applyFill="1"/>
    <xf numFmtId="0" fontId="0" fillId="2" borderId="0" xfId="0" applyFill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8" xfId="0" applyFill="1" applyBorder="1"/>
    <xf numFmtId="170" fontId="0" fillId="4" borderId="5" xfId="1" applyNumberFormat="1" applyFont="1" applyFill="1" applyBorder="1"/>
    <xf numFmtId="170" fontId="0" fillId="4" borderId="0" xfId="1" applyNumberFormat="1" applyFont="1" applyFill="1"/>
    <xf numFmtId="170" fontId="0" fillId="4" borderId="1" xfId="1" applyNumberFormat="1" applyFont="1" applyFill="1" applyBorder="1"/>
    <xf numFmtId="170" fontId="0" fillId="4" borderId="0" xfId="1" applyNumberFormat="1" applyFont="1" applyFill="1" applyBorder="1"/>
    <xf numFmtId="49" fontId="19" fillId="2" borderId="1" xfId="0" applyNumberFormat="1" applyFont="1" applyFill="1" applyBorder="1"/>
    <xf numFmtId="49" fontId="19" fillId="2" borderId="8" xfId="1" applyNumberFormat="1" applyFont="1" applyFill="1" applyBorder="1"/>
    <xf numFmtId="0" fontId="0" fillId="4" borderId="16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4" xfId="0" applyFill="1" applyBorder="1"/>
    <xf numFmtId="0" fontId="0" fillId="4" borderId="4" xfId="0" applyFill="1" applyBorder="1"/>
    <xf numFmtId="0" fontId="0" fillId="4" borderId="17" xfId="0" applyFill="1" applyBorder="1"/>
    <xf numFmtId="0" fontId="0" fillId="4" borderId="36" xfId="0" applyFill="1" applyBorder="1"/>
    <xf numFmtId="0" fontId="0" fillId="4" borderId="23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9" xfId="0" applyFill="1" applyBorder="1"/>
    <xf numFmtId="0" fontId="16" fillId="4" borderId="16" xfId="0" applyFont="1" applyFill="1" applyBorder="1"/>
    <xf numFmtId="0" fontId="16" fillId="4" borderId="5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1" xfId="0" applyFont="1" applyFill="1" applyBorder="1"/>
    <xf numFmtId="49" fontId="22" fillId="11" borderId="16" xfId="2" applyNumberFormat="1" applyFont="1" applyFill="1" applyBorder="1" applyAlignment="1">
      <alignment horizontal="center"/>
    </xf>
    <xf numFmtId="49" fontId="22" fillId="11" borderId="6" xfId="2" applyNumberFormat="1" applyFont="1" applyFill="1" applyBorder="1" applyAlignment="1">
      <alignment horizontal="center"/>
    </xf>
    <xf numFmtId="49" fontId="22" fillId="11" borderId="5" xfId="2" applyNumberFormat="1" applyFont="1" applyFill="1" applyBorder="1" applyAlignment="1">
      <alignment horizontal="center"/>
    </xf>
    <xf numFmtId="49" fontId="22" fillId="11" borderId="0" xfId="2" applyNumberFormat="1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" fillId="4" borderId="16" xfId="0" applyFont="1" applyFill="1" applyBorder="1" applyAlignment="1">
      <alignment vertical="center"/>
    </xf>
    <xf numFmtId="0" fontId="2" fillId="4" borderId="2" xfId="0" applyFont="1" applyFill="1" applyBorder="1"/>
    <xf numFmtId="0" fontId="2" fillId="3" borderId="1" xfId="0" applyFont="1" applyFill="1" applyBorder="1" applyAlignment="1">
      <alignment horizontal="centerContinuous"/>
    </xf>
    <xf numFmtId="0" fontId="2" fillId="3" borderId="0" xfId="0" applyFont="1" applyFill="1" applyAlignment="1">
      <alignment horizontal="center"/>
    </xf>
    <xf numFmtId="0" fontId="7" fillId="3" borderId="0" xfId="0" applyFont="1" applyFill="1"/>
    <xf numFmtId="22" fontId="7" fillId="3" borderId="0" xfId="0" applyNumberFormat="1" applyFont="1" applyFill="1"/>
    <xf numFmtId="168" fontId="7" fillId="3" borderId="0" xfId="0" applyNumberFormat="1" applyFont="1" applyFill="1"/>
    <xf numFmtId="0" fontId="20" fillId="3" borderId="0" xfId="0" applyFont="1" applyFill="1"/>
    <xf numFmtId="22" fontId="16" fillId="3" borderId="0" xfId="0" applyNumberFormat="1" applyFont="1" applyFill="1"/>
    <xf numFmtId="0" fontId="6" fillId="4" borderId="23" xfId="0" applyFont="1" applyFill="1" applyBorder="1"/>
    <xf numFmtId="14" fontId="8" fillId="4" borderId="2" xfId="0" applyNumberFormat="1" applyFont="1" applyFill="1" applyBorder="1"/>
    <xf numFmtId="0" fontId="6" fillId="4" borderId="9" xfId="0" applyFont="1" applyFill="1" applyBorder="1"/>
    <xf numFmtId="0" fontId="6" fillId="4" borderId="17" xfId="0" applyFont="1" applyFill="1" applyBorder="1"/>
    <xf numFmtId="14" fontId="8" fillId="4" borderId="20" xfId="0" applyNumberFormat="1" applyFont="1" applyFill="1" applyBorder="1" applyAlignment="1">
      <alignment horizontal="center" vertical="center"/>
    </xf>
    <xf numFmtId="168" fontId="14" fillId="3" borderId="0" xfId="0" applyNumberFormat="1" applyFont="1" applyFill="1"/>
    <xf numFmtId="165" fontId="0" fillId="3" borderId="0" xfId="0" applyNumberFormat="1" applyFill="1"/>
    <xf numFmtId="10" fontId="2" fillId="3" borderId="16" xfId="0" applyNumberFormat="1" applyFont="1" applyFill="1" applyBorder="1" applyAlignment="1">
      <alignment wrapText="1"/>
    </xf>
    <xf numFmtId="0" fontId="15" fillId="3" borderId="15" xfId="0" applyFont="1" applyFill="1" applyBorder="1"/>
    <xf numFmtId="0" fontId="0" fillId="3" borderId="15" xfId="0" applyFill="1" applyBorder="1"/>
    <xf numFmtId="9" fontId="0" fillId="3" borderId="15" xfId="1" applyFont="1" applyFill="1" applyBorder="1"/>
    <xf numFmtId="0" fontId="15" fillId="3" borderId="31" xfId="0" applyFont="1" applyFill="1" applyBorder="1"/>
    <xf numFmtId="0" fontId="0" fillId="3" borderId="31" xfId="0" applyFill="1" applyBorder="1"/>
    <xf numFmtId="0" fontId="15" fillId="3" borderId="32" xfId="0" applyFont="1" applyFill="1" applyBorder="1"/>
    <xf numFmtId="0" fontId="0" fillId="3" borderId="32" xfId="0" applyFill="1" applyBorder="1"/>
    <xf numFmtId="0" fontId="0" fillId="10" borderId="31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166" fontId="0" fillId="3" borderId="0" xfId="0" applyNumberFormat="1" applyFill="1"/>
    <xf numFmtId="170" fontId="0" fillId="6" borderId="0" xfId="1" applyNumberFormat="1" applyFont="1" applyFill="1" applyBorder="1"/>
    <xf numFmtId="49" fontId="9" fillId="4" borderId="6" xfId="0" applyNumberFormat="1" applyFont="1" applyFill="1" applyBorder="1"/>
    <xf numFmtId="170" fontId="16" fillId="4" borderId="0" xfId="1" applyNumberFormat="1" applyFont="1" applyFill="1" applyBorder="1"/>
    <xf numFmtId="170" fontId="16" fillId="4" borderId="1" xfId="1" applyNumberFormat="1" applyFont="1" applyFill="1" applyBorder="1"/>
    <xf numFmtId="170" fontId="16" fillId="4" borderId="5" xfId="1" applyNumberFormat="1" applyFont="1" applyFill="1" applyBorder="1"/>
    <xf numFmtId="49" fontId="22" fillId="11" borderId="1" xfId="2" applyNumberFormat="1" applyFont="1" applyFill="1" applyBorder="1" applyAlignment="1">
      <alignment horizontal="center"/>
    </xf>
    <xf numFmtId="0" fontId="22" fillId="2" borderId="7" xfId="2" applyFont="1" applyFill="1" applyBorder="1" applyAlignment="1">
      <alignment horizontal="center"/>
    </xf>
    <xf numFmtId="9" fontId="22" fillId="2" borderId="7" xfId="1" applyFont="1" applyFill="1" applyBorder="1" applyAlignment="1">
      <alignment horizontal="center"/>
    </xf>
    <xf numFmtId="3" fontId="0" fillId="2" borderId="1" xfId="1" applyNumberFormat="1" applyFont="1" applyFill="1" applyBorder="1" applyAlignment="1">
      <alignment horizontal="center"/>
    </xf>
    <xf numFmtId="49" fontId="22" fillId="2" borderId="7" xfId="2" applyNumberFormat="1" applyFont="1" applyFill="1" applyBorder="1" applyAlignment="1">
      <alignment horizontal="center"/>
    </xf>
    <xf numFmtId="49" fontId="22" fillId="2" borderId="1" xfId="2" applyNumberFormat="1" applyFont="1" applyFill="1" applyBorder="1" applyAlignment="1">
      <alignment horizontal="center"/>
    </xf>
    <xf numFmtId="49" fontId="16" fillId="11" borderId="0" xfId="2" applyNumberFormat="1" applyFont="1" applyFill="1" applyBorder="1" applyAlignment="1">
      <alignment horizontal="center"/>
    </xf>
    <xf numFmtId="49" fontId="16" fillId="2" borderId="6" xfId="2" applyNumberFormat="1" applyFont="1" applyFill="1" applyBorder="1" applyAlignment="1">
      <alignment horizontal="center"/>
    </xf>
    <xf numFmtId="49" fontId="16" fillId="2" borderId="0" xfId="2" applyNumberFormat="1" applyFont="1" applyFill="1" applyBorder="1" applyAlignment="1">
      <alignment horizontal="center"/>
    </xf>
    <xf numFmtId="49" fontId="16" fillId="11" borderId="6" xfId="2" applyNumberFormat="1" applyFont="1" applyFill="1" applyBorder="1" applyAlignment="1">
      <alignment horizontal="center"/>
    </xf>
    <xf numFmtId="49" fontId="16" fillId="2" borderId="7" xfId="2" applyNumberFormat="1" applyFont="1" applyFill="1" applyBorder="1" applyAlignment="1">
      <alignment horizontal="center"/>
    </xf>
    <xf numFmtId="49" fontId="16" fillId="2" borderId="1" xfId="2" applyNumberFormat="1" applyFont="1" applyFill="1" applyBorder="1" applyAlignment="1">
      <alignment horizontal="center"/>
    </xf>
    <xf numFmtId="49" fontId="16" fillId="11" borderId="7" xfId="2" applyNumberFormat="1" applyFont="1" applyFill="1" applyBorder="1" applyAlignment="1">
      <alignment horizontal="center"/>
    </xf>
    <xf numFmtId="49" fontId="16" fillId="11" borderId="1" xfId="2" applyNumberFormat="1" applyFont="1" applyFill="1" applyBorder="1" applyAlignment="1">
      <alignment horizontal="center"/>
    </xf>
    <xf numFmtId="9" fontId="26" fillId="4" borderId="2" xfId="1" applyFont="1" applyFill="1" applyBorder="1" applyAlignment="1">
      <alignment horizontal="center"/>
    </xf>
    <xf numFmtId="9" fontId="26" fillId="2" borderId="3" xfId="1" applyFont="1" applyFill="1" applyBorder="1" applyAlignment="1">
      <alignment horizontal="center"/>
    </xf>
    <xf numFmtId="9" fontId="26" fillId="4" borderId="3" xfId="1" applyFont="1" applyFill="1" applyBorder="1" applyAlignment="1">
      <alignment horizontal="center"/>
    </xf>
    <xf numFmtId="9" fontId="26" fillId="2" borderId="8" xfId="1" applyFont="1" applyFill="1" applyBorder="1" applyAlignment="1">
      <alignment horizontal="center"/>
    </xf>
    <xf numFmtId="9" fontId="26" fillId="4" borderId="8" xfId="1" applyFont="1" applyFill="1" applyBorder="1" applyAlignment="1">
      <alignment horizontal="center"/>
    </xf>
    <xf numFmtId="3" fontId="0" fillId="4" borderId="5" xfId="3" applyNumberFormat="1" applyFont="1" applyFill="1" applyBorder="1" applyAlignment="1">
      <alignment horizontal="center"/>
    </xf>
    <xf numFmtId="3" fontId="0" fillId="2" borderId="0" xfId="3" applyNumberFormat="1" applyFont="1" applyFill="1" applyBorder="1" applyAlignment="1">
      <alignment horizontal="center"/>
    </xf>
    <xf numFmtId="3" fontId="0" fillId="4" borderId="0" xfId="3" applyNumberFormat="1" applyFont="1" applyFill="1" applyBorder="1" applyAlignment="1">
      <alignment horizontal="center"/>
    </xf>
    <xf numFmtId="3" fontId="0" fillId="2" borderId="1" xfId="3" applyNumberFormat="1" applyFont="1" applyFill="1" applyBorder="1" applyAlignment="1">
      <alignment horizontal="center"/>
    </xf>
    <xf numFmtId="3" fontId="0" fillId="4" borderId="1" xfId="3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73" fontId="23" fillId="11" borderId="5" xfId="2" applyNumberFormat="1" applyFont="1" applyFill="1" applyBorder="1" applyAlignment="1">
      <alignment horizontal="center"/>
    </xf>
    <xf numFmtId="173" fontId="23" fillId="2" borderId="0" xfId="2" applyNumberFormat="1" applyFont="1" applyFill="1" applyBorder="1" applyAlignment="1">
      <alignment horizontal="center"/>
    </xf>
    <xf numFmtId="173" fontId="23" fillId="11" borderId="0" xfId="2" applyNumberFormat="1" applyFont="1" applyFill="1" applyBorder="1" applyAlignment="1">
      <alignment horizontal="center"/>
    </xf>
    <xf numFmtId="173" fontId="23" fillId="2" borderId="1" xfId="2" applyNumberFormat="1" applyFont="1" applyFill="1" applyBorder="1" applyAlignment="1">
      <alignment horizontal="center"/>
    </xf>
    <xf numFmtId="173" fontId="23" fillId="11" borderId="1" xfId="2" applyNumberFormat="1" applyFont="1" applyFill="1" applyBorder="1" applyAlignment="1">
      <alignment horizontal="center"/>
    </xf>
    <xf numFmtId="49" fontId="16" fillId="11" borderId="16" xfId="2" applyNumberFormat="1" applyFont="1" applyFill="1" applyBorder="1" applyAlignment="1">
      <alignment horizontal="center"/>
    </xf>
    <xf numFmtId="9" fontId="0" fillId="0" borderId="0" xfId="1" applyFont="1"/>
    <xf numFmtId="10" fontId="22" fillId="2" borderId="1" xfId="1" applyNumberFormat="1" applyFont="1" applyFill="1" applyBorder="1" applyAlignment="1">
      <alignment horizontal="center"/>
    </xf>
    <xf numFmtId="9" fontId="0" fillId="0" borderId="0" xfId="0" applyNumberFormat="1"/>
    <xf numFmtId="0" fontId="2" fillId="8" borderId="5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0" fontId="23" fillId="4" borderId="0" xfId="1" applyNumberFormat="1" applyFont="1" applyFill="1" applyBorder="1" applyAlignment="1">
      <alignment horizontal="center"/>
    </xf>
    <xf numFmtId="10" fontId="23" fillId="2" borderId="0" xfId="1" applyNumberFormat="1" applyFont="1" applyFill="1" applyBorder="1" applyAlignment="1">
      <alignment horizontal="center"/>
    </xf>
    <xf numFmtId="49" fontId="0" fillId="4" borderId="0" xfId="0" applyNumberFormat="1" applyFill="1"/>
    <xf numFmtId="49" fontId="19" fillId="4" borderId="0" xfId="0" applyNumberFormat="1" applyFont="1" applyFill="1"/>
    <xf numFmtId="4" fontId="0" fillId="4" borderId="0" xfId="0" applyNumberFormat="1" applyFill="1" applyAlignment="1">
      <alignment horizontal="right"/>
    </xf>
    <xf numFmtId="3" fontId="0" fillId="4" borderId="0" xfId="0" applyNumberFormat="1" applyFill="1" applyAlignment="1">
      <alignment horizontal="right"/>
    </xf>
    <xf numFmtId="171" fontId="0" fillId="4" borderId="0" xfId="0" applyNumberFormat="1" applyFill="1" applyAlignment="1">
      <alignment horizontal="right"/>
    </xf>
    <xf numFmtId="4" fontId="0" fillId="6" borderId="0" xfId="0" applyNumberFormat="1" applyFill="1"/>
    <xf numFmtId="3" fontId="0" fillId="6" borderId="0" xfId="0" applyNumberFormat="1" applyFill="1"/>
    <xf numFmtId="0" fontId="27" fillId="8" borderId="24" xfId="0" applyFont="1" applyFill="1" applyBorder="1" applyAlignment="1">
      <alignment horizontal="left"/>
    </xf>
    <xf numFmtId="0" fontId="27" fillId="8" borderId="10" xfId="0" applyFont="1" applyFill="1" applyBorder="1" applyAlignment="1">
      <alignment horizontal="left"/>
    </xf>
    <xf numFmtId="0" fontId="27" fillId="8" borderId="19" xfId="0" applyFont="1" applyFill="1" applyBorder="1" applyAlignment="1">
      <alignment horizontal="left"/>
    </xf>
    <xf numFmtId="0" fontId="27" fillId="8" borderId="23" xfId="0" applyFont="1" applyFill="1" applyBorder="1" applyAlignment="1">
      <alignment horizontal="left"/>
    </xf>
    <xf numFmtId="0" fontId="27" fillId="8" borderId="9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3" fontId="27" fillId="8" borderId="24" xfId="1" applyNumberFormat="1" applyFont="1" applyFill="1" applyBorder="1" applyAlignment="1">
      <alignment horizontal="right"/>
    </xf>
    <xf numFmtId="3" fontId="27" fillId="8" borderId="10" xfId="1" applyNumberFormat="1" applyFont="1" applyFill="1" applyBorder="1" applyAlignment="1">
      <alignment horizontal="right"/>
    </xf>
    <xf numFmtId="3" fontId="27" fillId="8" borderId="19" xfId="1" applyNumberFormat="1" applyFont="1" applyFill="1" applyBorder="1" applyAlignment="1">
      <alignment horizontal="right"/>
    </xf>
    <xf numFmtId="9" fontId="0" fillId="0" borderId="0" xfId="1" applyFont="1" applyBorder="1"/>
    <xf numFmtId="9" fontId="0" fillId="0" borderId="1" xfId="1" applyFont="1" applyBorder="1"/>
    <xf numFmtId="9" fontId="23" fillId="0" borderId="0" xfId="0" applyNumberFormat="1" applyFont="1"/>
    <xf numFmtId="0" fontId="2" fillId="0" borderId="36" xfId="0" applyFont="1" applyBorder="1"/>
    <xf numFmtId="10" fontId="2" fillId="3" borderId="15" xfId="0" applyNumberFormat="1" applyFont="1" applyFill="1" applyBorder="1" applyAlignment="1">
      <alignment wrapText="1"/>
    </xf>
    <xf numFmtId="174" fontId="22" fillId="0" borderId="0" xfId="3" applyNumberFormat="1" applyFont="1"/>
    <xf numFmtId="3" fontId="22" fillId="4" borderId="5" xfId="1" applyNumberFormat="1" applyFont="1" applyFill="1" applyBorder="1" applyAlignment="1">
      <alignment horizontal="center"/>
    </xf>
    <xf numFmtId="3" fontId="22" fillId="2" borderId="0" xfId="1" applyNumberFormat="1" applyFont="1" applyFill="1" applyBorder="1" applyAlignment="1">
      <alignment horizontal="center"/>
    </xf>
    <xf numFmtId="3" fontId="22" fillId="4" borderId="0" xfId="1" applyNumberFormat="1" applyFont="1" applyFill="1" applyBorder="1" applyAlignment="1">
      <alignment horizontal="center"/>
    </xf>
    <xf numFmtId="3" fontId="22" fillId="4" borderId="1" xfId="1" applyNumberFormat="1" applyFont="1" applyFill="1" applyBorder="1" applyAlignment="1">
      <alignment horizontal="center"/>
    </xf>
    <xf numFmtId="3" fontId="22" fillId="2" borderId="1" xfId="1" applyNumberFormat="1" applyFont="1" applyFill="1" applyBorder="1" applyAlignment="1">
      <alignment horizontal="center"/>
    </xf>
    <xf numFmtId="3" fontId="27" fillId="8" borderId="25" xfId="1" applyNumberFormat="1" applyFont="1" applyFill="1" applyBorder="1" applyAlignment="1">
      <alignment horizontal="right"/>
    </xf>
    <xf numFmtId="3" fontId="27" fillId="8" borderId="11" xfId="1" applyNumberFormat="1" applyFont="1" applyFill="1" applyBorder="1" applyAlignment="1">
      <alignment horizontal="right"/>
    </xf>
    <xf numFmtId="3" fontId="27" fillId="8" borderId="20" xfId="1" applyNumberFormat="1" applyFont="1" applyFill="1" applyBorder="1" applyAlignment="1">
      <alignment horizontal="right"/>
    </xf>
    <xf numFmtId="10" fontId="23" fillId="4" borderId="8" xfId="1" applyNumberFormat="1" applyFont="1" applyFill="1" applyBorder="1" applyAlignment="1">
      <alignment horizontal="center"/>
    </xf>
    <xf numFmtId="170" fontId="22" fillId="0" borderId="0" xfId="1" applyNumberFormat="1" applyFont="1"/>
    <xf numFmtId="3" fontId="22" fillId="11" borderId="0" xfId="2" applyNumberFormat="1" applyFont="1" applyFill="1" applyBorder="1" applyAlignment="1">
      <alignment horizontal="center"/>
    </xf>
    <xf numFmtId="3" fontId="22" fillId="2" borderId="0" xfId="2" applyNumberFormat="1" applyFont="1" applyFill="1" applyBorder="1" applyAlignment="1">
      <alignment horizontal="center"/>
    </xf>
    <xf numFmtId="3" fontId="22" fillId="2" borderId="1" xfId="2" applyNumberFormat="1" applyFont="1" applyFill="1" applyBorder="1" applyAlignment="1">
      <alignment horizontal="center"/>
    </xf>
    <xf numFmtId="3" fontId="22" fillId="11" borderId="5" xfId="3" applyNumberFormat="1" applyFont="1" applyFill="1" applyBorder="1" applyAlignment="1">
      <alignment horizontal="center"/>
    </xf>
    <xf numFmtId="3" fontId="22" fillId="11" borderId="5" xfId="2" applyNumberFormat="1" applyFont="1" applyFill="1" applyBorder="1" applyAlignment="1">
      <alignment horizontal="center"/>
    </xf>
    <xf numFmtId="170" fontId="22" fillId="11" borderId="2" xfId="1" applyNumberFormat="1" applyFont="1" applyFill="1" applyBorder="1" applyAlignment="1">
      <alignment horizontal="center"/>
    </xf>
    <xf numFmtId="3" fontId="22" fillId="2" borderId="0" xfId="3" applyNumberFormat="1" applyFont="1" applyFill="1" applyBorder="1" applyAlignment="1">
      <alignment horizontal="center"/>
    </xf>
    <xf numFmtId="170" fontId="22" fillId="2" borderId="3" xfId="1" applyNumberFormat="1" applyFont="1" applyFill="1" applyBorder="1" applyAlignment="1">
      <alignment horizontal="center"/>
    </xf>
    <xf numFmtId="3" fontId="22" fillId="11" borderId="0" xfId="3" applyNumberFormat="1" applyFont="1" applyFill="1" applyBorder="1" applyAlignment="1">
      <alignment horizontal="center"/>
    </xf>
    <xf numFmtId="170" fontId="22" fillId="11" borderId="3" xfId="1" applyNumberFormat="1" applyFont="1" applyFill="1" applyBorder="1" applyAlignment="1">
      <alignment horizontal="center"/>
    </xf>
    <xf numFmtId="3" fontId="22" fillId="11" borderId="1" xfId="3" applyNumberFormat="1" applyFont="1" applyFill="1" applyBorder="1" applyAlignment="1">
      <alignment horizontal="center"/>
    </xf>
    <xf numFmtId="3" fontId="22" fillId="11" borderId="1" xfId="2" applyNumberFormat="1" applyFont="1" applyFill="1" applyBorder="1" applyAlignment="1">
      <alignment horizontal="center"/>
    </xf>
    <xf numFmtId="170" fontId="22" fillId="11" borderId="8" xfId="1" applyNumberFormat="1" applyFont="1" applyFill="1" applyBorder="1" applyAlignment="1">
      <alignment horizontal="center"/>
    </xf>
    <xf numFmtId="3" fontId="22" fillId="2" borderId="1" xfId="3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0" fillId="3" borderId="7" xfId="0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3" fontId="0" fillId="0" borderId="0" xfId="0" applyNumberFormat="1" applyAlignment="1">
      <alignment horizontal="center"/>
    </xf>
    <xf numFmtId="165" fontId="2" fillId="12" borderId="0" xfId="0" applyNumberFormat="1" applyFont="1" applyFill="1"/>
    <xf numFmtId="9" fontId="23" fillId="0" borderId="1" xfId="0" applyNumberFormat="1" applyFont="1" applyBorder="1"/>
    <xf numFmtId="170" fontId="22" fillId="0" borderId="1" xfId="1" applyNumberFormat="1" applyFont="1" applyBorder="1"/>
    <xf numFmtId="170" fontId="22" fillId="2" borderId="8" xfId="1" applyNumberFormat="1" applyFont="1" applyFill="1" applyBorder="1" applyAlignment="1">
      <alignment horizontal="center"/>
    </xf>
    <xf numFmtId="9" fontId="22" fillId="11" borderId="16" xfId="1" applyFont="1" applyFill="1" applyBorder="1" applyAlignment="1">
      <alignment horizontal="center"/>
    </xf>
    <xf numFmtId="9" fontId="22" fillId="11" borderId="6" xfId="1" applyFont="1" applyFill="1" applyBorder="1" applyAlignment="1">
      <alignment horizontal="center"/>
    </xf>
    <xf numFmtId="9" fontId="22" fillId="11" borderId="7" xfId="1" applyFont="1" applyFill="1" applyBorder="1" applyAlignment="1">
      <alignment horizontal="center"/>
    </xf>
    <xf numFmtId="167" fontId="6" fillId="7" borderId="36" xfId="0" applyNumberFormat="1" applyFont="1" applyFill="1" applyBorder="1" applyAlignment="1">
      <alignment horizontal="centerContinuous"/>
    </xf>
    <xf numFmtId="9" fontId="0" fillId="4" borderId="42" xfId="1" applyFont="1" applyFill="1" applyBorder="1" applyAlignment="1">
      <alignment horizontal="center"/>
    </xf>
    <xf numFmtId="9" fontId="0" fillId="4" borderId="43" xfId="1" applyFont="1" applyFill="1" applyBorder="1" applyAlignment="1">
      <alignment horizontal="center"/>
    </xf>
    <xf numFmtId="9" fontId="0" fillId="4" borderId="44" xfId="1" applyFont="1" applyFill="1" applyBorder="1" applyAlignment="1">
      <alignment horizontal="center"/>
    </xf>
    <xf numFmtId="9" fontId="0" fillId="4" borderId="45" xfId="1" applyFont="1" applyFill="1" applyBorder="1" applyAlignment="1">
      <alignment horizontal="center"/>
    </xf>
    <xf numFmtId="9" fontId="0" fillId="4" borderId="46" xfId="1" applyFont="1" applyFill="1" applyBorder="1" applyAlignment="1">
      <alignment horizontal="center"/>
    </xf>
    <xf numFmtId="9" fontId="0" fillId="4" borderId="47" xfId="1" applyFont="1" applyFill="1" applyBorder="1" applyAlignment="1">
      <alignment horizontal="center"/>
    </xf>
    <xf numFmtId="9" fontId="0" fillId="4" borderId="51" xfId="1" applyFont="1" applyFill="1" applyBorder="1" applyAlignment="1">
      <alignment horizontal="center"/>
    </xf>
    <xf numFmtId="9" fontId="0" fillId="4" borderId="52" xfId="1" applyFont="1" applyFill="1" applyBorder="1" applyAlignment="1">
      <alignment horizontal="center"/>
    </xf>
    <xf numFmtId="9" fontId="0" fillId="4" borderId="53" xfId="1" applyFont="1" applyFill="1" applyBorder="1" applyAlignment="1">
      <alignment horizontal="center"/>
    </xf>
    <xf numFmtId="9" fontId="0" fillId="4" borderId="48" xfId="1" applyFont="1" applyFill="1" applyBorder="1" applyAlignment="1">
      <alignment horizontal="center"/>
    </xf>
    <xf numFmtId="9" fontId="0" fillId="4" borderId="49" xfId="1" applyFont="1" applyFill="1" applyBorder="1" applyAlignment="1">
      <alignment horizontal="center"/>
    </xf>
    <xf numFmtId="9" fontId="0" fillId="4" borderId="50" xfId="1" applyFont="1" applyFill="1" applyBorder="1" applyAlignment="1">
      <alignment horizontal="center"/>
    </xf>
    <xf numFmtId="0" fontId="2" fillId="4" borderId="48" xfId="0" applyFont="1" applyFill="1" applyBorder="1" applyAlignment="1">
      <alignment horizontal="center"/>
    </xf>
    <xf numFmtId="0" fontId="2" fillId="4" borderId="49" xfId="0" applyFont="1" applyFill="1" applyBorder="1" applyAlignment="1">
      <alignment horizontal="center"/>
    </xf>
    <xf numFmtId="0" fontId="2" fillId="4" borderId="50" xfId="0" applyFont="1" applyFill="1" applyBorder="1" applyAlignment="1">
      <alignment horizontal="center"/>
    </xf>
    <xf numFmtId="0" fontId="2" fillId="4" borderId="4" xfId="0" applyFont="1" applyFill="1" applyBorder="1" applyAlignment="1">
      <alignment vertical="center"/>
    </xf>
    <xf numFmtId="167" fontId="6" fillId="7" borderId="16" xfId="0" applyNumberFormat="1" applyFont="1" applyFill="1" applyBorder="1" applyAlignment="1">
      <alignment horizontal="centerContinuous"/>
    </xf>
    <xf numFmtId="167" fontId="6" fillId="7" borderId="15" xfId="0" applyNumberFormat="1" applyFont="1" applyFill="1" applyBorder="1" applyAlignment="1">
      <alignment horizontal="centerContinuous"/>
    </xf>
    <xf numFmtId="9" fontId="0" fillId="4" borderId="57" xfId="1" applyFont="1" applyFill="1" applyBorder="1" applyAlignment="1">
      <alignment horizontal="center"/>
    </xf>
    <xf numFmtId="9" fontId="0" fillId="4" borderId="58" xfId="1" applyFont="1" applyFill="1" applyBorder="1" applyAlignment="1">
      <alignment horizontal="center"/>
    </xf>
    <xf numFmtId="9" fontId="0" fillId="4" borderId="59" xfId="1" applyFont="1" applyFill="1" applyBorder="1" applyAlignment="1">
      <alignment horizontal="center"/>
    </xf>
    <xf numFmtId="9" fontId="0" fillId="4" borderId="60" xfId="1" applyFont="1" applyFill="1" applyBorder="1" applyAlignment="1">
      <alignment horizontal="center"/>
    </xf>
    <xf numFmtId="9" fontId="0" fillId="4" borderId="61" xfId="1" applyFont="1" applyFill="1" applyBorder="1" applyAlignment="1">
      <alignment horizontal="center"/>
    </xf>
    <xf numFmtId="9" fontId="0" fillId="4" borderId="62" xfId="1" applyFont="1" applyFill="1" applyBorder="1" applyAlignment="1">
      <alignment horizontal="center"/>
    </xf>
    <xf numFmtId="9" fontId="0" fillId="4" borderId="54" xfId="1" applyFont="1" applyFill="1" applyBorder="1" applyAlignment="1">
      <alignment horizontal="center"/>
    </xf>
    <xf numFmtId="9" fontId="0" fillId="4" borderId="55" xfId="1" applyFont="1" applyFill="1" applyBorder="1" applyAlignment="1">
      <alignment horizontal="center"/>
    </xf>
    <xf numFmtId="9" fontId="0" fillId="4" borderId="56" xfId="1" applyFont="1" applyFill="1" applyBorder="1" applyAlignment="1">
      <alignment horizontal="center"/>
    </xf>
    <xf numFmtId="0" fontId="30" fillId="2" borderId="0" xfId="0" applyFont="1" applyFill="1"/>
    <xf numFmtId="170" fontId="0" fillId="4" borderId="49" xfId="1" applyNumberFormat="1" applyFont="1" applyFill="1" applyBorder="1" applyAlignment="1">
      <alignment horizontal="center"/>
    </xf>
    <xf numFmtId="0" fontId="16" fillId="4" borderId="0" xfId="0" applyFont="1" applyFill="1"/>
    <xf numFmtId="175" fontId="0" fillId="4" borderId="0" xfId="0" applyNumberFormat="1" applyFill="1"/>
    <xf numFmtId="175" fontId="0" fillId="4" borderId="0" xfId="1" applyNumberFormat="1" applyFont="1" applyFill="1" applyBorder="1"/>
    <xf numFmtId="175" fontId="0" fillId="4" borderId="3" xfId="1" applyNumberFormat="1" applyFont="1" applyFill="1" applyBorder="1"/>
    <xf numFmtId="175" fontId="0" fillId="2" borderId="0" xfId="0" applyNumberFormat="1" applyFill="1"/>
    <xf numFmtId="175" fontId="0" fillId="4" borderId="16" xfId="0" applyNumberFormat="1" applyFill="1" applyBorder="1"/>
    <xf numFmtId="0" fontId="31" fillId="3" borderId="1" xfId="0" applyFont="1" applyFill="1" applyBorder="1" applyAlignment="1">
      <alignment horizontal="center" wrapText="1"/>
    </xf>
    <xf numFmtId="0" fontId="0" fillId="8" borderId="1" xfId="0" applyFill="1" applyBorder="1"/>
    <xf numFmtId="14" fontId="8" fillId="4" borderId="11" xfId="0" applyNumberFormat="1" applyFont="1" applyFill="1" applyBorder="1"/>
    <xf numFmtId="3" fontId="0" fillId="0" borderId="0" xfId="0" applyNumberFormat="1"/>
    <xf numFmtId="176" fontId="0" fillId="0" borderId="0" xfId="1" applyNumberFormat="1" applyFont="1"/>
    <xf numFmtId="176" fontId="0" fillId="0" borderId="0" xfId="0" applyNumberFormat="1"/>
    <xf numFmtId="177" fontId="0" fillId="0" borderId="0" xfId="1" applyNumberFormat="1" applyFont="1"/>
    <xf numFmtId="177" fontId="0" fillId="0" borderId="0" xfId="0" applyNumberFormat="1"/>
    <xf numFmtId="49" fontId="16" fillId="14" borderId="6" xfId="2" applyNumberFormat="1" applyFont="1" applyFill="1" applyBorder="1" applyAlignment="1">
      <alignment horizontal="left"/>
    </xf>
    <xf numFmtId="0" fontId="16" fillId="14" borderId="0" xfId="0" applyFont="1" applyFill="1" applyAlignment="1">
      <alignment horizontal="center"/>
    </xf>
    <xf numFmtId="3" fontId="16" fillId="14" borderId="0" xfId="3" quotePrefix="1" applyNumberFormat="1" applyFont="1" applyFill="1" applyBorder="1" applyAlignment="1">
      <alignment horizontal="center"/>
    </xf>
    <xf numFmtId="0" fontId="20" fillId="14" borderId="0" xfId="0" applyFont="1" applyFill="1" applyAlignment="1">
      <alignment horizontal="center"/>
    </xf>
    <xf numFmtId="0" fontId="17" fillId="14" borderId="6" xfId="0" applyFont="1" applyFill="1" applyBorder="1" applyAlignment="1">
      <alignment horizontal="center"/>
    </xf>
    <xf numFmtId="0" fontId="17" fillId="14" borderId="0" xfId="0" applyFont="1" applyFill="1" applyAlignment="1">
      <alignment horizontal="center"/>
    </xf>
    <xf numFmtId="172" fontId="17" fillId="14" borderId="0" xfId="0" applyNumberFormat="1" applyFont="1" applyFill="1" applyAlignment="1">
      <alignment horizontal="center"/>
    </xf>
    <xf numFmtId="0" fontId="2" fillId="4" borderId="63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2" fillId="15" borderId="15" xfId="0" applyFont="1" applyFill="1" applyBorder="1" applyAlignment="1">
      <alignment horizontal="center" vertical="top" wrapText="1"/>
    </xf>
    <xf numFmtId="178" fontId="0" fillId="0" borderId="0" xfId="0" applyNumberFormat="1"/>
    <xf numFmtId="0" fontId="8" fillId="0" borderId="4" xfId="0" applyFont="1" applyBorder="1" applyAlignment="1">
      <alignment horizontal="centerContinuous" wrapText="1"/>
    </xf>
    <xf numFmtId="0" fontId="0" fillId="0" borderId="4" xfId="0" applyBorder="1" applyAlignment="1">
      <alignment horizontal="centerContinuous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179" fontId="26" fillId="4" borderId="5" xfId="1" applyNumberFormat="1" applyFont="1" applyFill="1" applyBorder="1" applyAlignment="1">
      <alignment horizontal="center"/>
    </xf>
    <xf numFmtId="179" fontId="26" fillId="4" borderId="15" xfId="1" applyNumberFormat="1" applyFont="1" applyFill="1" applyBorder="1" applyAlignment="1">
      <alignment horizontal="center"/>
    </xf>
    <xf numFmtId="179" fontId="26" fillId="2" borderId="0" xfId="1" applyNumberFormat="1" applyFont="1" applyFill="1" applyBorder="1" applyAlignment="1">
      <alignment horizontal="center"/>
    </xf>
    <xf numFmtId="179" fontId="26" fillId="2" borderId="31" xfId="1" applyNumberFormat="1" applyFont="1" applyFill="1" applyBorder="1" applyAlignment="1">
      <alignment horizontal="center"/>
    </xf>
    <xf numFmtId="179" fontId="26" fillId="4" borderId="0" xfId="1" applyNumberFormat="1" applyFont="1" applyFill="1" applyBorder="1" applyAlignment="1">
      <alignment horizontal="center"/>
    </xf>
    <xf numFmtId="179" fontId="26" fillId="4" borderId="31" xfId="1" applyNumberFormat="1" applyFont="1" applyFill="1" applyBorder="1" applyAlignment="1">
      <alignment horizontal="center"/>
    </xf>
    <xf numFmtId="179" fontId="26" fillId="2" borderId="1" xfId="1" applyNumberFormat="1" applyFont="1" applyFill="1" applyBorder="1" applyAlignment="1">
      <alignment horizontal="center"/>
    </xf>
    <xf numFmtId="179" fontId="26" fillId="2" borderId="32" xfId="1" applyNumberFormat="1" applyFont="1" applyFill="1" applyBorder="1" applyAlignment="1">
      <alignment horizontal="center"/>
    </xf>
    <xf numFmtId="179" fontId="26" fillId="4" borderId="1" xfId="1" applyNumberFormat="1" applyFont="1" applyFill="1" applyBorder="1" applyAlignment="1">
      <alignment horizontal="center"/>
    </xf>
    <xf numFmtId="179" fontId="26" fillId="4" borderId="32" xfId="1" applyNumberFormat="1" applyFont="1" applyFill="1" applyBorder="1" applyAlignment="1">
      <alignment horizontal="center"/>
    </xf>
    <xf numFmtId="179" fontId="26" fillId="4" borderId="2" xfId="1" applyNumberFormat="1" applyFont="1" applyFill="1" applyBorder="1" applyAlignment="1">
      <alignment horizontal="center"/>
    </xf>
    <xf numFmtId="179" fontId="26" fillId="2" borderId="3" xfId="1" applyNumberFormat="1" applyFont="1" applyFill="1" applyBorder="1" applyAlignment="1">
      <alignment horizontal="center"/>
    </xf>
    <xf numFmtId="179" fontId="26" fillId="4" borderId="3" xfId="1" applyNumberFormat="1" applyFont="1" applyFill="1" applyBorder="1" applyAlignment="1">
      <alignment horizontal="center"/>
    </xf>
    <xf numFmtId="179" fontId="26" fillId="2" borderId="8" xfId="1" applyNumberFormat="1" applyFont="1" applyFill="1" applyBorder="1" applyAlignment="1">
      <alignment horizontal="center"/>
    </xf>
    <xf numFmtId="179" fontId="26" fillId="4" borderId="8" xfId="1" applyNumberFormat="1" applyFont="1" applyFill="1" applyBorder="1" applyAlignment="1">
      <alignment horizontal="center"/>
    </xf>
    <xf numFmtId="179" fontId="23" fillId="4" borderId="0" xfId="1" applyNumberFormat="1" applyFont="1" applyFill="1" applyBorder="1" applyAlignment="1">
      <alignment horizontal="center"/>
    </xf>
    <xf numFmtId="179" fontId="22" fillId="4" borderId="0" xfId="1" applyNumberFormat="1" applyFont="1" applyFill="1" applyBorder="1" applyAlignment="1">
      <alignment horizontal="center"/>
    </xf>
    <xf numFmtId="179" fontId="23" fillId="2" borderId="0" xfId="1" applyNumberFormat="1" applyFont="1" applyFill="1" applyBorder="1" applyAlignment="1">
      <alignment horizontal="center"/>
    </xf>
    <xf numFmtId="179" fontId="22" fillId="2" borderId="0" xfId="1" applyNumberFormat="1" applyFont="1" applyFill="1" applyBorder="1" applyAlignment="1">
      <alignment horizontal="center"/>
    </xf>
    <xf numFmtId="179" fontId="23" fillId="2" borderId="1" xfId="1" applyNumberFormat="1" applyFont="1" applyFill="1" applyBorder="1" applyAlignment="1">
      <alignment horizontal="center"/>
    </xf>
    <xf numFmtId="179" fontId="22" fillId="2" borderId="1" xfId="1" applyNumberFormat="1" applyFont="1" applyFill="1" applyBorder="1" applyAlignment="1">
      <alignment horizontal="center"/>
    </xf>
    <xf numFmtId="179" fontId="23" fillId="4" borderId="1" xfId="1" applyNumberFormat="1" applyFont="1" applyFill="1" applyBorder="1" applyAlignment="1">
      <alignment horizontal="center"/>
    </xf>
    <xf numFmtId="179" fontId="22" fillId="4" borderId="1" xfId="1" applyNumberFormat="1" applyFont="1" applyFill="1" applyBorder="1" applyAlignment="1">
      <alignment horizontal="center"/>
    </xf>
    <xf numFmtId="179" fontId="0" fillId="4" borderId="5" xfId="1" applyNumberFormat="1" applyFont="1" applyFill="1" applyBorder="1" applyAlignment="1">
      <alignment horizontal="center"/>
    </xf>
    <xf numFmtId="179" fontId="17" fillId="4" borderId="15" xfId="1" applyNumberFormat="1" applyFont="1" applyFill="1" applyBorder="1" applyAlignment="1">
      <alignment horizontal="center"/>
    </xf>
    <xf numFmtId="179" fontId="0" fillId="2" borderId="0" xfId="1" applyNumberFormat="1" applyFont="1" applyFill="1" applyBorder="1" applyAlignment="1">
      <alignment horizontal="center"/>
    </xf>
    <xf numFmtId="179" fontId="17" fillId="2" borderId="31" xfId="1" applyNumberFormat="1" applyFont="1" applyFill="1" applyBorder="1" applyAlignment="1">
      <alignment horizontal="center"/>
    </xf>
    <xf numFmtId="179" fontId="0" fillId="4" borderId="0" xfId="1" applyNumberFormat="1" applyFont="1" applyFill="1" applyBorder="1" applyAlignment="1">
      <alignment horizontal="center"/>
    </xf>
    <xf numFmtId="179" fontId="17" fillId="4" borderId="31" xfId="1" applyNumberFormat="1" applyFont="1" applyFill="1" applyBorder="1" applyAlignment="1">
      <alignment horizontal="center"/>
    </xf>
    <xf numFmtId="179" fontId="0" fillId="2" borderId="1" xfId="1" applyNumberFormat="1" applyFont="1" applyFill="1" applyBorder="1" applyAlignment="1">
      <alignment horizontal="center"/>
    </xf>
    <xf numFmtId="179" fontId="17" fillId="2" borderId="32" xfId="1" applyNumberFormat="1" applyFont="1" applyFill="1" applyBorder="1" applyAlignment="1">
      <alignment horizontal="center"/>
    </xf>
    <xf numFmtId="179" fontId="0" fillId="4" borderId="1" xfId="1" applyNumberFormat="1" applyFont="1" applyFill="1" applyBorder="1" applyAlignment="1">
      <alignment horizontal="center"/>
    </xf>
    <xf numFmtId="179" fontId="17" fillId="4" borderId="32" xfId="1" applyNumberFormat="1" applyFont="1" applyFill="1" applyBorder="1" applyAlignment="1">
      <alignment horizontal="center"/>
    </xf>
    <xf numFmtId="179" fontId="0" fillId="4" borderId="2" xfId="1" applyNumberFormat="1" applyFont="1" applyFill="1" applyBorder="1" applyAlignment="1">
      <alignment horizontal="center"/>
    </xf>
    <xf numFmtId="179" fontId="0" fillId="2" borderId="3" xfId="1" applyNumberFormat="1" applyFont="1" applyFill="1" applyBorder="1" applyAlignment="1">
      <alignment horizontal="center"/>
    </xf>
    <xf numFmtId="179" fontId="0" fillId="4" borderId="3" xfId="1" applyNumberFormat="1" applyFont="1" applyFill="1" applyBorder="1" applyAlignment="1">
      <alignment horizontal="center"/>
    </xf>
    <xf numFmtId="179" fontId="0" fillId="2" borderId="8" xfId="1" applyNumberFormat="1" applyFont="1" applyFill="1" applyBorder="1" applyAlignment="1">
      <alignment horizontal="center"/>
    </xf>
    <xf numFmtId="179" fontId="0" fillId="4" borderId="8" xfId="1" applyNumberFormat="1" applyFont="1" applyFill="1" applyBorder="1" applyAlignment="1">
      <alignment horizontal="center"/>
    </xf>
    <xf numFmtId="179" fontId="22" fillId="4" borderId="5" xfId="1" applyNumberFormat="1" applyFont="1" applyFill="1" applyBorder="1" applyAlignment="1">
      <alignment horizontal="center"/>
    </xf>
    <xf numFmtId="179" fontId="23" fillId="4" borderId="5" xfId="1" applyNumberFormat="1" applyFont="1" applyFill="1" applyBorder="1" applyAlignment="1">
      <alignment horizontal="center"/>
    </xf>
    <xf numFmtId="0" fontId="0" fillId="2" borderId="1" xfId="0" applyFill="1" applyBorder="1"/>
    <xf numFmtId="0" fontId="0" fillId="0" borderId="40" xfId="0" applyBorder="1" applyAlignment="1">
      <alignment horizontal="centerContinuous"/>
    </xf>
    <xf numFmtId="0" fontId="22" fillId="0" borderId="0" xfId="0" applyFont="1"/>
    <xf numFmtId="49" fontId="23" fillId="11" borderId="16" xfId="2" applyNumberFormat="1" applyFont="1" applyFill="1" applyBorder="1" applyAlignment="1">
      <alignment horizontal="center"/>
    </xf>
    <xf numFmtId="179" fontId="23" fillId="4" borderId="15" xfId="1" applyNumberFormat="1" applyFont="1" applyFill="1" applyBorder="1" applyAlignment="1">
      <alignment horizontal="center"/>
    </xf>
    <xf numFmtId="164" fontId="23" fillId="0" borderId="0" xfId="3" applyFont="1"/>
    <xf numFmtId="3" fontId="22" fillId="4" borderId="5" xfId="3" applyNumberFormat="1" applyFont="1" applyFill="1" applyBorder="1" applyAlignment="1">
      <alignment horizontal="center"/>
    </xf>
    <xf numFmtId="9" fontId="23" fillId="4" borderId="2" xfId="1" applyFont="1" applyFill="1" applyBorder="1" applyAlignment="1">
      <alignment horizontal="center"/>
    </xf>
    <xf numFmtId="49" fontId="23" fillId="2" borderId="6" xfId="2" applyNumberFormat="1" applyFont="1" applyFill="1" applyBorder="1" applyAlignment="1">
      <alignment horizontal="center"/>
    </xf>
    <xf numFmtId="179" fontId="23" fillId="2" borderId="31" xfId="1" applyNumberFormat="1" applyFont="1" applyFill="1" applyBorder="1" applyAlignment="1">
      <alignment horizontal="center"/>
    </xf>
    <xf numFmtId="9" fontId="23" fillId="2" borderId="3" xfId="1" applyFont="1" applyFill="1" applyBorder="1" applyAlignment="1">
      <alignment horizontal="center"/>
    </xf>
    <xf numFmtId="49" fontId="23" fillId="11" borderId="6" xfId="2" applyNumberFormat="1" applyFont="1" applyFill="1" applyBorder="1" applyAlignment="1">
      <alignment horizontal="center"/>
    </xf>
    <xf numFmtId="179" fontId="23" fillId="4" borderId="31" xfId="1" applyNumberFormat="1" applyFont="1" applyFill="1" applyBorder="1" applyAlignment="1">
      <alignment horizontal="center"/>
    </xf>
    <xf numFmtId="3" fontId="22" fillId="4" borderId="0" xfId="3" applyNumberFormat="1" applyFont="1" applyFill="1" applyBorder="1" applyAlignment="1">
      <alignment horizontal="center"/>
    </xf>
    <xf numFmtId="9" fontId="23" fillId="4" borderId="3" xfId="1" applyFont="1" applyFill="1" applyBorder="1" applyAlignment="1">
      <alignment horizontal="center"/>
    </xf>
    <xf numFmtId="164" fontId="23" fillId="0" borderId="0" xfId="3" applyFont="1" applyBorder="1"/>
    <xf numFmtId="0" fontId="22" fillId="0" borderId="1" xfId="0" applyFont="1" applyBorder="1"/>
    <xf numFmtId="49" fontId="23" fillId="2" borderId="7" xfId="2" applyNumberFormat="1" applyFont="1" applyFill="1" applyBorder="1" applyAlignment="1">
      <alignment horizontal="center"/>
    </xf>
    <xf numFmtId="179" fontId="23" fillId="2" borderId="32" xfId="1" applyNumberFormat="1" applyFont="1" applyFill="1" applyBorder="1" applyAlignment="1">
      <alignment horizontal="center"/>
    </xf>
    <xf numFmtId="164" fontId="23" fillId="0" borderId="1" xfId="3" applyFont="1" applyBorder="1"/>
    <xf numFmtId="9" fontId="23" fillId="2" borderId="8" xfId="1" applyFont="1" applyFill="1" applyBorder="1" applyAlignment="1">
      <alignment horizontal="center"/>
    </xf>
    <xf numFmtId="49" fontId="23" fillId="11" borderId="7" xfId="2" applyNumberFormat="1" applyFont="1" applyFill="1" applyBorder="1" applyAlignment="1">
      <alignment horizontal="center"/>
    </xf>
    <xf numFmtId="179" fontId="23" fillId="4" borderId="32" xfId="1" applyNumberFormat="1" applyFont="1" applyFill="1" applyBorder="1" applyAlignment="1">
      <alignment horizontal="center"/>
    </xf>
    <xf numFmtId="3" fontId="22" fillId="4" borderId="1" xfId="3" applyNumberFormat="1" applyFont="1" applyFill="1" applyBorder="1" applyAlignment="1">
      <alignment horizontal="center"/>
    </xf>
    <xf numFmtId="9" fontId="23" fillId="4" borderId="8" xfId="1" applyFont="1" applyFill="1" applyBorder="1" applyAlignment="1">
      <alignment horizontal="center"/>
    </xf>
    <xf numFmtId="10" fontId="22" fillId="4" borderId="5" xfId="1" applyNumberFormat="1" applyFont="1" applyFill="1" applyBorder="1" applyAlignment="1">
      <alignment horizontal="center"/>
    </xf>
    <xf numFmtId="10" fontId="23" fillId="4" borderId="5" xfId="1" applyNumberFormat="1" applyFont="1" applyFill="1" applyBorder="1" applyAlignment="1">
      <alignment horizontal="center"/>
    </xf>
    <xf numFmtId="0" fontId="17" fillId="14" borderId="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Continuous" vertical="center" wrapText="1"/>
    </xf>
    <xf numFmtId="179" fontId="22" fillId="4" borderId="16" xfId="1" applyNumberFormat="1" applyFont="1" applyFill="1" applyBorder="1" applyAlignment="1">
      <alignment horizontal="center"/>
    </xf>
    <xf numFmtId="179" fontId="23" fillId="4" borderId="2" xfId="1" applyNumberFormat="1" applyFont="1" applyFill="1" applyBorder="1" applyAlignment="1">
      <alignment horizontal="center"/>
    </xf>
    <xf numFmtId="179" fontId="22" fillId="2" borderId="6" xfId="1" applyNumberFormat="1" applyFont="1" applyFill="1" applyBorder="1" applyAlignment="1">
      <alignment horizontal="center"/>
    </xf>
    <xf numFmtId="179" fontId="23" fillId="2" borderId="3" xfId="1" applyNumberFormat="1" applyFont="1" applyFill="1" applyBorder="1" applyAlignment="1">
      <alignment horizontal="center"/>
    </xf>
    <xf numFmtId="179" fontId="22" fillId="4" borderId="6" xfId="1" applyNumberFormat="1" applyFont="1" applyFill="1" applyBorder="1" applyAlignment="1">
      <alignment horizontal="center"/>
    </xf>
    <xf numFmtId="179" fontId="23" fillId="4" borderId="3" xfId="1" applyNumberFormat="1" applyFont="1" applyFill="1" applyBorder="1" applyAlignment="1">
      <alignment horizontal="center"/>
    </xf>
    <xf numFmtId="179" fontId="22" fillId="2" borderId="7" xfId="1" applyNumberFormat="1" applyFont="1" applyFill="1" applyBorder="1" applyAlignment="1">
      <alignment horizontal="center"/>
    </xf>
    <xf numFmtId="179" fontId="23" fillId="2" borderId="8" xfId="1" applyNumberFormat="1" applyFont="1" applyFill="1" applyBorder="1" applyAlignment="1">
      <alignment horizontal="center"/>
    </xf>
    <xf numFmtId="179" fontId="22" fillId="4" borderId="7" xfId="1" applyNumberFormat="1" applyFont="1" applyFill="1" applyBorder="1" applyAlignment="1">
      <alignment horizontal="center"/>
    </xf>
    <xf numFmtId="179" fontId="23" fillId="4" borderId="8" xfId="1" applyNumberFormat="1" applyFont="1" applyFill="1" applyBorder="1" applyAlignment="1">
      <alignment horizontal="center"/>
    </xf>
    <xf numFmtId="178" fontId="22" fillId="0" borderId="0" xfId="0" applyNumberFormat="1" applyFont="1"/>
    <xf numFmtId="178" fontId="23" fillId="0" borderId="0" xfId="0" applyNumberFormat="1" applyFont="1"/>
    <xf numFmtId="179" fontId="22" fillId="0" borderId="6" xfId="1" applyNumberFormat="1" applyFont="1" applyBorder="1" applyAlignment="1">
      <alignment horizontal="center"/>
    </xf>
    <xf numFmtId="179" fontId="23" fillId="0" borderId="38" xfId="1" applyNumberFormat="1" applyFont="1" applyBorder="1" applyAlignment="1">
      <alignment horizontal="center"/>
    </xf>
    <xf numFmtId="179" fontId="22" fillId="0" borderId="7" xfId="1" applyNumberFormat="1" applyFont="1" applyBorder="1" applyAlignment="1">
      <alignment horizontal="center"/>
    </xf>
    <xf numFmtId="179" fontId="23" fillId="0" borderId="37" xfId="1" applyNumberFormat="1" applyFont="1" applyBorder="1" applyAlignment="1">
      <alignment horizontal="center"/>
    </xf>
    <xf numFmtId="179" fontId="22" fillId="0" borderId="4" xfId="1" applyNumberFormat="1" applyFont="1" applyBorder="1" applyAlignment="1">
      <alignment horizontal="center"/>
    </xf>
    <xf numFmtId="179" fontId="23" fillId="0" borderId="40" xfId="1" applyNumberFormat="1" applyFont="1" applyBorder="1" applyAlignment="1">
      <alignment horizontal="center"/>
    </xf>
    <xf numFmtId="179" fontId="20" fillId="0" borderId="4" xfId="1" applyNumberFormat="1" applyFont="1" applyBorder="1" applyAlignment="1">
      <alignment horizontal="center"/>
    </xf>
    <xf numFmtId="170" fontId="0" fillId="8" borderId="25" xfId="0" applyNumberFormat="1" applyFill="1" applyBorder="1" applyAlignment="1">
      <alignment horizontal="right"/>
    </xf>
    <xf numFmtId="3" fontId="16" fillId="4" borderId="5" xfId="3" applyNumberFormat="1" applyFont="1" applyFill="1" applyBorder="1" applyAlignment="1">
      <alignment horizontal="center"/>
    </xf>
    <xf numFmtId="3" fontId="16" fillId="2" borderId="0" xfId="3" applyNumberFormat="1" applyFont="1" applyFill="1" applyBorder="1" applyAlignment="1">
      <alignment horizontal="center"/>
    </xf>
    <xf numFmtId="3" fontId="16" fillId="4" borderId="0" xfId="3" applyNumberFormat="1" applyFont="1" applyFill="1" applyBorder="1" applyAlignment="1">
      <alignment horizontal="center"/>
    </xf>
    <xf numFmtId="3" fontId="16" fillId="2" borderId="1" xfId="3" applyNumberFormat="1" applyFont="1" applyFill="1" applyBorder="1" applyAlignment="1">
      <alignment horizontal="center"/>
    </xf>
    <xf numFmtId="3" fontId="16" fillId="4" borderId="1" xfId="3" applyNumberFormat="1" applyFont="1" applyFill="1" applyBorder="1" applyAlignment="1">
      <alignment horizontal="center"/>
    </xf>
    <xf numFmtId="0" fontId="2" fillId="13" borderId="13" xfId="0" applyFont="1" applyFill="1" applyBorder="1" applyAlignment="1">
      <alignment horizontal="center" vertical="top" wrapText="1"/>
    </xf>
    <xf numFmtId="3" fontId="0" fillId="3" borderId="0" xfId="3" applyNumberFormat="1" applyFont="1" applyFill="1" applyAlignment="1">
      <alignment horizontal="center" vertical="center"/>
    </xf>
    <xf numFmtId="3" fontId="0" fillId="3" borderId="1" xfId="3" applyNumberFormat="1" applyFont="1" applyFill="1" applyBorder="1" applyAlignment="1">
      <alignment horizontal="center" vertical="center"/>
    </xf>
    <xf numFmtId="3" fontId="0" fillId="3" borderId="3" xfId="3" applyNumberFormat="1" applyFont="1" applyFill="1" applyBorder="1" applyAlignment="1">
      <alignment horizontal="center" vertical="center"/>
    </xf>
    <xf numFmtId="3" fontId="0" fillId="3" borderId="8" xfId="3" applyNumberFormat="1" applyFont="1" applyFill="1" applyBorder="1" applyAlignment="1">
      <alignment horizontal="center" vertical="center"/>
    </xf>
    <xf numFmtId="3" fontId="0" fillId="3" borderId="13" xfId="3" applyNumberFormat="1" applyFont="1" applyFill="1" applyBorder="1" applyAlignment="1">
      <alignment horizontal="center"/>
    </xf>
    <xf numFmtId="164" fontId="0" fillId="3" borderId="0" xfId="3" applyFont="1" applyFill="1"/>
    <xf numFmtId="10" fontId="23" fillId="4" borderId="2" xfId="1" applyNumberFormat="1" applyFont="1" applyFill="1" applyBorder="1" applyAlignment="1">
      <alignment horizontal="center"/>
    </xf>
    <xf numFmtId="10" fontId="2" fillId="3" borderId="36" xfId="0" applyNumberFormat="1" applyFont="1" applyFill="1" applyBorder="1" applyAlignment="1">
      <alignment wrapText="1"/>
    </xf>
    <xf numFmtId="0" fontId="17" fillId="14" borderId="0" xfId="0" applyFont="1" applyFill="1" applyAlignment="1">
      <alignment horizontal="left"/>
    </xf>
    <xf numFmtId="0" fontId="0" fillId="2" borderId="5" xfId="0" applyFill="1" applyBorder="1"/>
    <xf numFmtId="167" fontId="6" fillId="2" borderId="4" xfId="0" applyNumberFormat="1" applyFont="1" applyFill="1" applyBorder="1" applyAlignment="1">
      <alignment horizontal="centerContinuous"/>
    </xf>
    <xf numFmtId="167" fontId="6" fillId="2" borderId="36" xfId="0" applyNumberFormat="1" applyFont="1" applyFill="1" applyBorder="1" applyAlignment="1">
      <alignment horizontal="centerContinuous"/>
    </xf>
    <xf numFmtId="0" fontId="2" fillId="2" borderId="4" xfId="0" applyFont="1" applyFill="1" applyBorder="1" applyAlignment="1">
      <alignment vertical="center"/>
    </xf>
    <xf numFmtId="0" fontId="2" fillId="2" borderId="48" xfId="0" applyFont="1" applyFill="1" applyBorder="1" applyAlignment="1">
      <alignment horizontal="center"/>
    </xf>
    <xf numFmtId="0" fontId="2" fillId="2" borderId="36" xfId="0" applyFont="1" applyFill="1" applyBorder="1" applyAlignment="1">
      <alignment horizontal="center"/>
    </xf>
    <xf numFmtId="0" fontId="0" fillId="2" borderId="23" xfId="0" applyFill="1" applyBorder="1" applyAlignment="1">
      <alignment horizontal="left"/>
    </xf>
    <xf numFmtId="9" fontId="0" fillId="2" borderId="45" xfId="1" applyFont="1" applyFill="1" applyBorder="1" applyAlignment="1">
      <alignment horizontal="center"/>
    </xf>
    <xf numFmtId="9" fontId="0" fillId="2" borderId="46" xfId="1" applyFont="1" applyFill="1" applyBorder="1" applyAlignment="1">
      <alignment horizontal="center"/>
    </xf>
    <xf numFmtId="9" fontId="0" fillId="2" borderId="47" xfId="1" applyFont="1" applyFill="1" applyBorder="1" applyAlignment="1">
      <alignment horizontal="center"/>
    </xf>
    <xf numFmtId="0" fontId="0" fillId="2" borderId="9" xfId="0" applyFill="1" applyBorder="1" applyAlignment="1">
      <alignment horizontal="left"/>
    </xf>
    <xf numFmtId="9" fontId="0" fillId="2" borderId="42" xfId="1" applyFont="1" applyFill="1" applyBorder="1" applyAlignment="1">
      <alignment horizontal="center"/>
    </xf>
    <xf numFmtId="9" fontId="0" fillId="2" borderId="43" xfId="1" applyFont="1" applyFill="1" applyBorder="1" applyAlignment="1">
      <alignment horizontal="center"/>
    </xf>
    <xf numFmtId="9" fontId="0" fillId="2" borderId="44" xfId="1" applyFont="1" applyFill="1" applyBorder="1" applyAlignment="1">
      <alignment horizontal="center"/>
    </xf>
    <xf numFmtId="0" fontId="0" fillId="2" borderId="9" xfId="0" applyFill="1" applyBorder="1"/>
    <xf numFmtId="0" fontId="0" fillId="2" borderId="17" xfId="0" applyFill="1" applyBorder="1"/>
    <xf numFmtId="9" fontId="0" fillId="2" borderId="51" xfId="1" applyFont="1" applyFill="1" applyBorder="1" applyAlignment="1">
      <alignment horizontal="center"/>
    </xf>
    <xf numFmtId="9" fontId="0" fillId="2" borderId="52" xfId="1" applyFont="1" applyFill="1" applyBorder="1" applyAlignment="1">
      <alignment horizontal="center"/>
    </xf>
    <xf numFmtId="9" fontId="0" fillId="2" borderId="53" xfId="1" applyFont="1" applyFill="1" applyBorder="1" applyAlignment="1">
      <alignment horizontal="center"/>
    </xf>
    <xf numFmtId="0" fontId="0" fillId="2" borderId="36" xfId="0" applyFill="1" applyBorder="1"/>
    <xf numFmtId="9" fontId="0" fillId="2" borderId="48" xfId="1" applyFont="1" applyFill="1" applyBorder="1" applyAlignment="1">
      <alignment horizontal="center"/>
    </xf>
    <xf numFmtId="9" fontId="0" fillId="2" borderId="49" xfId="1" applyFont="1" applyFill="1" applyBorder="1" applyAlignment="1">
      <alignment horizontal="center"/>
    </xf>
    <xf numFmtId="9" fontId="0" fillId="2" borderId="50" xfId="1" applyFont="1" applyFill="1" applyBorder="1" applyAlignment="1">
      <alignment horizontal="center"/>
    </xf>
    <xf numFmtId="0" fontId="0" fillId="2" borderId="16" xfId="0" applyFill="1" applyBorder="1"/>
    <xf numFmtId="0" fontId="0" fillId="3" borderId="16" xfId="0" applyFill="1" applyBorder="1"/>
    <xf numFmtId="170" fontId="0" fillId="3" borderId="2" xfId="1" applyNumberFormat="1" applyFont="1" applyFill="1" applyBorder="1"/>
    <xf numFmtId="170" fontId="0" fillId="3" borderId="3" xfId="1" applyNumberFormat="1" applyFont="1" applyFill="1" applyBorder="1"/>
    <xf numFmtId="170" fontId="0" fillId="3" borderId="8" xfId="1" applyNumberFormat="1" applyFont="1" applyFill="1" applyBorder="1"/>
    <xf numFmtId="0" fontId="0" fillId="3" borderId="14" xfId="0" applyFill="1" applyBorder="1"/>
    <xf numFmtId="1" fontId="0" fillId="3" borderId="6" xfId="3" applyNumberFormat="1" applyFont="1" applyFill="1" applyBorder="1"/>
    <xf numFmtId="1" fontId="0" fillId="3" borderId="0" xfId="3" applyNumberFormat="1" applyFont="1" applyFill="1" applyBorder="1"/>
    <xf numFmtId="1" fontId="0" fillId="3" borderId="3" xfId="3" applyNumberFormat="1" applyFont="1" applyFill="1" applyBorder="1"/>
    <xf numFmtId="1" fontId="0" fillId="3" borderId="7" xfId="3" applyNumberFormat="1" applyFont="1" applyFill="1" applyBorder="1"/>
    <xf numFmtId="1" fontId="0" fillId="3" borderId="1" xfId="3" applyNumberFormat="1" applyFont="1" applyFill="1" applyBorder="1"/>
    <xf numFmtId="1" fontId="0" fillId="3" borderId="8" xfId="3" applyNumberFormat="1" applyFont="1" applyFill="1" applyBorder="1"/>
    <xf numFmtId="49" fontId="16" fillId="11" borderId="5" xfId="2" applyNumberFormat="1" applyFont="1" applyFill="1" applyBorder="1" applyAlignment="1">
      <alignment horizontal="center"/>
    </xf>
    <xf numFmtId="3" fontId="17" fillId="14" borderId="0" xfId="3" applyNumberFormat="1" applyFont="1" applyFill="1" applyBorder="1" applyAlignment="1">
      <alignment horizontal="center"/>
    </xf>
    <xf numFmtId="22" fontId="17" fillId="14" borderId="0" xfId="0" applyNumberFormat="1" applyFont="1" applyFill="1" applyAlignment="1">
      <alignment horizontal="center"/>
    </xf>
    <xf numFmtId="0" fontId="23" fillId="0" borderId="0" xfId="0" applyFont="1"/>
    <xf numFmtId="0" fontId="20" fillId="0" borderId="0" xfId="0" applyFont="1"/>
    <xf numFmtId="10" fontId="23" fillId="4" borderId="1" xfId="1" applyNumberFormat="1" applyFont="1" applyFill="1" applyBorder="1" applyAlignment="1">
      <alignment horizontal="center"/>
    </xf>
    <xf numFmtId="10" fontId="22" fillId="2" borderId="3" xfId="1" applyNumberFormat="1" applyFont="1" applyFill="1" applyBorder="1" applyAlignment="1">
      <alignment horizontal="center"/>
    </xf>
    <xf numFmtId="10" fontId="20" fillId="4" borderId="0" xfId="1" applyNumberFormat="1" applyFont="1" applyFill="1" applyBorder="1" applyAlignment="1">
      <alignment horizontal="center"/>
    </xf>
    <xf numFmtId="10" fontId="20" fillId="2" borderId="1" xfId="1" applyNumberFormat="1" applyFont="1" applyFill="1" applyBorder="1" applyAlignment="1">
      <alignment horizontal="center"/>
    </xf>
    <xf numFmtId="10" fontId="20" fillId="2" borderId="0" xfId="1" applyNumberFormat="1" applyFont="1" applyFill="1" applyBorder="1" applyAlignment="1">
      <alignment horizontal="center"/>
    </xf>
    <xf numFmtId="10" fontId="20" fillId="4" borderId="3" xfId="1" applyNumberFormat="1" applyFont="1" applyFill="1" applyBorder="1" applyAlignment="1">
      <alignment horizontal="center"/>
    </xf>
    <xf numFmtId="0" fontId="15" fillId="3" borderId="0" xfId="0" applyFont="1" applyFill="1"/>
    <xf numFmtId="9" fontId="16" fillId="14" borderId="0" xfId="0" applyNumberFormat="1" applyFont="1" applyFill="1" applyAlignment="1">
      <alignment horizontal="center"/>
    </xf>
    <xf numFmtId="9" fontId="17" fillId="14" borderId="0" xfId="0" applyNumberFormat="1" applyFont="1" applyFill="1" applyAlignment="1">
      <alignment horizontal="center"/>
    </xf>
    <xf numFmtId="3" fontId="16" fillId="14" borderId="3" xfId="3" quotePrefix="1" applyNumberFormat="1" applyFont="1" applyFill="1" applyBorder="1" applyAlignment="1">
      <alignment horizontal="center"/>
    </xf>
    <xf numFmtId="0" fontId="0" fillId="16" borderId="15" xfId="0" applyFill="1" applyBorder="1" applyAlignment="1">
      <alignment horizontal="left" vertical="top"/>
    </xf>
    <xf numFmtId="0" fontId="0" fillId="16" borderId="31" xfId="0" applyFill="1" applyBorder="1" applyAlignment="1">
      <alignment horizontal="left" vertical="top"/>
    </xf>
    <xf numFmtId="0" fontId="32" fillId="16" borderId="31" xfId="0" applyFont="1" applyFill="1" applyBorder="1" applyAlignment="1">
      <alignment horizontal="left" vertical="top"/>
    </xf>
    <xf numFmtId="0" fontId="32" fillId="16" borderId="32" xfId="0" applyFont="1" applyFill="1" applyBorder="1" applyAlignment="1">
      <alignment horizontal="left" vertical="top"/>
    </xf>
    <xf numFmtId="0" fontId="27" fillId="8" borderId="29" xfId="0" applyFont="1" applyFill="1" applyBorder="1" applyAlignment="1">
      <alignment horizontal="center" vertical="center" wrapText="1"/>
    </xf>
    <xf numFmtId="0" fontId="27" fillId="8" borderId="27" xfId="0" applyFont="1" applyFill="1" applyBorder="1" applyAlignment="1">
      <alignment horizontal="center" vertical="center" wrapText="1"/>
    </xf>
    <xf numFmtId="0" fontId="27" fillId="8" borderId="67" xfId="0" applyFont="1" applyFill="1" applyBorder="1" applyAlignment="1">
      <alignment horizontal="center" vertical="center" wrapText="1"/>
    </xf>
    <xf numFmtId="0" fontId="27" fillId="8" borderId="68" xfId="0" applyFont="1" applyFill="1" applyBorder="1" applyAlignment="1">
      <alignment horizontal="center" vertical="center" wrapText="1"/>
    </xf>
    <xf numFmtId="0" fontId="27" fillId="8" borderId="41" xfId="0" applyFont="1" applyFill="1" applyBorder="1" applyAlignment="1">
      <alignment horizontal="center" vertical="center" wrapText="1"/>
    </xf>
    <xf numFmtId="0" fontId="27" fillId="8" borderId="71" xfId="0" applyFont="1" applyFill="1" applyBorder="1" applyAlignment="1">
      <alignment horizontal="center" vertical="center" wrapText="1"/>
    </xf>
    <xf numFmtId="0" fontId="5" fillId="7" borderId="4" xfId="2" applyFont="1" applyFill="1" applyBorder="1" applyAlignment="1">
      <alignment horizontal="center" vertical="center"/>
    </xf>
    <xf numFmtId="0" fontId="27" fillId="8" borderId="69" xfId="0" applyFont="1" applyFill="1" applyBorder="1" applyAlignment="1">
      <alignment horizontal="center" vertical="center" wrapText="1"/>
    </xf>
    <xf numFmtId="0" fontId="27" fillId="8" borderId="35" xfId="0" applyFont="1" applyFill="1" applyBorder="1" applyAlignment="1">
      <alignment horizontal="center" vertical="center" wrapText="1"/>
    </xf>
    <xf numFmtId="0" fontId="27" fillId="8" borderId="72" xfId="0" applyFont="1" applyFill="1" applyBorder="1" applyAlignment="1">
      <alignment horizontal="center" vertical="center" wrapText="1"/>
    </xf>
    <xf numFmtId="3" fontId="0" fillId="6" borderId="0" xfId="0" applyNumberFormat="1" applyFill="1" applyAlignment="1">
      <alignment horizontal="center"/>
    </xf>
    <xf numFmtId="4" fontId="0" fillId="6" borderId="0" xfId="0" applyNumberFormat="1" applyFill="1" applyAlignment="1">
      <alignment horizontal="center"/>
    </xf>
    <xf numFmtId="3" fontId="0" fillId="5" borderId="0" xfId="1" applyNumberFormat="1" applyFont="1" applyFill="1" applyBorder="1" applyAlignment="1">
      <alignment horizontal="center"/>
    </xf>
    <xf numFmtId="49" fontId="9" fillId="17" borderId="6" xfId="0" applyNumberFormat="1" applyFont="1" applyFill="1" applyBorder="1"/>
    <xf numFmtId="49" fontId="19" fillId="17" borderId="0" xfId="0" applyNumberFormat="1" applyFont="1" applyFill="1"/>
    <xf numFmtId="49" fontId="0" fillId="17" borderId="0" xfId="0" applyNumberFormat="1" applyFill="1"/>
    <xf numFmtId="4" fontId="0" fillId="17" borderId="0" xfId="0" applyNumberFormat="1" applyFill="1" applyAlignment="1">
      <alignment horizontal="right"/>
    </xf>
    <xf numFmtId="3" fontId="0" fillId="17" borderId="0" xfId="0" applyNumberFormat="1" applyFill="1" applyAlignment="1">
      <alignment horizontal="right"/>
    </xf>
    <xf numFmtId="171" fontId="0" fillId="17" borderId="0" xfId="0" applyNumberFormat="1" applyFill="1" applyAlignment="1">
      <alignment horizontal="right"/>
    </xf>
    <xf numFmtId="0" fontId="0" fillId="17" borderId="0" xfId="0" applyFill="1"/>
    <xf numFmtId="9" fontId="0" fillId="17" borderId="0" xfId="1" applyFont="1" applyFill="1" applyBorder="1"/>
    <xf numFmtId="170" fontId="0" fillId="17" borderId="0" xfId="1" applyNumberFormat="1" applyFont="1" applyFill="1" applyBorder="1" applyAlignment="1">
      <alignment horizontal="right"/>
    </xf>
    <xf numFmtId="49" fontId="2" fillId="8" borderId="5" xfId="0" applyNumberFormat="1" applyFont="1" applyFill="1" applyBorder="1" applyAlignment="1">
      <alignment horizontal="center" vertical="center"/>
    </xf>
    <xf numFmtId="0" fontId="2" fillId="8" borderId="1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14" fontId="2" fillId="8" borderId="1" xfId="0" applyNumberFormat="1" applyFont="1" applyFill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3" fontId="0" fillId="10" borderId="1" xfId="0" applyNumberFormat="1" applyFill="1" applyBorder="1" applyAlignment="1">
      <alignment horizontal="center"/>
    </xf>
    <xf numFmtId="14" fontId="2" fillId="8" borderId="8" xfId="0" applyNumberFormat="1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Continuous" vertical="center"/>
    </xf>
    <xf numFmtId="179" fontId="0" fillId="2" borderId="69" xfId="1" applyNumberFormat="1" applyFont="1" applyFill="1" applyBorder="1" applyAlignment="1">
      <alignment horizontal="right"/>
    </xf>
    <xf numFmtId="179" fontId="0" fillId="2" borderId="68" xfId="1" applyNumberFormat="1" applyFont="1" applyFill="1" applyBorder="1" applyAlignment="1">
      <alignment horizontal="right"/>
    </xf>
    <xf numFmtId="179" fontId="16" fillId="3" borderId="70" xfId="1" applyNumberFormat="1" applyFont="1" applyFill="1" applyBorder="1"/>
    <xf numFmtId="179" fontId="0" fillId="2" borderId="35" xfId="1" applyNumberFormat="1" applyFont="1" applyFill="1" applyBorder="1" applyAlignment="1">
      <alignment horizontal="right"/>
    </xf>
    <xf numFmtId="179" fontId="0" fillId="2" borderId="27" xfId="1" applyNumberFormat="1" applyFont="1" applyFill="1" applyBorder="1" applyAlignment="1">
      <alignment horizontal="right"/>
    </xf>
    <xf numFmtId="179" fontId="16" fillId="3" borderId="11" xfId="1" applyNumberFormat="1" applyFont="1" applyFill="1" applyBorder="1"/>
    <xf numFmtId="179" fontId="0" fillId="8" borderId="35" xfId="1" applyNumberFormat="1" applyFont="1" applyFill="1" applyBorder="1" applyAlignment="1">
      <alignment horizontal="right"/>
    </xf>
    <xf numFmtId="179" fontId="0" fillId="8" borderId="27" xfId="1" applyNumberFormat="1" applyFont="1" applyFill="1" applyBorder="1" applyAlignment="1">
      <alignment horizontal="right"/>
    </xf>
    <xf numFmtId="179" fontId="0" fillId="8" borderId="72" xfId="1" applyNumberFormat="1" applyFont="1" applyFill="1" applyBorder="1" applyAlignment="1">
      <alignment horizontal="right"/>
    </xf>
    <xf numFmtId="179" fontId="0" fillId="8" borderId="71" xfId="1" applyNumberFormat="1" applyFont="1" applyFill="1" applyBorder="1" applyAlignment="1">
      <alignment horizontal="right"/>
    </xf>
    <xf numFmtId="179" fontId="16" fillId="3" borderId="73" xfId="1" applyNumberFormat="1" applyFont="1" applyFill="1" applyBorder="1"/>
    <xf numFmtId="49" fontId="33" fillId="4" borderId="0" xfId="0" applyNumberFormat="1" applyFont="1" applyFill="1"/>
    <xf numFmtId="49" fontId="33" fillId="17" borderId="0" xfId="0" applyNumberFormat="1" applyFont="1" applyFill="1"/>
    <xf numFmtId="3" fontId="0" fillId="7" borderId="0" xfId="0" applyNumberFormat="1" applyFill="1" applyAlignment="1">
      <alignment horizontal="centerContinuous"/>
    </xf>
    <xf numFmtId="3" fontId="0" fillId="7" borderId="3" xfId="0" applyNumberFormat="1" applyFill="1" applyBorder="1" applyAlignment="1">
      <alignment horizontal="centerContinuous"/>
    </xf>
    <xf numFmtId="3" fontId="0" fillId="10" borderId="1" xfId="0" applyNumberFormat="1" applyFill="1" applyBorder="1" applyAlignment="1">
      <alignment horizontal="centerContinuous"/>
    </xf>
    <xf numFmtId="3" fontId="0" fillId="10" borderId="8" xfId="0" applyNumberFormat="1" applyFill="1" applyBorder="1" applyAlignment="1">
      <alignment horizontal="centerContinuous"/>
    </xf>
    <xf numFmtId="0" fontId="0" fillId="3" borderId="74" xfId="0" applyFill="1" applyBorder="1"/>
    <xf numFmtId="4" fontId="0" fillId="4" borderId="0" xfId="0" applyNumberFormat="1" applyFill="1"/>
    <xf numFmtId="4" fontId="0" fillId="17" borderId="0" xfId="0" applyNumberFormat="1" applyFill="1"/>
    <xf numFmtId="0" fontId="2" fillId="8" borderId="0" xfId="0" applyFont="1" applyFill="1" applyAlignment="1">
      <alignment horizontal="centerContinuous" vertical="center"/>
    </xf>
    <xf numFmtId="0" fontId="2" fillId="8" borderId="3" xfId="0" applyFont="1" applyFill="1" applyBorder="1" applyAlignment="1">
      <alignment horizontal="centerContinuous" vertical="center"/>
    </xf>
    <xf numFmtId="0" fontId="2" fillId="8" borderId="5" xfId="0" applyFont="1" applyFill="1" applyBorder="1" applyAlignment="1">
      <alignment horizontal="centerContinuous" vertical="center"/>
    </xf>
    <xf numFmtId="9" fontId="16" fillId="11" borderId="0" xfId="0" applyNumberFormat="1" applyFont="1" applyFill="1" applyAlignment="1">
      <alignment horizontal="center"/>
    </xf>
    <xf numFmtId="0" fontId="0" fillId="3" borderId="75" xfId="0" applyFill="1" applyBorder="1"/>
    <xf numFmtId="14" fontId="27" fillId="8" borderId="23" xfId="0" applyNumberFormat="1" applyFont="1" applyFill="1" applyBorder="1" applyAlignment="1">
      <alignment horizontal="left"/>
    </xf>
    <xf numFmtId="14" fontId="27" fillId="8" borderId="9" xfId="0" applyNumberFormat="1" applyFont="1" applyFill="1" applyBorder="1" applyAlignment="1">
      <alignment horizontal="left"/>
    </xf>
    <xf numFmtId="14" fontId="27" fillId="8" borderId="17" xfId="0" applyNumberFormat="1" applyFont="1" applyFill="1" applyBorder="1" applyAlignment="1">
      <alignment horizontal="left"/>
    </xf>
    <xf numFmtId="9" fontId="16" fillId="4" borderId="0" xfId="0" applyNumberFormat="1" applyFont="1" applyFill="1" applyAlignment="1">
      <alignment horizontal="center"/>
    </xf>
    <xf numFmtId="9" fontId="17" fillId="4" borderId="0" xfId="0" applyNumberFormat="1" applyFont="1" applyFill="1" applyAlignment="1">
      <alignment horizontal="center"/>
    </xf>
    <xf numFmtId="9" fontId="16" fillId="4" borderId="1" xfId="0" applyNumberFormat="1" applyFont="1" applyFill="1" applyBorder="1" applyAlignment="1">
      <alignment horizontal="center"/>
    </xf>
    <xf numFmtId="3" fontId="16" fillId="14" borderId="75" xfId="3" applyNumberFormat="1" applyFont="1" applyFill="1" applyBorder="1" applyAlignment="1">
      <alignment horizontal="center"/>
    </xf>
    <xf numFmtId="10" fontId="23" fillId="2" borderId="1" xfId="1" applyNumberFormat="1" applyFont="1" applyFill="1" applyBorder="1" applyAlignment="1">
      <alignment horizontal="center"/>
    </xf>
    <xf numFmtId="10" fontId="20" fillId="2" borderId="8" xfId="1" applyNumberFormat="1" applyFont="1" applyFill="1" applyBorder="1" applyAlignment="1">
      <alignment horizontal="center"/>
    </xf>
    <xf numFmtId="2" fontId="0" fillId="0" borderId="0" xfId="0" applyNumberFormat="1"/>
    <xf numFmtId="49" fontId="0" fillId="0" borderId="0" xfId="0" applyNumberFormat="1"/>
    <xf numFmtId="170" fontId="0" fillId="3" borderId="0" xfId="1" applyNumberFormat="1" applyFont="1" applyFill="1"/>
    <xf numFmtId="180" fontId="0" fillId="3" borderId="0" xfId="0" applyNumberFormat="1" applyFill="1"/>
    <xf numFmtId="19" fontId="2" fillId="8" borderId="1" xfId="0" applyNumberFormat="1" applyFont="1" applyFill="1" applyBorder="1" applyAlignment="1">
      <alignment horizontal="center" vertical="center"/>
    </xf>
    <xf numFmtId="10" fontId="20" fillId="2" borderId="3" xfId="1" applyNumberFormat="1" applyFont="1" applyFill="1" applyBorder="1" applyAlignment="1">
      <alignment horizontal="center"/>
    </xf>
    <xf numFmtId="10" fontId="0" fillId="4" borderId="75" xfId="1" applyNumberFormat="1" applyFont="1" applyFill="1" applyBorder="1"/>
    <xf numFmtId="179" fontId="20" fillId="4" borderId="1" xfId="1" applyNumberFormat="1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 vertical="top" wrapText="1"/>
    </xf>
    <xf numFmtId="0" fontId="16" fillId="3" borderId="31" xfId="0" applyFont="1" applyFill="1" applyBorder="1"/>
    <xf numFmtId="179" fontId="20" fillId="0" borderId="6" xfId="1" applyNumberFormat="1" applyFont="1" applyBorder="1" applyAlignment="1">
      <alignment horizontal="center"/>
    </xf>
    <xf numFmtId="179" fontId="20" fillId="0" borderId="38" xfId="1" applyNumberFormat="1" applyFont="1" applyBorder="1" applyAlignment="1">
      <alignment horizontal="center"/>
    </xf>
    <xf numFmtId="179" fontId="20" fillId="0" borderId="40" xfId="1" applyNumberFormat="1" applyFont="1" applyBorder="1" applyAlignment="1">
      <alignment horizontal="center"/>
    </xf>
    <xf numFmtId="49" fontId="0" fillId="0" borderId="4" xfId="0" applyNumberFormat="1" applyBorder="1" applyAlignment="1">
      <alignment horizontal="centerContinuous"/>
    </xf>
    <xf numFmtId="49" fontId="0" fillId="0" borderId="13" xfId="0" applyNumberFormat="1" applyBorder="1" applyAlignment="1">
      <alignment horizontal="centerContinuous"/>
    </xf>
    <xf numFmtId="0" fontId="2" fillId="18" borderId="4" xfId="0" applyFont="1" applyFill="1" applyBorder="1" applyAlignment="1">
      <alignment horizontal="left" vertical="top"/>
    </xf>
    <xf numFmtId="0" fontId="2" fillId="18" borderId="4" xfId="0" applyFont="1" applyFill="1" applyBorder="1" applyAlignment="1">
      <alignment horizontal="center" vertical="top"/>
    </xf>
    <xf numFmtId="0" fontId="2" fillId="18" borderId="36" xfId="0" applyFont="1" applyFill="1" applyBorder="1" applyAlignment="1">
      <alignment horizontal="center" vertical="top"/>
    </xf>
    <xf numFmtId="0" fontId="2" fillId="18" borderId="13" xfId="0" applyFont="1" applyFill="1" applyBorder="1" applyAlignment="1">
      <alignment horizontal="center" vertical="top"/>
    </xf>
    <xf numFmtId="0" fontId="2" fillId="18" borderId="14" xfId="0" applyFont="1" applyFill="1" applyBorder="1" applyAlignment="1">
      <alignment horizontal="center" vertical="top"/>
    </xf>
    <xf numFmtId="0" fontId="2" fillId="18" borderId="14" xfId="0" applyFont="1" applyFill="1" applyBorder="1" applyAlignment="1">
      <alignment horizontal="center" vertical="top" wrapText="1"/>
    </xf>
    <xf numFmtId="0" fontId="2" fillId="18" borderId="4" xfId="0" applyFont="1" applyFill="1" applyBorder="1" applyAlignment="1">
      <alignment horizontal="center" vertical="top" wrapText="1"/>
    </xf>
    <xf numFmtId="0" fontId="3" fillId="18" borderId="13" xfId="0" applyFont="1" applyFill="1" applyBorder="1" applyAlignment="1">
      <alignment horizontal="center" vertical="top"/>
    </xf>
    <xf numFmtId="0" fontId="2" fillId="18" borderId="13" xfId="0" applyFont="1" applyFill="1" applyBorder="1" applyAlignment="1">
      <alignment horizontal="center" vertical="top" wrapText="1"/>
    </xf>
    <xf numFmtId="49" fontId="16" fillId="14" borderId="6" xfId="2" quotePrefix="1" applyNumberFormat="1" applyFont="1" applyFill="1" applyBorder="1" applyAlignment="1">
      <alignment horizontal="left"/>
    </xf>
    <xf numFmtId="49" fontId="16" fillId="14" borderId="7" xfId="2" applyNumberFormat="1" applyFont="1" applyFill="1" applyBorder="1" applyAlignment="1">
      <alignment horizontal="left"/>
    </xf>
    <xf numFmtId="3" fontId="16" fillId="14" borderId="0" xfId="3" applyNumberFormat="1" applyFont="1" applyFill="1" applyBorder="1" applyAlignment="1">
      <alignment horizontal="center"/>
    </xf>
    <xf numFmtId="3" fontId="16" fillId="14" borderId="3" xfId="3" applyNumberFormat="1" applyFont="1" applyFill="1" applyBorder="1" applyAlignment="1">
      <alignment horizontal="center"/>
    </xf>
    <xf numFmtId="168" fontId="16" fillId="14" borderId="3" xfId="0" applyNumberFormat="1" applyFont="1" applyFill="1" applyBorder="1" applyAlignment="1">
      <alignment horizontal="center"/>
    </xf>
    <xf numFmtId="0" fontId="0" fillId="14" borderId="16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5" xfId="0" applyFill="1" applyBorder="1" applyAlignment="1">
      <alignment horizontal="center"/>
    </xf>
    <xf numFmtId="0" fontId="22" fillId="14" borderId="5" xfId="0" applyFont="1" applyFill="1" applyBorder="1" applyAlignment="1">
      <alignment horizontal="center"/>
    </xf>
    <xf numFmtId="172" fontId="22" fillId="14" borderId="5" xfId="0" applyNumberFormat="1" applyFont="1" applyFill="1" applyBorder="1" applyAlignment="1">
      <alignment horizontal="center"/>
    </xf>
    <xf numFmtId="0" fontId="16" fillId="14" borderId="5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172" fontId="0" fillId="14" borderId="0" xfId="0" applyNumberFormat="1" applyFill="1" applyAlignment="1">
      <alignment horizontal="center"/>
    </xf>
    <xf numFmtId="22" fontId="0" fillId="14" borderId="0" xfId="0" applyNumberForma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28" fillId="14" borderId="0" xfId="0" applyFont="1" applyFill="1" applyAlignment="1">
      <alignment horizontal="center"/>
    </xf>
    <xf numFmtId="0" fontId="16" fillId="14" borderId="6" xfId="0" applyFont="1" applyFill="1" applyBorder="1" applyAlignment="1">
      <alignment horizontal="center"/>
    </xf>
    <xf numFmtId="172" fontId="16" fillId="14" borderId="0" xfId="0" applyNumberFormat="1" applyFont="1" applyFill="1" applyAlignment="1">
      <alignment horizontal="center"/>
    </xf>
    <xf numFmtId="22" fontId="16" fillId="14" borderId="0" xfId="0" applyNumberFormat="1" applyFont="1" applyFill="1" applyAlignment="1">
      <alignment horizontal="center"/>
    </xf>
    <xf numFmtId="168" fontId="16" fillId="14" borderId="75" xfId="0" applyNumberFormat="1" applyFont="1" applyFill="1" applyBorder="1" applyAlignment="1">
      <alignment horizontal="center"/>
    </xf>
    <xf numFmtId="166" fontId="16" fillId="14" borderId="3" xfId="0" applyNumberFormat="1" applyFont="1" applyFill="1" applyBorder="1" applyAlignment="1">
      <alignment horizontal="center"/>
    </xf>
    <xf numFmtId="0" fontId="0" fillId="14" borderId="0" xfId="0" applyFill="1"/>
    <xf numFmtId="3" fontId="16" fillId="14" borderId="1" xfId="3" quotePrefix="1" applyNumberFormat="1" applyFont="1" applyFill="1" applyBorder="1" applyAlignment="1">
      <alignment horizontal="center"/>
    </xf>
    <xf numFmtId="3" fontId="16" fillId="14" borderId="8" xfId="3" quotePrefix="1" applyNumberFormat="1" applyFont="1" applyFill="1" applyBorder="1" applyAlignment="1">
      <alignment horizontal="center"/>
    </xf>
    <xf numFmtId="168" fontId="16" fillId="14" borderId="8" xfId="0" applyNumberFormat="1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/>
    </xf>
    <xf numFmtId="172" fontId="16" fillId="14" borderId="1" xfId="0" applyNumberFormat="1" applyFon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9" fontId="16" fillId="14" borderId="1" xfId="0" applyNumberFormat="1" applyFont="1" applyFill="1" applyBorder="1" applyAlignment="1">
      <alignment horizontal="center"/>
    </xf>
  </cellXfs>
  <cellStyles count="5">
    <cellStyle name="Comma" xfId="3" builtinId="3"/>
    <cellStyle name="Comma 2" xfId="4" xr:uid="{DE3DEB2B-76F0-44C1-BE84-3F0160BED637}"/>
    <cellStyle name="Hyperlink" xfId="2" builtinId="8"/>
    <cellStyle name="Normal" xfId="0" builtinId="0"/>
    <cellStyle name="Percent" xfId="1" builtinId="5"/>
  </cellStyles>
  <dxfs count="736"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</dxf>
    <dxf>
      <font>
        <color theme="3" tint="0.499984740745262"/>
      </font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</font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theme="3" tint="0.499984740745262"/>
      </font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  <color rgb="FFFF0000"/>
      </font>
      <fill>
        <patternFill>
          <bgColor rgb="FFFFEB9C"/>
        </patternFill>
      </fill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b/>
        <i val="0"/>
      </font>
      <border>
        <top style="hair">
          <color auto="1"/>
        </top>
        <bottom style="hair">
          <color auto="1"/>
        </bottom>
      </border>
    </dxf>
    <dxf>
      <font>
        <color theme="0" tint="-0.24994659260841701"/>
      </font>
    </dxf>
    <dxf>
      <font>
        <b/>
        <i val="0"/>
        <color rgb="FF156082"/>
      </font>
    </dxf>
    <dxf>
      <font>
        <b/>
        <i val="0"/>
        <color theme="4"/>
      </font>
    </dxf>
    <dxf>
      <font>
        <b/>
        <i val="0"/>
        <color theme="4"/>
      </font>
    </dxf>
    <dxf>
      <font>
        <b/>
        <i val="0"/>
        <color theme="4"/>
      </font>
    </dxf>
    <dxf>
      <font>
        <color theme="0" tint="-0.24994659260841701"/>
      </font>
    </dxf>
    <dxf>
      <font>
        <b/>
        <i val="0"/>
        <color theme="4"/>
      </font>
    </dxf>
    <dxf>
      <font>
        <color theme="0" tint="-0.24994659260841701"/>
      </font>
    </dxf>
    <dxf>
      <font>
        <b/>
        <i val="0"/>
        <color rgb="FF15608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156082"/>
      </font>
    </dxf>
    <dxf>
      <font>
        <b/>
        <i val="0"/>
        <color rgb="FFE9651B"/>
      </font>
    </dxf>
    <dxf>
      <font>
        <b/>
        <i val="0"/>
        <color theme="4"/>
      </font>
    </dxf>
    <dxf>
      <font>
        <b/>
        <i val="0"/>
        <color rgb="FF156082"/>
      </font>
    </dxf>
    <dxf>
      <font>
        <color theme="0" tint="-0.24994659260841701"/>
      </font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fill>
        <patternFill>
          <bgColor rgb="FFF0F0F0"/>
        </patternFill>
      </fill>
    </dxf>
    <dxf>
      <numFmt numFmtId="13" formatCode="0%"/>
    </dxf>
  </dxfs>
  <tableStyles count="0" defaultTableStyle="TableStyleMedium2" defaultPivotStyle="PivotStyleLight16"/>
  <colors>
    <mruColors>
      <color rgb="FFF5F5F5"/>
      <color rgb="FFFDF2ED"/>
      <color rgb="FFFCECE4"/>
      <color rgb="FFF9FDFA"/>
      <color rgb="FFDAF6DE"/>
      <color rgb="FFFFD757"/>
      <color rgb="FF000000"/>
      <color rgb="FFE9651B"/>
      <color rgb="FF7DDF8B"/>
      <color rgb="FFEF9A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Data...4115239697</v>
        <stp/>
        <stp>BDP|12687478793933944703</stp>
        <tr r="AM29" s="2695"/>
      </tp>
      <tp t="s">
        <v>#N/A Requesting Data...2368473138</v>
        <stp/>
        <stp>BDP|16521559159466270836</stp>
        <tr r="AL29" s="2696"/>
      </tp>
      <tp t="s">
        <v>#N/A Requesting Data...3367386678</v>
        <stp/>
        <stp>BDP|11785332744488540695</stp>
        <tr r="AL26" s="2695"/>
        <tr r="AL25" s="2696"/>
      </tp>
      <tp t="s">
        <v>#N/A Requesting Data...3247052351</v>
        <stp/>
        <stp>BDP|14423526507990704898</stp>
        <tr r="AL25" s="2695"/>
        <tr r="AL23" s="2696"/>
      </tp>
      <tp t="s">
        <v>#N/A Requesting Data...2264571653</v>
        <stp/>
        <stp>BDP|10267333684607991593</stp>
        <tr r="AL23" s="2695"/>
        <tr r="AL21" s="2696"/>
      </tp>
      <tp t="s">
        <v>#N/A Requesting Data...2977500480</v>
        <stp/>
        <stp>BDP|11049921805180608693</stp>
        <tr r="AL30" s="2695"/>
        <tr r="AL30" s="2696"/>
      </tp>
      <tp t="s">
        <v>#N/A Requesting Data...1195540012</v>
        <stp/>
        <stp>BDP|12748949051611003393</stp>
        <tr r="AM15" s="2695"/>
        <tr r="AM16" s="2695"/>
        <tr r="AM17" s="2695"/>
        <tr r="AM18" s="2695"/>
        <tr r="AM33" s="2695"/>
        <tr r="AM34" s="2695"/>
        <tr r="AM35" s="2695"/>
        <tr r="AM36" s="2695"/>
        <tr r="AM15" s="2696"/>
        <tr r="AM16" s="2696"/>
        <tr r="AM17" s="2696"/>
        <tr r="AM18" s="2696"/>
        <tr r="AM33" s="2696"/>
        <tr r="AM34" s="2696"/>
      </tp>
      <tp t="s">
        <v>#N/A Requesting Data...2884767209</v>
        <stp/>
        <stp>BDP|17687203779418182822</stp>
        <tr r="AM29" s="2696"/>
      </tp>
      <tp t="s">
        <v>#N/A Requesting Data...798364295</v>
        <stp/>
        <stp>BDP|15066788251714409043</stp>
        <tr r="AL27" s="2695"/>
        <tr r="AL26" s="2696"/>
      </tp>
      <tp t="s">
        <v>#N/A Requesting Data...4164643578</v>
        <stp/>
        <stp>BDP|14094244371954758699</stp>
        <tr r="AM23" s="2695"/>
        <tr r="AM21" s="2696"/>
      </tp>
      <tp t="s">
        <v>#N/A Requesting Data...1024739089</v>
        <stp/>
        <stp>BDP|17230458141394964223</stp>
        <tr r="AM24" s="2695"/>
        <tr r="AM22" s="2696"/>
      </tp>
      <tp t="s">
        <v>#N/A Requesting Data...2096208183</v>
        <stp/>
        <stp>BDP|14219040015916329752</stp>
        <tr r="AM24" s="2696"/>
      </tp>
      <tp t="s">
        <v>#N/A Requesting Data...2245557007</v>
        <stp/>
        <stp>BDP|18085145429139385693</stp>
        <tr r="AL24" s="2696"/>
      </tp>
      <tp t="s">
        <v>#N/A Requesting Data...809355591</v>
        <stp/>
        <stp>BDP|11139232994556206968</stp>
        <tr r="AM27" s="2696"/>
      </tp>
      <tp t="s">
        <v>#N/A Requesting Data...3456732199</v>
        <stp/>
        <stp>BDP|17159071770043370605</stp>
        <tr r="AL27" s="2696"/>
      </tp>
    </main>
    <main first="bofaddin.rtdserver">
      <tp t="s">
        <v>#N/A Requesting Data...2981120017</v>
        <stp/>
        <stp>BDP|1904379199603414508</stp>
        <tr r="AM20" s="2695"/>
      </tp>
      <tp t="s">
        <v>#N/A Requesting Data...3832506397</v>
        <stp/>
        <stp>BDP|3518760517973831801</stp>
        <tr r="AK33" s="2695"/>
        <tr r="AK34" s="2695"/>
        <tr r="AK35" s="2695"/>
        <tr r="AK36" s="2695"/>
      </tp>
      <tp t="s">
        <v>#N/A Requesting Data...1704530885</v>
        <stp/>
        <stp>BDP|9380127022282668624</stp>
        <tr r="AL21" s="2695"/>
        <tr r="AL19" s="2696"/>
      </tp>
      <tp t="s">
        <v>#N/A Requesting Data...1474548268</v>
        <stp/>
        <stp>BDP|8803077272204072073</stp>
        <tr r="AM22" s="2695"/>
        <tr r="AM20" s="2696"/>
      </tp>
      <tp t="s">
        <v>#N/A Requesting Data...3849733433</v>
        <stp/>
        <stp>BDP|2733337286963849180</stp>
        <tr r="AL15" s="2695"/>
        <tr r="AL16" s="2695"/>
        <tr r="AL17" s="2695"/>
        <tr r="AL18" s="2695"/>
        <tr r="AL33" s="2695"/>
        <tr r="AL34" s="2695"/>
        <tr r="AL35" s="2695"/>
        <tr r="AL36" s="2695"/>
        <tr r="AL15" s="2696"/>
        <tr r="AL16" s="2696"/>
        <tr r="AL17" s="2696"/>
        <tr r="AL18" s="2696"/>
        <tr r="AL33" s="2696"/>
        <tr r="AL34" s="2696"/>
      </tp>
      <tp t="s">
        <v>#N/A Requesting Data...1689327305</v>
        <stp/>
        <stp>BDP|1287048658369774998</stp>
        <tr r="AM19" s="2695"/>
      </tp>
      <tp t="s">
        <v>#N/A Requesting Data...1125814968</v>
        <stp/>
        <stp>BDP|6450892584086948412</stp>
        <tr r="AK15" s="2695"/>
        <tr r="AK16" s="2695"/>
        <tr r="AK17" s="2695"/>
        <tr r="AK18" s="2695"/>
        <tr r="AK19" s="2695"/>
        <tr r="AK20" s="2695"/>
        <tr r="AK21" s="2695"/>
        <tr r="AK22" s="2695"/>
        <tr r="AK23" s="2695"/>
        <tr r="AK24" s="2695"/>
        <tr r="AK25" s="2695"/>
        <tr r="AK26" s="2695"/>
        <tr r="AK27" s="2695"/>
        <tr r="AK28" s="2695"/>
        <tr r="AK29" s="2695"/>
        <tr r="AK30" s="2695"/>
        <tr r="AK31" s="2695"/>
        <tr r="AK32" s="2695"/>
      </tp>
      <tp t="s">
        <v>#N/A Requesting Data...4093774395</v>
        <stp/>
        <stp>BDP|2518824994737675182</stp>
        <tr r="AM26" s="2695"/>
        <tr r="AM25" s="2696"/>
      </tp>
      <tp t="s">
        <v>#N/A Requesting Data...1101534413</v>
        <stp/>
        <stp>BDP|6198707915782199772</stp>
        <tr r="AL31" s="2696"/>
      </tp>
      <tp t="s">
        <v>#N/A Requesting Data...971969448</v>
        <stp/>
        <stp>BDP|1829952593637904320</stp>
        <tr r="AL20" s="2695"/>
      </tp>
      <tp t="s">
        <v>#N/A Requesting Data...2876520268</v>
        <stp/>
        <stp>BDP|2673390136663104750</stp>
        <tr r="AM21" s="2695"/>
        <tr r="AM19" s="2696"/>
      </tp>
      <tp t="s">
        <v>#N/A Requesting Data...3116409460</v>
        <stp/>
        <stp>BDP|6172359645786693146</stp>
        <tr r="AL22" s="2695"/>
        <tr r="AL20" s="2696"/>
      </tp>
      <tp t="s">
        <v>#N/A Requesting Data...940886848</v>
        <stp/>
        <stp>BDP|2731257351926954413</stp>
        <tr r="AM28" s="2695"/>
        <tr r="AM28" s="2696"/>
      </tp>
      <tp t="s">
        <v>#N/A Requesting Data...4285241156</v>
        <stp/>
        <stp>BDP|7474986051285555909</stp>
        <tr r="AM27" s="2695"/>
        <tr r="AM26" s="2696"/>
      </tp>
      <tp t="s">
        <v>#N/A Requesting Data...3895779340</v>
        <stp/>
        <stp>BDP|4817892751088819678</stp>
        <tr r="AL29" s="2695"/>
      </tp>
      <tp t="s">
        <v>#N/A Requesting Data...3870224322</v>
        <stp/>
        <stp>BDP|9365627923972145816</stp>
        <tr r="AM31" s="2696"/>
      </tp>
      <tp t="s">
        <v>#N/A Requesting Data...3612991713</v>
        <stp/>
        <stp>BDP|6915293064083289635</stp>
        <tr r="AL24" s="2695"/>
        <tr r="AL22" s="2696"/>
      </tp>
      <tp t="s">
        <v>#N/A Requesting Data...4255999864</v>
        <stp/>
        <stp>BDP|1523660907222679278</stp>
        <tr r="AM25" s="2695"/>
        <tr r="AM23" s="2696"/>
      </tp>
      <tp t="s">
        <v>#N/A Requesting Data...3558893567</v>
        <stp/>
        <stp>BDP|4002513802525324570</stp>
        <tr r="AM30" s="2695"/>
        <tr r="AM30" s="2696"/>
      </tp>
      <tp t="s">
        <v>#N/A Requesting Data...1653902336</v>
        <stp/>
        <stp>BDP|4477868999922076571</stp>
        <tr r="AM32" s="2695"/>
        <tr r="AM32" s="2696"/>
      </tp>
      <tp t="s">
        <v>#N/A Requesting Data...994977494</v>
        <stp/>
        <stp>BDP|4951441611377954464</stp>
        <tr r="AL28" s="2695"/>
        <tr r="AL28" s="2696"/>
      </tp>
      <tp t="s">
        <v>#N/A Requesting Data...2397402120</v>
        <stp/>
        <stp>BDP|7429230210571044770</stp>
        <tr r="AL19" s="2695"/>
      </tp>
      <tp t="s">
        <v>#N/A Requesting Data...777144535</v>
        <stp/>
        <stp>BDP|22210002883630064</stp>
        <tr r="AL32" s="2695"/>
        <tr r="AL32" s="2696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pivotCacheDefinition" Target="pivotCache/pivotCacheDefinition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pivotCacheDefinition" Target="pivotCache/pivotCacheDefinition1.xml"/><Relationship Id="rId83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pivotCacheDefinition" Target="pivotCache/pivotCacheDefinition4.xml"/><Relationship Id="rId81" Type="http://schemas.openxmlformats.org/officeDocument/2006/relationships/styles" Target="styles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[gestion_mandats.xlsm]Reports Graphs!PivotTable14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ysClr val="windowText" lastClr="000000"/>
                </a:solidFill>
              </a:rPr>
              <a:t>Weights -</a:t>
            </a:r>
            <a:r>
              <a:rPr lang="fr-FR" sz="1600" b="1" baseline="0">
                <a:solidFill>
                  <a:sysClr val="windowText" lastClr="000000"/>
                </a:solidFill>
              </a:rPr>
              <a:t> </a:t>
            </a:r>
            <a:r>
              <a:rPr lang="fr-FR" sz="1600" b="1">
                <a:solidFill>
                  <a:sysClr val="windowText" lastClr="000000"/>
                </a:solidFill>
              </a:rPr>
              <a:t>Category |</a:t>
            </a:r>
            <a:r>
              <a:rPr lang="fr-FR" sz="1600" b="1" baseline="0">
                <a:solidFill>
                  <a:sysClr val="windowText" lastClr="000000"/>
                </a:solidFill>
              </a:rPr>
              <a:t> Geography by target Type | Compo</a:t>
            </a:r>
            <a:endParaRPr lang="fr-F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8D0B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rgbClr val="F3B49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EF9A6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bg1"/>
          </a:soli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bg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884550145517527E-2"/>
          <c:y val="0.19457341817512663"/>
          <c:w val="0.73067804024496941"/>
          <c:h val="0.62927409904020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'Reports Graphs'!$B$38</c:f>
              <c:strCache>
                <c:ptCount val="1"/>
                <c:pt idx="0">
                  <c:v>Average of Actions Amérique du Nord</c:v>
                </c:pt>
              </c:strCache>
            </c:strRef>
          </c:tx>
          <c:spPr>
            <a:solidFill>
              <a:srgbClr val="F8D0BA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Graphs'!$B$39:$B$47</c:f>
              <c:numCache>
                <c:formatCode>General</c:formatCode>
                <c:ptCount val="6"/>
                <c:pt idx="0">
                  <c:v>9.7925966536930087E-2</c:v>
                </c:pt>
                <c:pt idx="1">
                  <c:v>0.12500563802973899</c:v>
                </c:pt>
                <c:pt idx="2">
                  <c:v>9.8316204753232161E-2</c:v>
                </c:pt>
                <c:pt idx="3">
                  <c:v>0</c:v>
                </c:pt>
                <c:pt idx="4">
                  <c:v>0.1056874131299451</c:v>
                </c:pt>
                <c:pt idx="5">
                  <c:v>0.12061234838850178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4-4778-9450-7F64A468D9DE}"/>
            </c:ext>
          </c:extLst>
        </c:ser>
        <c:ser>
          <c:idx val="1"/>
          <c:order val="1"/>
          <c:tx>
            <c:strRef>
              <c:f>'Reports Graphs'!$C$38</c:f>
              <c:strCache>
                <c:ptCount val="1"/>
                <c:pt idx="0">
                  <c:v>Average of Actions Asie</c:v>
                </c:pt>
              </c:strCache>
            </c:strRef>
          </c:tx>
          <c:spPr>
            <a:solidFill>
              <a:srgbClr val="F3B495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Graphs'!$C$39:$C$47</c:f>
              <c:numCache>
                <c:formatCode>General</c:formatCode>
                <c:ptCount val="6"/>
                <c:pt idx="0">
                  <c:v>1.8987279096784066E-2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14-4778-9450-7F64A468D9DE}"/>
            </c:ext>
          </c:extLst>
        </c:ser>
        <c:ser>
          <c:idx val="2"/>
          <c:order val="2"/>
          <c:tx>
            <c:strRef>
              <c:f>'Reports Graphs'!$D$38</c:f>
              <c:strCache>
                <c:ptCount val="1"/>
                <c:pt idx="0">
                  <c:v>Average of Actions Europe</c:v>
                </c:pt>
              </c:strCache>
            </c:strRef>
          </c:tx>
          <c:spPr>
            <a:solidFill>
              <a:srgbClr val="EF9A6B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Graphs'!$D$39:$D$47</c:f>
              <c:numCache>
                <c:formatCode>General</c:formatCode>
                <c:ptCount val="6"/>
                <c:pt idx="0">
                  <c:v>0.15462291201033893</c:v>
                </c:pt>
                <c:pt idx="1">
                  <c:v>7.7333996174416955E-2</c:v>
                </c:pt>
                <c:pt idx="2">
                  <c:v>0.12117899724317442</c:v>
                </c:pt>
                <c:pt idx="3">
                  <c:v>0.21532263734930587</c:v>
                </c:pt>
                <c:pt idx="4">
                  <c:v>0.13992769149978723</c:v>
                </c:pt>
                <c:pt idx="5">
                  <c:v>0.11207097701961381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14-4778-9450-7F64A468D9DE}"/>
            </c:ext>
          </c:extLst>
        </c:ser>
        <c:ser>
          <c:idx val="3"/>
          <c:order val="3"/>
          <c:tx>
            <c:strRef>
              <c:f>'Reports Graphs'!$E$38</c:f>
              <c:strCache>
                <c:ptCount val="1"/>
                <c:pt idx="0">
                  <c:v>Average of Actions Monde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Graphs'!$E$39:$E$47</c:f>
              <c:numCache>
                <c:formatCode>General</c:formatCode>
                <c:ptCount val="6"/>
                <c:pt idx="0">
                  <c:v>0.16819143360808156</c:v>
                </c:pt>
                <c:pt idx="1">
                  <c:v>0.20896936743797576</c:v>
                </c:pt>
                <c:pt idx="2">
                  <c:v>0.19005042173710296</c:v>
                </c:pt>
                <c:pt idx="3">
                  <c:v>0.2084386373165347</c:v>
                </c:pt>
                <c:pt idx="4">
                  <c:v>0.20205480204337831</c:v>
                </c:pt>
                <c:pt idx="5">
                  <c:v>0.20942577368468848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F2-4C3B-9F65-977FB065118F}"/>
            </c:ext>
          </c:extLst>
        </c:ser>
        <c:ser>
          <c:idx val="4"/>
          <c:order val="4"/>
          <c:tx>
            <c:strRef>
              <c:f>'Reports Graphs'!$F$38</c:f>
              <c:strCache>
                <c:ptCount val="1"/>
                <c:pt idx="0">
                  <c:v>Average of Actions Pays Emergents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Graphs'!$F$39:$F$47</c:f>
              <c:numCache>
                <c:formatCode>General</c:formatCode>
                <c:ptCount val="6"/>
                <c:pt idx="0">
                  <c:v>1.3154221436288375E-3</c:v>
                </c:pt>
                <c:pt idx="1">
                  <c:v>2.8006504298642498E-2</c:v>
                </c:pt>
                <c:pt idx="2">
                  <c:v>3.6906356967938092E-2</c:v>
                </c:pt>
                <c:pt idx="3">
                  <c:v>0</c:v>
                </c:pt>
                <c:pt idx="4">
                  <c:v>2.8294263955347967E-2</c:v>
                </c:pt>
                <c:pt idx="5">
                  <c:v>3.0151343155964655E-2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F2-4C3B-9F65-977FB065118F}"/>
            </c:ext>
          </c:extLst>
        </c:ser>
        <c:ser>
          <c:idx val="5"/>
          <c:order val="5"/>
          <c:tx>
            <c:strRef>
              <c:f>'Reports Graphs'!$G$38</c:f>
              <c:strCache>
                <c:ptCount val="1"/>
                <c:pt idx="0">
                  <c:v>Average of Allocation d'actifs Monde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Graphs'!$G$39:$G$47</c:f>
              <c:numCache>
                <c:formatCode>General</c:formatCode>
                <c:ptCount val="6"/>
                <c:pt idx="0">
                  <c:v>0.16202172229899889</c:v>
                </c:pt>
                <c:pt idx="1">
                  <c:v>0.14814173826519828</c:v>
                </c:pt>
                <c:pt idx="2">
                  <c:v>0.16441255905139632</c:v>
                </c:pt>
                <c:pt idx="3">
                  <c:v>1.6964727124315442E-3</c:v>
                </c:pt>
                <c:pt idx="4">
                  <c:v>0.15627768626029659</c:v>
                </c:pt>
                <c:pt idx="5">
                  <c:v>0.19356073487673736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F2-4C3B-9F65-977FB065118F}"/>
            </c:ext>
          </c:extLst>
        </c:ser>
        <c:ser>
          <c:idx val="6"/>
          <c:order val="6"/>
          <c:tx>
            <c:strRef>
              <c:f>'Reports Graphs'!$H$38</c:f>
              <c:strCache>
                <c:ptCount val="1"/>
                <c:pt idx="0">
                  <c:v>Average of Cash Cash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chemeClr val="tx1"/>
              </a:solidFill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Graphs'!$H$39:$H$47</c:f>
              <c:numCache>
                <c:formatCode>General</c:formatCode>
                <c:ptCount val="6"/>
                <c:pt idx="0">
                  <c:v>0.19628256490488846</c:v>
                </c:pt>
                <c:pt idx="1">
                  <c:v>0.29373610355387664</c:v>
                </c:pt>
                <c:pt idx="2">
                  <c:v>0.25230569309818746</c:v>
                </c:pt>
                <c:pt idx="3">
                  <c:v>0.21050097675914378</c:v>
                </c:pt>
                <c:pt idx="4">
                  <c:v>0.12949427948603895</c:v>
                </c:pt>
                <c:pt idx="5">
                  <c:v>0.12408218266735935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F2-4C3B-9F65-977FB065118F}"/>
            </c:ext>
          </c:extLst>
        </c:ser>
        <c:ser>
          <c:idx val="7"/>
          <c:order val="7"/>
          <c:tx>
            <c:strRef>
              <c:f>'Reports Graphs'!$I$38</c:f>
              <c:strCache>
                <c:ptCount val="1"/>
                <c:pt idx="0">
                  <c:v>Average of Certificats -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Graphs'!$I$39:$I$47</c:f>
              <c:numCache>
                <c:formatCode>General</c:formatCode>
                <c:ptCount val="6"/>
                <c:pt idx="0">
                  <c:v>2.0063566747107908E-2</c:v>
                </c:pt>
                <c:pt idx="3">
                  <c:v>7.1157171332748792E-2</c:v>
                </c:pt>
                <c:pt idx="4">
                  <c:v>2.8111360327636534E-2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F2-4C3B-9F65-977FB065118F}"/>
            </c:ext>
          </c:extLst>
        </c:ser>
        <c:ser>
          <c:idx val="8"/>
          <c:order val="8"/>
          <c:tx>
            <c:strRef>
              <c:f>'Reports Graphs'!$J$38</c:f>
              <c:strCache>
                <c:ptCount val="1"/>
                <c:pt idx="0">
                  <c:v>Average of Crédit Europe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Graphs'!$J$39:$J$47</c:f>
              <c:numCache>
                <c:formatCode>General</c:formatCode>
                <c:ptCount val="6"/>
                <c:pt idx="0">
                  <c:v>5.4569196085364882E-2</c:v>
                </c:pt>
                <c:pt idx="1">
                  <c:v>5.0301391064040302E-2</c:v>
                </c:pt>
                <c:pt idx="2">
                  <c:v>5.7396165291063332E-2</c:v>
                </c:pt>
                <c:pt idx="3">
                  <c:v>0.13826288779488019</c:v>
                </c:pt>
                <c:pt idx="4">
                  <c:v>9.9744155524291417E-2</c:v>
                </c:pt>
                <c:pt idx="5">
                  <c:v>0.11236021276540997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F2-4C3B-9F65-977FB065118F}"/>
            </c:ext>
          </c:extLst>
        </c:ser>
        <c:ser>
          <c:idx val="9"/>
          <c:order val="9"/>
          <c:tx>
            <c:strRef>
              <c:f>'Reports Graphs'!$K$38</c:f>
              <c:strCache>
                <c:ptCount val="1"/>
                <c:pt idx="0">
                  <c:v>Average of Crédit Monde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Graphs'!$K$39:$K$47</c:f>
              <c:numCache>
                <c:formatCode>General</c:formatCode>
                <c:ptCount val="6"/>
                <c:pt idx="0">
                  <c:v>2.195022834952335E-2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F2-4C3B-9F65-977FB065118F}"/>
            </c:ext>
          </c:extLst>
        </c:ser>
        <c:ser>
          <c:idx val="10"/>
          <c:order val="10"/>
          <c:tx>
            <c:strRef>
              <c:f>'Reports Graphs'!$L$38</c:f>
              <c:strCache>
                <c:ptCount val="1"/>
                <c:pt idx="0">
                  <c:v>Average of Matières Premières Europe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Graphs'!$L$39:$L$47</c:f>
              <c:numCache>
                <c:formatCode>General</c:formatCode>
                <c:ptCount val="6"/>
                <c:pt idx="0">
                  <c:v>6.1512364992298701E-3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F2-4C3B-9F65-977FB065118F}"/>
            </c:ext>
          </c:extLst>
        </c:ser>
        <c:ser>
          <c:idx val="11"/>
          <c:order val="11"/>
          <c:tx>
            <c:strRef>
              <c:f>'Reports Graphs'!$M$38</c:f>
              <c:strCache>
                <c:ptCount val="1"/>
                <c:pt idx="0">
                  <c:v>Average of Obligations d'Etat Europe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Graphs'!$M$39:$M$47</c:f>
              <c:numCache>
                <c:formatCode>General</c:formatCode>
                <c:ptCount val="6"/>
                <c:pt idx="0">
                  <c:v>3.2804898769790952E-2</c:v>
                </c:pt>
                <c:pt idx="3">
                  <c:v>0.1546212167349551</c:v>
                </c:pt>
                <c:pt idx="4">
                  <c:v>3.554899369718803E-2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F2-4C3B-9F65-977FB065118F}"/>
            </c:ext>
          </c:extLst>
        </c:ser>
        <c:ser>
          <c:idx val="12"/>
          <c:order val="12"/>
          <c:tx>
            <c:strRef>
              <c:f>'Reports Graphs'!$N$38</c:f>
              <c:strCache>
                <c:ptCount val="1"/>
                <c:pt idx="0">
                  <c:v>Average of Obligations d'Etat Pays Emergents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Graphs'!$N$39:$N$47</c:f>
              <c:numCache>
                <c:formatCode>General</c:formatCode>
                <c:ptCount val="6"/>
                <c:pt idx="0">
                  <c:v>1.6833680962664566E-2</c:v>
                </c:pt>
                <c:pt idx="1">
                  <c:v>2.0535580552636268E-2</c:v>
                </c:pt>
                <c:pt idx="2">
                  <c:v>2.3655572991080533E-2</c:v>
                </c:pt>
                <c:pt idx="3">
                  <c:v>0</c:v>
                </c:pt>
                <c:pt idx="4">
                  <c:v>2.7728705969965472E-2</c:v>
                </c:pt>
                <c:pt idx="5">
                  <c:v>1.0256738801805498E-2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F2-4C3B-9F65-977FB065118F}"/>
            </c:ext>
          </c:extLst>
        </c:ser>
        <c:ser>
          <c:idx val="13"/>
          <c:order val="13"/>
          <c:tx>
            <c:strRef>
              <c:f>'Reports Graphs'!$O$38</c:f>
              <c:strCache>
                <c:ptCount val="1"/>
                <c:pt idx="0">
                  <c:v>Average of Performance Absolue Monde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Graphs'!$A$39:$A$47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Graphs'!$O$39:$O$47</c:f>
              <c:numCache>
                <c:formatCode>General</c:formatCode>
                <c:ptCount val="6"/>
                <c:pt idx="0">
                  <c:v>4.8279891986667614E-2</c:v>
                </c:pt>
                <c:pt idx="1">
                  <c:v>4.7969680623474419E-2</c:v>
                </c:pt>
                <c:pt idx="2">
                  <c:v>5.5778028866824786E-2</c:v>
                </c:pt>
                <c:pt idx="3">
                  <c:v>0</c:v>
                </c:pt>
                <c:pt idx="4">
                  <c:v>4.7130648106124495E-2</c:v>
                </c:pt>
                <c:pt idx="5">
                  <c:v>8.7479688639919159E-2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3F2-4C3B-9F65-977FB0651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863200"/>
        <c:axId val="1221834880"/>
      </c:barChart>
      <c:catAx>
        <c:axId val="12218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1834880"/>
        <c:crosses val="autoZero"/>
        <c:auto val="1"/>
        <c:lblAlgn val="ctr"/>
        <c:lblOffset val="100"/>
        <c:noMultiLvlLbl val="0"/>
      </c:catAx>
      <c:valAx>
        <c:axId val="12218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186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[gestion_mandats.xlsm]Reports Graphs!PivotTable1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>
                <a:solidFill>
                  <a:sysClr val="windowText" lastClr="000000"/>
                </a:solidFill>
              </a:rPr>
              <a:t>Weights - Category by target</a:t>
            </a:r>
            <a:r>
              <a:rPr lang="fr-FR" sz="1600" b="1" baseline="0">
                <a:solidFill>
                  <a:sysClr val="windowText" lastClr="000000"/>
                </a:solidFill>
              </a:rPr>
              <a:t> Type| Compo</a:t>
            </a:r>
            <a:endParaRPr lang="fr-F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ysClr val="window" lastClr="FFFFFF"/>
          </a:solidFill>
          <a:ln w="12700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'Reports Graphs'!$B$3</c:f>
              <c:strCache>
                <c:ptCount val="1"/>
                <c:pt idx="0">
                  <c:v>Average of Actions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Graphs'!$B$4:$B$12</c:f>
              <c:numCache>
                <c:formatCode>0%</c:formatCode>
                <c:ptCount val="6"/>
                <c:pt idx="0">
                  <c:v>0.44151847424863999</c:v>
                </c:pt>
                <c:pt idx="1">
                  <c:v>0.43916469897588456</c:v>
                </c:pt>
                <c:pt idx="2">
                  <c:v>0.44981773839463585</c:v>
                </c:pt>
                <c:pt idx="3">
                  <c:v>0.42431728340945585</c:v>
                </c:pt>
                <c:pt idx="4">
                  <c:v>0.47565919548473912</c:v>
                </c:pt>
                <c:pt idx="5">
                  <c:v>0.47164589609482549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F-40B7-AC26-C326DB712E4D}"/>
            </c:ext>
          </c:extLst>
        </c:ser>
        <c:ser>
          <c:idx val="1"/>
          <c:order val="1"/>
          <c:tx>
            <c:strRef>
              <c:f>'Reports Graphs'!$C$3</c:f>
              <c:strCache>
                <c:ptCount val="1"/>
                <c:pt idx="0">
                  <c:v>Average of Allocation d'actifs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Graphs'!$C$4:$C$12</c:f>
              <c:numCache>
                <c:formatCode>0%</c:formatCode>
                <c:ptCount val="6"/>
                <c:pt idx="0">
                  <c:v>0.16134124413178874</c:v>
                </c:pt>
                <c:pt idx="1">
                  <c:v>0.14770523104659739</c:v>
                </c:pt>
                <c:pt idx="2">
                  <c:v>0.1640687589794059</c:v>
                </c:pt>
                <c:pt idx="3">
                  <c:v>1.6868985572560517E-3</c:v>
                </c:pt>
                <c:pt idx="4">
                  <c:v>0.15583408195865867</c:v>
                </c:pt>
                <c:pt idx="5">
                  <c:v>0.19324183255294286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CF-40B7-AC26-C326DB712E4D}"/>
            </c:ext>
          </c:extLst>
        </c:ser>
        <c:ser>
          <c:idx val="2"/>
          <c:order val="2"/>
          <c:tx>
            <c:strRef>
              <c:f>'Reports Graphs'!$D$3</c:f>
              <c:strCache>
                <c:ptCount val="1"/>
                <c:pt idx="0">
                  <c:v>Average of Cash</c:v>
                </c:pt>
              </c:strCache>
            </c:strRef>
          </c:tx>
          <c:spPr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Graphs'!$D$4:$D$12</c:f>
              <c:numCache>
                <c:formatCode>0%</c:formatCode>
                <c:ptCount val="6"/>
                <c:pt idx="0">
                  <c:v>0.19393025683963139</c:v>
                </c:pt>
                <c:pt idx="1">
                  <c:v>0.29417281136064299</c:v>
                </c:pt>
                <c:pt idx="2">
                  <c:v>0.24899119128515662</c:v>
                </c:pt>
                <c:pt idx="3">
                  <c:v>0.21028186702423091</c:v>
                </c:pt>
                <c:pt idx="4">
                  <c:v>0.12969743102114695</c:v>
                </c:pt>
                <c:pt idx="5">
                  <c:v>0.12442855336974207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CF-40B7-AC26-C326DB712E4D}"/>
            </c:ext>
          </c:extLst>
        </c:ser>
        <c:ser>
          <c:idx val="3"/>
          <c:order val="3"/>
          <c:tx>
            <c:strRef>
              <c:f>'Reports Graphs'!$E$3</c:f>
              <c:strCache>
                <c:ptCount val="1"/>
                <c:pt idx="0">
                  <c:v>Average of Certificats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Graphs'!$E$4:$E$12</c:f>
              <c:numCache>
                <c:formatCode>General</c:formatCode>
                <c:ptCount val="6"/>
                <c:pt idx="0">
                  <c:v>2.0142068970697431E-2</c:v>
                </c:pt>
                <c:pt idx="3">
                  <c:v>7.1293849221846423E-2</c:v>
                </c:pt>
                <c:pt idx="4">
                  <c:v>2.8239654550175908E-2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CF-40B7-AC26-C326DB712E4D}"/>
            </c:ext>
          </c:extLst>
        </c:ser>
        <c:ser>
          <c:idx val="4"/>
          <c:order val="4"/>
          <c:tx>
            <c:strRef>
              <c:f>'Reports Graphs'!$F$3</c:f>
              <c:strCache>
                <c:ptCount val="1"/>
                <c:pt idx="0">
                  <c:v>Average of Crédit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Graphs'!$F$4:$F$12</c:f>
              <c:numCache>
                <c:formatCode>0%</c:formatCode>
                <c:ptCount val="6"/>
                <c:pt idx="0">
                  <c:v>7.6606041462692676E-2</c:v>
                </c:pt>
                <c:pt idx="1">
                  <c:v>5.0382978381491042E-2</c:v>
                </c:pt>
                <c:pt idx="2">
                  <c:v>5.7550156988835095E-2</c:v>
                </c:pt>
                <c:pt idx="3">
                  <c:v>0.13820925616375226</c:v>
                </c:pt>
                <c:pt idx="4">
                  <c:v>0.10002755779583368</c:v>
                </c:pt>
                <c:pt idx="5">
                  <c:v>0.11270104903176603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CF-40B7-AC26-C326DB712E4D}"/>
            </c:ext>
          </c:extLst>
        </c:ser>
        <c:ser>
          <c:idx val="5"/>
          <c:order val="5"/>
          <c:tx>
            <c:strRef>
              <c:f>'Reports Graphs'!$G$3</c:f>
              <c:strCache>
                <c:ptCount val="1"/>
                <c:pt idx="0">
                  <c:v>Average of Matières Premières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Graphs'!$G$4:$G$12</c:f>
              <c:numCache>
                <c:formatCode>0%</c:formatCode>
                <c:ptCount val="6"/>
                <c:pt idx="0">
                  <c:v>6.1987567055853884E-3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CF-40B7-AC26-C326DB712E4D}"/>
            </c:ext>
          </c:extLst>
        </c:ser>
        <c:ser>
          <c:idx val="6"/>
          <c:order val="6"/>
          <c:tx>
            <c:strRef>
              <c:f>'Reports Graphs'!$H$3</c:f>
              <c:strCache>
                <c:ptCount val="1"/>
                <c:pt idx="0">
                  <c:v>Average of Obligations d'Etat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Graphs'!$H$4:$H$12</c:f>
              <c:numCache>
                <c:formatCode>0%</c:formatCode>
                <c:ptCount val="6"/>
                <c:pt idx="0">
                  <c:v>4.9575181793409612E-2</c:v>
                </c:pt>
                <c:pt idx="1">
                  <c:v>2.0549822507808888E-2</c:v>
                </c:pt>
                <c:pt idx="2">
                  <c:v>2.3681978408029745E-2</c:v>
                </c:pt>
                <c:pt idx="3">
                  <c:v>0.15421084562345846</c:v>
                </c:pt>
                <c:pt idx="4">
                  <c:v>6.3353009149960282E-2</c:v>
                </c:pt>
                <c:pt idx="5">
                  <c:v>1.0269305559536921E-2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CF-40B7-AC26-C326DB712E4D}"/>
            </c:ext>
          </c:extLst>
        </c:ser>
        <c:ser>
          <c:idx val="7"/>
          <c:order val="7"/>
          <c:tx>
            <c:strRef>
              <c:f>'Reports Graphs'!$I$3</c:f>
              <c:strCache>
                <c:ptCount val="1"/>
                <c:pt idx="0">
                  <c:v>Average of Performance Absolue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Graphs'!$A$4:$A$12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Graphs'!$I$4:$I$12</c:f>
              <c:numCache>
                <c:formatCode>0%</c:formatCode>
                <c:ptCount val="6"/>
                <c:pt idx="0">
                  <c:v>5.0687975847554946E-2</c:v>
                </c:pt>
                <c:pt idx="1">
                  <c:v>4.8024457727575263E-2</c:v>
                </c:pt>
                <c:pt idx="2">
                  <c:v>5.5890175943936776E-2</c:v>
                </c:pt>
                <c:pt idx="3">
                  <c:v>0</c:v>
                </c:pt>
                <c:pt idx="4">
                  <c:v>4.7189070039485401E-2</c:v>
                </c:pt>
                <c:pt idx="5">
                  <c:v>8.7713363391186724E-2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CF-40B7-AC26-C326DB712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0968768"/>
        <c:axId val="1040968288"/>
      </c:barChart>
      <c:catAx>
        <c:axId val="10409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0968288"/>
        <c:crosses val="autoZero"/>
        <c:auto val="1"/>
        <c:lblAlgn val="ctr"/>
        <c:lblOffset val="100"/>
        <c:noMultiLvlLbl val="0"/>
      </c:catAx>
      <c:valAx>
        <c:axId val="10409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09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[gestion_mandats.xlsm]Reports Graphs!PivotTable2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spc="0" baseline="0">
                <a:solidFill>
                  <a:sysClr val="windowText" lastClr="000000"/>
                </a:solidFill>
              </a:rPr>
              <a:t>Delta to target weights - Category by target Type | Compo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ysClr val="window" lastClr="FFFFFF"/>
          </a:solidFill>
          <a:ln w="12700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08168759924803E-2"/>
          <c:y val="0.19150383979780305"/>
          <c:w val="0.79055553994812089"/>
          <c:h val="0.675707203266258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'Reports Graphs'!$B$70</c:f>
              <c:strCache>
                <c:ptCount val="1"/>
                <c:pt idx="0">
                  <c:v>Average of Actions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Graphs'!$B$71:$B$79</c:f>
              <c:numCache>
                <c:formatCode>0%</c:formatCode>
                <c:ptCount val="6"/>
                <c:pt idx="0">
                  <c:v>-6.0853912835310608E-2</c:v>
                </c:pt>
                <c:pt idx="1">
                  <c:v>-6.083530102411544E-2</c:v>
                </c:pt>
                <c:pt idx="2">
                  <c:v>-6.0182261605364121E-2</c:v>
                </c:pt>
                <c:pt idx="3">
                  <c:v>-0.12568271659054414</c:v>
                </c:pt>
                <c:pt idx="4">
                  <c:v>-2.434080451526089E-2</c:v>
                </c:pt>
                <c:pt idx="5">
                  <c:v>3.6645896094825409E-2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9-4D47-992B-394D1D7B747A}"/>
            </c:ext>
          </c:extLst>
        </c:ser>
        <c:ser>
          <c:idx val="1"/>
          <c:order val="1"/>
          <c:tx>
            <c:strRef>
              <c:f>'Reports Graphs'!$C$70</c:f>
              <c:strCache>
                <c:ptCount val="1"/>
                <c:pt idx="0">
                  <c:v>Average of Allocation d'actifs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Graphs'!$C$71:$C$79</c:f>
              <c:numCache>
                <c:formatCode>0%</c:formatCode>
                <c:ptCount val="6"/>
                <c:pt idx="0">
                  <c:v>1.8974981758114462E-3</c:v>
                </c:pt>
                <c:pt idx="1">
                  <c:v>-2.2947689534026094E-3</c:v>
                </c:pt>
                <c:pt idx="2">
                  <c:v>-1.5931241020594091E-2</c:v>
                </c:pt>
                <c:pt idx="3">
                  <c:v>1.6868985572560517E-3</c:v>
                </c:pt>
                <c:pt idx="4">
                  <c:v>5.834081958658659E-3</c:v>
                </c:pt>
                <c:pt idx="5">
                  <c:v>1.3241832552942846E-2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19-4D47-992B-394D1D7B747A}"/>
            </c:ext>
          </c:extLst>
        </c:ser>
        <c:ser>
          <c:idx val="2"/>
          <c:order val="2"/>
          <c:tx>
            <c:strRef>
              <c:f>'Reports Graphs'!$D$70</c:f>
              <c:strCache>
                <c:ptCount val="1"/>
                <c:pt idx="0">
                  <c:v>Average of Cash</c:v>
                </c:pt>
              </c:strCache>
            </c:strRef>
          </c:tx>
          <c:spPr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Graphs'!$D$71:$D$79</c:f>
              <c:numCache>
                <c:formatCode>0%</c:formatCode>
                <c:ptCount val="6"/>
                <c:pt idx="0">
                  <c:v>8.1046894853116003E-2</c:v>
                </c:pt>
                <c:pt idx="1">
                  <c:v>0.21917281136064298</c:v>
                </c:pt>
                <c:pt idx="2">
                  <c:v>9.8991191285156641E-2</c:v>
                </c:pt>
                <c:pt idx="3">
                  <c:v>8.0281867024230916E-2</c:v>
                </c:pt>
                <c:pt idx="4">
                  <c:v>5.4697431021146971E-2</c:v>
                </c:pt>
                <c:pt idx="5">
                  <c:v>-0.11557144663025792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19-4D47-992B-394D1D7B747A}"/>
            </c:ext>
          </c:extLst>
        </c:ser>
        <c:ser>
          <c:idx val="3"/>
          <c:order val="3"/>
          <c:tx>
            <c:strRef>
              <c:f>'Reports Graphs'!$E$70</c:f>
              <c:strCache>
                <c:ptCount val="1"/>
                <c:pt idx="0">
                  <c:v>Average of Certificats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Graphs'!$E$71:$E$79</c:f>
              <c:numCache>
                <c:formatCode>0%</c:formatCode>
                <c:ptCount val="6"/>
                <c:pt idx="0">
                  <c:v>-3.6550153756064151E-3</c:v>
                </c:pt>
                <c:pt idx="1">
                  <c:v>-2.5000000000000001E-2</c:v>
                </c:pt>
                <c:pt idx="2">
                  <c:v>0</c:v>
                </c:pt>
                <c:pt idx="3">
                  <c:v>7.1293849221846423E-2</c:v>
                </c:pt>
                <c:pt idx="4">
                  <c:v>3.2396545501759033E-3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19-4D47-992B-394D1D7B747A}"/>
            </c:ext>
          </c:extLst>
        </c:ser>
        <c:ser>
          <c:idx val="4"/>
          <c:order val="4"/>
          <c:tx>
            <c:strRef>
              <c:f>'Reports Graphs'!$F$70</c:f>
              <c:strCache>
                <c:ptCount val="1"/>
                <c:pt idx="0">
                  <c:v>Average of Crédit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Graphs'!$F$71:$F$79</c:f>
              <c:numCache>
                <c:formatCode>0%</c:formatCode>
                <c:ptCount val="6"/>
                <c:pt idx="0">
                  <c:v>-4.8968739557163077E-3</c:v>
                </c:pt>
                <c:pt idx="1">
                  <c:v>-5.4617021618508968E-2</c:v>
                </c:pt>
                <c:pt idx="2">
                  <c:v>-1.2449843011164918E-2</c:v>
                </c:pt>
                <c:pt idx="3">
                  <c:v>-3.1790743836247755E-2</c:v>
                </c:pt>
                <c:pt idx="4">
                  <c:v>-4.9724422041663146E-3</c:v>
                </c:pt>
                <c:pt idx="5">
                  <c:v>5.2701049031766041E-2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19-4D47-992B-394D1D7B747A}"/>
            </c:ext>
          </c:extLst>
        </c:ser>
        <c:ser>
          <c:idx val="5"/>
          <c:order val="5"/>
          <c:tx>
            <c:strRef>
              <c:f>'Reports Graphs'!$G$70</c:f>
              <c:strCache>
                <c:ptCount val="1"/>
                <c:pt idx="0">
                  <c:v>Average of Matières Premières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Graphs'!$G$71:$G$79</c:f>
              <c:numCache>
                <c:formatCode>0%</c:formatCode>
                <c:ptCount val="6"/>
                <c:pt idx="0">
                  <c:v>-8.0473509709911781E-4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19-4D47-992B-394D1D7B747A}"/>
            </c:ext>
          </c:extLst>
        </c:ser>
        <c:ser>
          <c:idx val="6"/>
          <c:order val="6"/>
          <c:tx>
            <c:strRef>
              <c:f>'Reports Graphs'!$H$70</c:f>
              <c:strCache>
                <c:ptCount val="1"/>
                <c:pt idx="0">
                  <c:v>Average of Obligations d'Etat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Graphs'!$H$71:$H$79</c:f>
              <c:numCache>
                <c:formatCode>0%</c:formatCode>
                <c:ptCount val="6"/>
                <c:pt idx="0">
                  <c:v>-1.0861572902011771E-2</c:v>
                </c:pt>
                <c:pt idx="1">
                  <c:v>-7.9450177492191118E-2</c:v>
                </c:pt>
                <c:pt idx="2">
                  <c:v>-6.3180215919702576E-3</c:v>
                </c:pt>
                <c:pt idx="3">
                  <c:v>4.2108456234584736E-3</c:v>
                </c:pt>
                <c:pt idx="4">
                  <c:v>-3.6646990850039737E-2</c:v>
                </c:pt>
                <c:pt idx="5">
                  <c:v>-1.4730694440463082E-2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19-4D47-992B-394D1D7B747A}"/>
            </c:ext>
          </c:extLst>
        </c:ser>
        <c:ser>
          <c:idx val="7"/>
          <c:order val="7"/>
          <c:tx>
            <c:strRef>
              <c:f>'Reports Graphs'!$I$70</c:f>
              <c:strCache>
                <c:ptCount val="1"/>
                <c:pt idx="0">
                  <c:v>Average of Performance Absolue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Graphs'!$A$71:$A$79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Graphs'!$I$71:$I$79</c:f>
              <c:numCache>
                <c:formatCode>0%</c:formatCode>
                <c:ptCount val="6"/>
                <c:pt idx="0">
                  <c:v>-1.8519614051375616E-3</c:v>
                </c:pt>
                <c:pt idx="1">
                  <c:v>3.0244577275752652E-3</c:v>
                </c:pt>
                <c:pt idx="2">
                  <c:v>-4.1098240560632189E-3</c:v>
                </c:pt>
                <c:pt idx="3">
                  <c:v>0</c:v>
                </c:pt>
                <c:pt idx="4">
                  <c:v>2.1890700394854045E-3</c:v>
                </c:pt>
                <c:pt idx="5">
                  <c:v>2.771336339118672E-2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19-4D47-992B-394D1D7B7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7059328"/>
        <c:axId val="1627071328"/>
      </c:barChart>
      <c:catAx>
        <c:axId val="162705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7071328"/>
        <c:crosses val="autoZero"/>
        <c:auto val="1"/>
        <c:lblAlgn val="ctr"/>
        <c:lblOffset val="100"/>
        <c:noMultiLvlLbl val="0"/>
      </c:catAx>
      <c:valAx>
        <c:axId val="16270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705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[gestion_mandats.xlsm]Reports Graphs!PivotTable3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spc="0" baseline="0">
                <a:solidFill>
                  <a:sysClr val="windowText" lastClr="000000"/>
                </a:solidFill>
              </a:rPr>
              <a:t>Delta to target weights - Category | Geography by target Type | Compo</a:t>
            </a:r>
            <a:endParaRPr lang="fr-FR" sz="16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rgbClr val="F8D0B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3B49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F9A6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9651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/>
          </a:solidFill>
          <a:ln w="12700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'Reports Graphs'!$B$100</c:f>
              <c:strCache>
                <c:ptCount val="1"/>
                <c:pt idx="0">
                  <c:v>Average of Actions Amérique du Nord</c:v>
                </c:pt>
              </c:strCache>
            </c:strRef>
          </c:tx>
          <c:spPr>
            <a:solidFill>
              <a:srgbClr val="F8D0BA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Graphs'!$B$101:$B$109</c:f>
              <c:numCache>
                <c:formatCode>0%</c:formatCode>
                <c:ptCount val="6"/>
                <c:pt idx="0">
                  <c:v>-2.3943175484965162E-2</c:v>
                </c:pt>
                <c:pt idx="1">
                  <c:v>4.2997771746977609E-4</c:v>
                </c:pt>
                <c:pt idx="2">
                  <c:v>-3.6309901781211754E-2</c:v>
                </c:pt>
                <c:pt idx="3">
                  <c:v>0</c:v>
                </c:pt>
                <c:pt idx="4">
                  <c:v>-1.8955765057413435E-2</c:v>
                </c:pt>
                <c:pt idx="5">
                  <c:v>-8.8654614003326783E-3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E-42D3-9D87-F25144E2BBEB}"/>
            </c:ext>
          </c:extLst>
        </c:ser>
        <c:ser>
          <c:idx val="1"/>
          <c:order val="1"/>
          <c:tx>
            <c:strRef>
              <c:f>'Reports Graphs'!$C$100</c:f>
              <c:strCache>
                <c:ptCount val="1"/>
                <c:pt idx="0">
                  <c:v>Average of Actions Asie</c:v>
                </c:pt>
              </c:strCache>
            </c:strRef>
          </c:tx>
          <c:spPr>
            <a:solidFill>
              <a:srgbClr val="F3B495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Graphs'!$C$101:$C$109</c:f>
              <c:numCache>
                <c:formatCode>0%</c:formatCode>
                <c:ptCount val="6"/>
                <c:pt idx="0">
                  <c:v>-3.7260295252597234E-3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4E-42D3-9D87-F25144E2BBEB}"/>
            </c:ext>
          </c:extLst>
        </c:ser>
        <c:ser>
          <c:idx val="2"/>
          <c:order val="2"/>
          <c:tx>
            <c:strRef>
              <c:f>'Reports Graphs'!$D$100</c:f>
              <c:strCache>
                <c:ptCount val="1"/>
                <c:pt idx="0">
                  <c:v>Average of Actions Europe</c:v>
                </c:pt>
              </c:strCache>
            </c:strRef>
          </c:tx>
          <c:spPr>
            <a:solidFill>
              <a:srgbClr val="EF9A6B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Graphs'!$D$101:$D$109</c:f>
              <c:numCache>
                <c:formatCode>0%</c:formatCode>
                <c:ptCount val="6"/>
                <c:pt idx="0">
                  <c:v>-2.3499046359540227E-2</c:v>
                </c:pt>
                <c:pt idx="1">
                  <c:v>-1.3421919988567191E-2</c:v>
                </c:pt>
                <c:pt idx="2">
                  <c:v>2.5232854696627002E-2</c:v>
                </c:pt>
                <c:pt idx="3">
                  <c:v>-8.5213924251560977E-2</c:v>
                </c:pt>
                <c:pt idx="4">
                  <c:v>4.9039324501952683E-2</c:v>
                </c:pt>
                <c:pt idx="5">
                  <c:v>1.581883928929485E-2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E-42D3-9D87-F25144E2BBEB}"/>
            </c:ext>
          </c:extLst>
        </c:ser>
        <c:ser>
          <c:idx val="3"/>
          <c:order val="3"/>
          <c:tx>
            <c:strRef>
              <c:f>'Reports Graphs'!$E$100</c:f>
              <c:strCache>
                <c:ptCount val="1"/>
                <c:pt idx="0">
                  <c:v>Average of Actions Monde</c:v>
                </c:pt>
              </c:strCache>
            </c:strRef>
          </c:tx>
          <c:spPr>
            <a:solidFill>
              <a:srgbClr val="E9651B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Graphs'!$E$101:$E$109</c:f>
              <c:numCache>
                <c:formatCode>0%</c:formatCode>
                <c:ptCount val="6"/>
                <c:pt idx="0">
                  <c:v>-9.432786379628938E-3</c:v>
                </c:pt>
                <c:pt idx="1">
                  <c:v>-5.0868466283360225E-2</c:v>
                </c:pt>
                <c:pt idx="2">
                  <c:v>-3.6077262207146833E-2</c:v>
                </c:pt>
                <c:pt idx="3">
                  <c:v>-4.0468792338983116E-2</c:v>
                </c:pt>
                <c:pt idx="4">
                  <c:v>-5.7740396149802517E-2</c:v>
                </c:pt>
                <c:pt idx="5">
                  <c:v>2.4498486051992723E-2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4E-42D3-9D87-F25144E2BBEB}"/>
            </c:ext>
          </c:extLst>
        </c:ser>
        <c:ser>
          <c:idx val="4"/>
          <c:order val="4"/>
          <c:tx>
            <c:strRef>
              <c:f>'Reports Graphs'!$F$100</c:f>
              <c:strCache>
                <c:ptCount val="1"/>
                <c:pt idx="0">
                  <c:v>Average of Actions Pays Emergents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Graphs'!$F$101:$F$109</c:f>
              <c:numCache>
                <c:formatCode>0%</c:formatCode>
                <c:ptCount val="6"/>
                <c:pt idx="0">
                  <c:v>-2.5287508591648796E-4</c:v>
                </c:pt>
                <c:pt idx="1">
                  <c:v>3.0251075303421755E-3</c:v>
                </c:pt>
                <c:pt idx="2">
                  <c:v>-1.3027952313632548E-2</c:v>
                </c:pt>
                <c:pt idx="3">
                  <c:v>0</c:v>
                </c:pt>
                <c:pt idx="4">
                  <c:v>3.3160321900023741E-3</c:v>
                </c:pt>
                <c:pt idx="5">
                  <c:v>5.1940321538705061E-3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4E-42D3-9D87-F25144E2BBEB}"/>
            </c:ext>
          </c:extLst>
        </c:ser>
        <c:ser>
          <c:idx val="5"/>
          <c:order val="5"/>
          <c:tx>
            <c:strRef>
              <c:f>'Reports Graphs'!$G$100</c:f>
              <c:strCache>
                <c:ptCount val="1"/>
                <c:pt idx="0">
                  <c:v>Average of Allocation d'actifs Monde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Graphs'!$G$101:$G$109</c:f>
              <c:numCache>
                <c:formatCode>0%</c:formatCode>
                <c:ptCount val="6"/>
                <c:pt idx="0">
                  <c:v>1.8974981758114462E-3</c:v>
                </c:pt>
                <c:pt idx="1">
                  <c:v>-2.2947689534026094E-3</c:v>
                </c:pt>
                <c:pt idx="2">
                  <c:v>-1.5931241020594091E-2</c:v>
                </c:pt>
                <c:pt idx="3">
                  <c:v>1.6868985572560517E-3</c:v>
                </c:pt>
                <c:pt idx="4">
                  <c:v>5.834081958658659E-3</c:v>
                </c:pt>
                <c:pt idx="5">
                  <c:v>1.3241832552942846E-2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4E-42D3-9D87-F25144E2BBEB}"/>
            </c:ext>
          </c:extLst>
        </c:ser>
        <c:ser>
          <c:idx val="6"/>
          <c:order val="6"/>
          <c:tx>
            <c:strRef>
              <c:f>'Reports Graphs'!$H$100</c:f>
              <c:strCache>
                <c:ptCount val="1"/>
                <c:pt idx="0">
                  <c:v>Average of Cash Cash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ysClr val="windowText" lastClr="000000"/>
              </a:solidFill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Graphs'!$H$101:$H$109</c:f>
              <c:numCache>
                <c:formatCode>0%</c:formatCode>
                <c:ptCount val="6"/>
                <c:pt idx="0">
                  <c:v>8.1046894853116003E-2</c:v>
                </c:pt>
                <c:pt idx="1">
                  <c:v>0.21917281136064298</c:v>
                </c:pt>
                <c:pt idx="2">
                  <c:v>9.8991191285156641E-2</c:v>
                </c:pt>
                <c:pt idx="3">
                  <c:v>8.0281867024230916E-2</c:v>
                </c:pt>
                <c:pt idx="4">
                  <c:v>5.4697431021146971E-2</c:v>
                </c:pt>
                <c:pt idx="5">
                  <c:v>-0.11557144663025792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4E-42D3-9D87-F25144E2BBEB}"/>
            </c:ext>
          </c:extLst>
        </c:ser>
        <c:ser>
          <c:idx val="7"/>
          <c:order val="7"/>
          <c:tx>
            <c:strRef>
              <c:f>'Reports Graphs'!$I$100</c:f>
              <c:strCache>
                <c:ptCount val="1"/>
                <c:pt idx="0">
                  <c:v>Average of Certificats -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Graphs'!$I$101:$I$109</c:f>
              <c:numCache>
                <c:formatCode>0%</c:formatCode>
                <c:ptCount val="6"/>
                <c:pt idx="0">
                  <c:v>-3.6550153756064151E-3</c:v>
                </c:pt>
                <c:pt idx="1">
                  <c:v>-2.5000000000000001E-2</c:v>
                </c:pt>
                <c:pt idx="2">
                  <c:v>0</c:v>
                </c:pt>
                <c:pt idx="3">
                  <c:v>7.1293849221846423E-2</c:v>
                </c:pt>
                <c:pt idx="4">
                  <c:v>3.2396545501759033E-3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4E-42D3-9D87-F25144E2BBEB}"/>
            </c:ext>
          </c:extLst>
        </c:ser>
        <c:ser>
          <c:idx val="8"/>
          <c:order val="8"/>
          <c:tx>
            <c:strRef>
              <c:f>'Reports Graphs'!$J$100</c:f>
              <c:strCache>
                <c:ptCount val="1"/>
                <c:pt idx="0">
                  <c:v>Average of Crédit Europe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Graphs'!$J$101:$J$109</c:f>
              <c:numCache>
                <c:formatCode>0%</c:formatCode>
                <c:ptCount val="6"/>
                <c:pt idx="0">
                  <c:v>-4.9441217106586943E-4</c:v>
                </c:pt>
                <c:pt idx="1">
                  <c:v>-5.4617021618508968E-2</c:v>
                </c:pt>
                <c:pt idx="2">
                  <c:v>-1.2449843011164918E-2</c:v>
                </c:pt>
                <c:pt idx="3">
                  <c:v>-3.1790743836247755E-2</c:v>
                </c:pt>
                <c:pt idx="4">
                  <c:v>-4.9724422041663146E-3</c:v>
                </c:pt>
                <c:pt idx="5">
                  <c:v>5.2701049031766041E-2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4E-42D3-9D87-F25144E2BBEB}"/>
            </c:ext>
          </c:extLst>
        </c:ser>
        <c:ser>
          <c:idx val="9"/>
          <c:order val="9"/>
          <c:tx>
            <c:strRef>
              <c:f>'Reports Graphs'!$K$100</c:f>
              <c:strCache>
                <c:ptCount val="1"/>
                <c:pt idx="0">
                  <c:v>Average of Crédit Monde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Graphs'!$K$101:$K$109</c:f>
              <c:numCache>
                <c:formatCode>0%</c:formatCode>
                <c:ptCount val="6"/>
                <c:pt idx="0">
                  <c:v>-4.4024617846504521E-3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4E-42D3-9D87-F25144E2BBEB}"/>
            </c:ext>
          </c:extLst>
        </c:ser>
        <c:ser>
          <c:idx val="10"/>
          <c:order val="10"/>
          <c:tx>
            <c:strRef>
              <c:f>'Reports Graphs'!$L$100</c:f>
              <c:strCache>
                <c:ptCount val="1"/>
                <c:pt idx="0">
                  <c:v>Average of Matières Premières Europe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Graphs'!$L$101:$L$109</c:f>
              <c:numCache>
                <c:formatCode>0%</c:formatCode>
                <c:ptCount val="6"/>
                <c:pt idx="0">
                  <c:v>-8.0473509709911781E-4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4E-42D3-9D87-F25144E2BBEB}"/>
            </c:ext>
          </c:extLst>
        </c:ser>
        <c:ser>
          <c:idx val="11"/>
          <c:order val="11"/>
          <c:tx>
            <c:strRef>
              <c:f>'Reports Graphs'!$M$100</c:f>
              <c:strCache>
                <c:ptCount val="1"/>
                <c:pt idx="0">
                  <c:v>Average of Obligations d'Etat Europe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Graphs'!$M$101:$M$109</c:f>
              <c:numCache>
                <c:formatCode>0%</c:formatCode>
                <c:ptCount val="6"/>
                <c:pt idx="0">
                  <c:v>-7.6351156381234478E-3</c:v>
                </c:pt>
                <c:pt idx="1">
                  <c:v>-7.4999999999999997E-2</c:v>
                </c:pt>
                <c:pt idx="2">
                  <c:v>0</c:v>
                </c:pt>
                <c:pt idx="3">
                  <c:v>4.2108456234584736E-3</c:v>
                </c:pt>
                <c:pt idx="4">
                  <c:v>-3.9397559096634047E-2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4E-42D3-9D87-F25144E2BBEB}"/>
            </c:ext>
          </c:extLst>
        </c:ser>
        <c:ser>
          <c:idx val="12"/>
          <c:order val="12"/>
          <c:tx>
            <c:strRef>
              <c:f>'Reports Graphs'!$N$100</c:f>
              <c:strCache>
                <c:ptCount val="1"/>
                <c:pt idx="0">
                  <c:v>Average of Obligations d'Etat Pays Emergents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Graphs'!$N$101:$N$109</c:f>
              <c:numCache>
                <c:formatCode>0%</c:formatCode>
                <c:ptCount val="6"/>
                <c:pt idx="0">
                  <c:v>-3.2264572638883264E-3</c:v>
                </c:pt>
                <c:pt idx="1">
                  <c:v>-4.4501774921911139E-3</c:v>
                </c:pt>
                <c:pt idx="2">
                  <c:v>-6.3180215919702576E-3</c:v>
                </c:pt>
                <c:pt idx="3">
                  <c:v>0</c:v>
                </c:pt>
                <c:pt idx="4">
                  <c:v>2.7505682465943145E-3</c:v>
                </c:pt>
                <c:pt idx="5">
                  <c:v>-1.4730694440463082E-2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4E-42D3-9D87-F25144E2BBEB}"/>
            </c:ext>
          </c:extLst>
        </c:ser>
        <c:ser>
          <c:idx val="13"/>
          <c:order val="13"/>
          <c:tx>
            <c:strRef>
              <c:f>'Reports Graphs'!$O$100</c:f>
              <c:strCache>
                <c:ptCount val="1"/>
                <c:pt idx="0">
                  <c:v>Average of Performance Absolue Monde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'Reports Graphs'!$A$101:$A$109</c:f>
              <c:multiLvlStrCache>
                <c:ptCount val="6"/>
                <c:lvl>
                  <c:pt idx="0">
                    <c:v>bdl</c:v>
                  </c:pt>
                  <c:pt idx="1">
                    <c:v>mix</c:v>
                  </c:pt>
                  <c:pt idx="2">
                    <c:v>no ps</c:v>
                  </c:pt>
                  <c:pt idx="3">
                    <c:v>ps only</c:v>
                  </c:pt>
                  <c:pt idx="4">
                    <c:v>mix</c:v>
                  </c:pt>
                  <c:pt idx="5">
                    <c:v>no ps</c:v>
                  </c:pt>
                </c:lvl>
                <c:lvl>
                  <c:pt idx="0">
                    <c:v>dynamique</c:v>
                  </c:pt>
                  <c:pt idx="4">
                    <c:v>equilibre</c:v>
                  </c:pt>
                </c:lvl>
              </c:multiLvlStrCache>
            </c:multiLvlStrRef>
          </c:cat>
          <c:val>
            <c:numRef>
              <c:f>'Reports Graphs'!$O$101:$O$109</c:f>
              <c:numCache>
                <c:formatCode>0%</c:formatCode>
                <c:ptCount val="6"/>
                <c:pt idx="0">
                  <c:v>-1.8519614051375616E-3</c:v>
                </c:pt>
                <c:pt idx="1">
                  <c:v>3.0244577275752652E-3</c:v>
                </c:pt>
                <c:pt idx="2">
                  <c:v>-4.1098240560632189E-3</c:v>
                </c:pt>
                <c:pt idx="3">
                  <c:v>0</c:v>
                </c:pt>
                <c:pt idx="4">
                  <c:v>2.1890700394854045E-3</c:v>
                </c:pt>
                <c:pt idx="5">
                  <c:v>2.771336339118672E-2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4E-42D3-9D87-F25144E2B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184224"/>
        <c:axId val="1080207264"/>
      </c:barChart>
      <c:catAx>
        <c:axId val="108018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0207264"/>
        <c:crosses val="autoZero"/>
        <c:auto val="1"/>
        <c:lblAlgn val="ctr"/>
        <c:lblOffset val="100"/>
        <c:noMultiLvlLbl val="0"/>
      </c:catAx>
      <c:valAx>
        <c:axId val="10802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018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</xdr:row>
      <xdr:rowOff>144780</xdr:rowOff>
    </xdr:from>
    <xdr:to>
      <xdr:col>3</xdr:col>
      <xdr:colOff>714375</xdr:colOff>
      <xdr:row>3</xdr:row>
      <xdr:rowOff>60960</xdr:rowOff>
    </xdr:to>
    <xdr:sp macro="[0]!RunAll" textlink="">
      <xdr:nvSpPr>
        <xdr:cNvPr id="2" name="Rectangle 1">
          <a:extLst>
            <a:ext uri="{FF2B5EF4-FFF2-40B4-BE49-F238E27FC236}">
              <a16:creationId xmlns:a16="http://schemas.microsoft.com/office/drawing/2014/main" id="{5C2DA5D7-BF5B-69A1-6328-0605C1ADA2F6}"/>
            </a:ext>
          </a:extLst>
        </xdr:cNvPr>
        <xdr:cNvSpPr/>
      </xdr:nvSpPr>
      <xdr:spPr>
        <a:xfrm>
          <a:off x="2638425" y="335280"/>
          <a:ext cx="1323975" cy="3162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0"/>
            <a:t>Run selected</a:t>
          </a:r>
        </a:p>
      </xdr:txBody>
    </xdr:sp>
    <xdr:clientData/>
  </xdr:twoCellAnchor>
  <xdr:twoCellAnchor>
    <xdr:from>
      <xdr:col>18</xdr:col>
      <xdr:colOff>657225</xdr:colOff>
      <xdr:row>1</xdr:row>
      <xdr:rowOff>144778</xdr:rowOff>
    </xdr:from>
    <xdr:to>
      <xdr:col>20</xdr:col>
      <xdr:colOff>259761</xdr:colOff>
      <xdr:row>3</xdr:row>
      <xdr:rowOff>61738</xdr:rowOff>
    </xdr:to>
    <xdr:sp macro="[0]!deleteAllMandatesSheets" textlink="">
      <xdr:nvSpPr>
        <xdr:cNvPr id="5" name="Rectangle 4">
          <a:extLst>
            <a:ext uri="{FF2B5EF4-FFF2-40B4-BE49-F238E27FC236}">
              <a16:creationId xmlns:a16="http://schemas.microsoft.com/office/drawing/2014/main" id="{98900D26-C01C-4AE3-BFBF-9732E376C926}"/>
            </a:ext>
          </a:extLst>
        </xdr:cNvPr>
        <xdr:cNvSpPr/>
      </xdr:nvSpPr>
      <xdr:spPr>
        <a:xfrm>
          <a:off x="15316200" y="335278"/>
          <a:ext cx="1574211" cy="31701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Delete</a:t>
          </a:r>
          <a:r>
            <a:rPr lang="fr-FR" sz="1100" baseline="0"/>
            <a:t> mandates sheets</a:t>
          </a:r>
        </a:p>
      </xdr:txBody>
    </xdr:sp>
    <xdr:clientData/>
  </xdr:twoCellAnchor>
  <xdr:twoCellAnchor>
    <xdr:from>
      <xdr:col>13</xdr:col>
      <xdr:colOff>693420</xdr:colOff>
      <xdr:row>1</xdr:row>
      <xdr:rowOff>144780</xdr:rowOff>
    </xdr:from>
    <xdr:to>
      <xdr:col>15</xdr:col>
      <xdr:colOff>598170</xdr:colOff>
      <xdr:row>3</xdr:row>
      <xdr:rowOff>60960</xdr:rowOff>
    </xdr:to>
    <xdr:sp macro="[0]!ComputePreTradeRisk" textlink="">
      <xdr:nvSpPr>
        <xdr:cNvPr id="8" name="Rectangle 7">
          <a:extLst>
            <a:ext uri="{FF2B5EF4-FFF2-40B4-BE49-F238E27FC236}">
              <a16:creationId xmlns:a16="http://schemas.microsoft.com/office/drawing/2014/main" id="{D7E2D6A5-053B-414D-B860-840726587E17}"/>
            </a:ext>
          </a:extLst>
        </xdr:cNvPr>
        <xdr:cNvSpPr/>
      </xdr:nvSpPr>
      <xdr:spPr>
        <a:xfrm>
          <a:off x="11910060" y="327660"/>
          <a:ext cx="1375410" cy="31242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Pre-trade</a:t>
          </a:r>
          <a:r>
            <a:rPr lang="fr-FR" sz="1100" baseline="0"/>
            <a:t> control</a:t>
          </a:r>
          <a:endParaRPr lang="fr-FR" sz="1100"/>
        </a:p>
      </xdr:txBody>
    </xdr:sp>
    <xdr:clientData/>
  </xdr:twoCellAnchor>
  <xdr:twoCellAnchor>
    <xdr:from>
      <xdr:col>3</xdr:col>
      <xdr:colOff>792480</xdr:colOff>
      <xdr:row>1</xdr:row>
      <xdr:rowOff>144780</xdr:rowOff>
    </xdr:from>
    <xdr:to>
      <xdr:col>5</xdr:col>
      <xdr:colOff>571499</xdr:colOff>
      <xdr:row>3</xdr:row>
      <xdr:rowOff>60960</xdr:rowOff>
    </xdr:to>
    <xdr:sp macro="[0]!dailyReports" textlink="">
      <xdr:nvSpPr>
        <xdr:cNvPr id="7" name="Rectangle 6">
          <a:extLst>
            <a:ext uri="{FF2B5EF4-FFF2-40B4-BE49-F238E27FC236}">
              <a16:creationId xmlns:a16="http://schemas.microsoft.com/office/drawing/2014/main" id="{0C28380A-45AE-4C76-9044-50372EFBEE60}"/>
            </a:ext>
          </a:extLst>
        </xdr:cNvPr>
        <xdr:cNvSpPr/>
      </xdr:nvSpPr>
      <xdr:spPr>
        <a:xfrm>
          <a:off x="4040505" y="335280"/>
          <a:ext cx="1283969" cy="3162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0"/>
            <a:t>Daily </a:t>
          </a:r>
          <a:r>
            <a:rPr lang="fr-FR" sz="1100" b="0" baseline="0"/>
            <a:t>Reports</a:t>
          </a:r>
          <a:endParaRPr lang="fr-FR" sz="1100" b="0"/>
        </a:p>
      </xdr:txBody>
    </xdr:sp>
    <xdr:clientData/>
  </xdr:twoCellAnchor>
  <xdr:twoCellAnchor>
    <xdr:from>
      <xdr:col>1</xdr:col>
      <xdr:colOff>0</xdr:colOff>
      <xdr:row>5</xdr:row>
      <xdr:rowOff>200025</xdr:rowOff>
    </xdr:from>
    <xdr:to>
      <xdr:col>2</xdr:col>
      <xdr:colOff>0</xdr:colOff>
      <xdr:row>5</xdr:row>
      <xdr:rowOff>400373</xdr:rowOff>
    </xdr:to>
    <xdr:sp macro="[0]!ClearMandatsToDo" textlink="">
      <xdr:nvSpPr>
        <xdr:cNvPr id="9" name="Rectangle 8">
          <a:extLst>
            <a:ext uri="{FF2B5EF4-FFF2-40B4-BE49-F238E27FC236}">
              <a16:creationId xmlns:a16="http://schemas.microsoft.com/office/drawing/2014/main" id="{6C26C62D-65E3-42E5-BD0D-7A4068B31BF4}"/>
            </a:ext>
          </a:extLst>
        </xdr:cNvPr>
        <xdr:cNvSpPr/>
      </xdr:nvSpPr>
      <xdr:spPr>
        <a:xfrm>
          <a:off x="1401305" y="1181584"/>
          <a:ext cx="923441" cy="200348"/>
        </a:xfrm>
        <a:prstGeom prst="rect">
          <a:avLst/>
        </a:prstGeom>
        <a:solidFill>
          <a:srgbClr val="F39A69"/>
        </a:solidFill>
        <a:ln w="9525"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/>
            <a:t>Clear column</a:t>
          </a:r>
        </a:p>
      </xdr:txBody>
    </xdr:sp>
    <xdr:clientData/>
  </xdr:twoCellAnchor>
  <xdr:twoCellAnchor>
    <xdr:from>
      <xdr:col>10</xdr:col>
      <xdr:colOff>2110740</xdr:colOff>
      <xdr:row>1</xdr:row>
      <xdr:rowOff>144780</xdr:rowOff>
    </xdr:from>
    <xdr:to>
      <xdr:col>11</xdr:col>
      <xdr:colOff>876299</xdr:colOff>
      <xdr:row>3</xdr:row>
      <xdr:rowOff>60960</xdr:rowOff>
    </xdr:to>
    <xdr:sp macro="[0]!ThisWorkbook.StartExtraction" textlink="">
      <xdr:nvSpPr>
        <xdr:cNvPr id="3" name="Rectangle 2">
          <a:extLst>
            <a:ext uri="{FF2B5EF4-FFF2-40B4-BE49-F238E27FC236}">
              <a16:creationId xmlns:a16="http://schemas.microsoft.com/office/drawing/2014/main" id="{15D6050C-A34A-40FC-9CDF-996FB5A0B87A}"/>
            </a:ext>
          </a:extLst>
        </xdr:cNvPr>
        <xdr:cNvSpPr/>
      </xdr:nvSpPr>
      <xdr:spPr>
        <a:xfrm>
          <a:off x="9182100" y="327660"/>
          <a:ext cx="1325879" cy="312420"/>
        </a:xfrm>
        <a:prstGeom prst="rect">
          <a:avLst/>
        </a:prstGeom>
        <a:solidFill>
          <a:srgbClr val="C00000"/>
        </a:solidFill>
        <a:ln w="1905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Restart extraction</a:t>
          </a:r>
        </a:p>
      </xdr:txBody>
    </xdr:sp>
    <xdr:clientData/>
  </xdr:twoCellAnchor>
  <xdr:twoCellAnchor>
    <xdr:from>
      <xdr:col>10</xdr:col>
      <xdr:colOff>480060</xdr:colOff>
      <xdr:row>1</xdr:row>
      <xdr:rowOff>144780</xdr:rowOff>
    </xdr:from>
    <xdr:to>
      <xdr:col>10</xdr:col>
      <xdr:colOff>2049780</xdr:colOff>
      <xdr:row>3</xdr:row>
      <xdr:rowOff>60960</xdr:rowOff>
    </xdr:to>
    <xdr:sp macro="[0]!WriteLastTrades" textlink="">
      <xdr:nvSpPr>
        <xdr:cNvPr id="11" name="Rectangle 10">
          <a:extLst>
            <a:ext uri="{FF2B5EF4-FFF2-40B4-BE49-F238E27FC236}">
              <a16:creationId xmlns:a16="http://schemas.microsoft.com/office/drawing/2014/main" id="{0382C8BC-698F-4783-9B41-BDCACB7633A5}"/>
            </a:ext>
          </a:extLst>
        </xdr:cNvPr>
        <xdr:cNvSpPr/>
      </xdr:nvSpPr>
      <xdr:spPr>
        <a:xfrm>
          <a:off x="7551420" y="327660"/>
          <a:ext cx="1569720" cy="312420"/>
        </a:xfrm>
        <a:prstGeom prst="rect">
          <a:avLst/>
        </a:prstGeom>
        <a:solidFill>
          <a:srgbClr val="EF9A6B"/>
        </a:solidFill>
        <a:ln>
          <a:solidFill>
            <a:srgbClr val="042433">
              <a:alpha val="50196"/>
            </a:srgb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>
              <a:solidFill>
                <a:schemeClr val="bg1"/>
              </a:solidFill>
            </a:rPr>
            <a:t>Fill last trades in sheets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171450</xdr:colOff>
          <xdr:row>1</xdr:row>
          <xdr:rowOff>161925</xdr:rowOff>
        </xdr:from>
        <xdr:to>
          <xdr:col>98</xdr:col>
          <xdr:colOff>885825</xdr:colOff>
          <xdr:row>1</xdr:row>
          <xdr:rowOff>400050</xdr:rowOff>
        </xdr:to>
        <xdr:sp macro="" textlink="">
          <xdr:nvSpPr>
            <xdr:cNvPr id="276481" name="Button 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1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314325</xdr:colOff>
          <xdr:row>1</xdr:row>
          <xdr:rowOff>171450</xdr:rowOff>
        </xdr:from>
        <xdr:to>
          <xdr:col>86</xdr:col>
          <xdr:colOff>1152525</xdr:colOff>
          <xdr:row>1</xdr:row>
          <xdr:rowOff>409575</xdr:rowOff>
        </xdr:to>
        <xdr:sp macro="" textlink="">
          <xdr:nvSpPr>
            <xdr:cNvPr id="276482" name="Button 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1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142875</xdr:colOff>
          <xdr:row>1</xdr:row>
          <xdr:rowOff>161925</xdr:rowOff>
        </xdr:from>
        <xdr:to>
          <xdr:col>23</xdr:col>
          <xdr:colOff>838200</xdr:colOff>
          <xdr:row>1</xdr:row>
          <xdr:rowOff>400050</xdr:rowOff>
        </xdr:to>
        <xdr:sp macro="" textlink="">
          <xdr:nvSpPr>
            <xdr:cNvPr id="276483" name="Button 3" hidden="1">
              <a:extLst>
                <a:ext uri="{63B3BB69-23CF-44E3-9099-C40C66FF867C}">
                  <a14:compatExt spid="_x0000_s276483"/>
                </a:ext>
                <a:ext uri="{FF2B5EF4-FFF2-40B4-BE49-F238E27FC236}">
                  <a16:creationId xmlns:a16="http://schemas.microsoft.com/office/drawing/2014/main" id="{00000000-0008-0000-0100-000003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145</xdr:col>
          <xdr:colOff>304800</xdr:colOff>
          <xdr:row>1</xdr:row>
          <xdr:rowOff>180975</xdr:rowOff>
        </xdr:from>
        <xdr:to>
          <xdr:col>145</xdr:col>
          <xdr:colOff>885825</xdr:colOff>
          <xdr:row>1</xdr:row>
          <xdr:rowOff>390525</xdr:rowOff>
        </xdr:to>
        <xdr:sp macro="" textlink="">
          <xdr:nvSpPr>
            <xdr:cNvPr id="276484" name="Button 4" hidden="1">
              <a:extLst>
                <a:ext uri="{63B3BB69-23CF-44E3-9099-C40C66FF867C}">
                  <a14:compatExt spid="_x0000_s276484"/>
                </a:ext>
                <a:ext uri="{FF2B5EF4-FFF2-40B4-BE49-F238E27FC236}">
                  <a16:creationId xmlns:a16="http://schemas.microsoft.com/office/drawing/2014/main" id="{00000000-0008-0000-0100-000004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161925</xdr:rowOff>
        </xdr:from>
        <xdr:to>
          <xdr:col>2</xdr:col>
          <xdr:colOff>847725</xdr:colOff>
          <xdr:row>1</xdr:row>
          <xdr:rowOff>400050</xdr:rowOff>
        </xdr:to>
        <xdr:sp macro="" textlink="">
          <xdr:nvSpPr>
            <xdr:cNvPr id="276485" name="Button 5" hidden="1">
              <a:extLst>
                <a:ext uri="{63B3BB69-23CF-44E3-9099-C40C66FF867C}">
                  <a14:compatExt spid="_x0000_s276485"/>
                </a:ext>
                <a:ext uri="{FF2B5EF4-FFF2-40B4-BE49-F238E27FC236}">
                  <a16:creationId xmlns:a16="http://schemas.microsoft.com/office/drawing/2014/main" id="{00000000-0008-0000-0100-000005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124</xdr:col>
          <xdr:colOff>266700</xdr:colOff>
          <xdr:row>1</xdr:row>
          <xdr:rowOff>180975</xdr:rowOff>
        </xdr:from>
        <xdr:to>
          <xdr:col>124</xdr:col>
          <xdr:colOff>847725</xdr:colOff>
          <xdr:row>1</xdr:row>
          <xdr:rowOff>390525</xdr:rowOff>
        </xdr:to>
        <xdr:sp macro="" textlink="">
          <xdr:nvSpPr>
            <xdr:cNvPr id="276486" name="Button 6" hidden="1">
              <a:extLst>
                <a:ext uri="{63B3BB69-23CF-44E3-9099-C40C66FF867C}">
                  <a14:compatExt spid="_x0000_s276486"/>
                </a:ext>
                <a:ext uri="{FF2B5EF4-FFF2-40B4-BE49-F238E27FC236}">
                  <a16:creationId xmlns:a16="http://schemas.microsoft.com/office/drawing/2014/main" id="{00000000-0008-0000-0100-000006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182</xdr:col>
          <xdr:colOff>171450</xdr:colOff>
          <xdr:row>1</xdr:row>
          <xdr:rowOff>171450</xdr:rowOff>
        </xdr:from>
        <xdr:to>
          <xdr:col>182</xdr:col>
          <xdr:colOff>752475</xdr:colOff>
          <xdr:row>1</xdr:row>
          <xdr:rowOff>381000</xdr:rowOff>
        </xdr:to>
        <xdr:sp macro="" textlink="">
          <xdr:nvSpPr>
            <xdr:cNvPr id="276487" name="Button 7" hidden="1">
              <a:extLst>
                <a:ext uri="{63B3BB69-23CF-44E3-9099-C40C66FF867C}">
                  <a14:compatExt spid="_x0000_s276487"/>
                </a:ext>
                <a:ext uri="{FF2B5EF4-FFF2-40B4-BE49-F238E27FC236}">
                  <a16:creationId xmlns:a16="http://schemas.microsoft.com/office/drawing/2014/main" id="{00000000-0008-0000-0100-000007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222</xdr:col>
          <xdr:colOff>171450</xdr:colOff>
          <xdr:row>1</xdr:row>
          <xdr:rowOff>171450</xdr:rowOff>
        </xdr:from>
        <xdr:to>
          <xdr:col>222</xdr:col>
          <xdr:colOff>752475</xdr:colOff>
          <xdr:row>1</xdr:row>
          <xdr:rowOff>381000</xdr:rowOff>
        </xdr:to>
        <xdr:sp macro="" textlink="">
          <xdr:nvSpPr>
            <xdr:cNvPr id="276488" name="Button 8" hidden="1">
              <a:extLst>
                <a:ext uri="{63B3BB69-23CF-44E3-9099-C40C66FF867C}">
                  <a14:compatExt spid="_x0000_s276488"/>
                </a:ext>
                <a:ext uri="{FF2B5EF4-FFF2-40B4-BE49-F238E27FC236}">
                  <a16:creationId xmlns:a16="http://schemas.microsoft.com/office/drawing/2014/main" id="{00000000-0008-0000-0100-000008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</xdr:row>
          <xdr:rowOff>152400</xdr:rowOff>
        </xdr:from>
        <xdr:to>
          <xdr:col>52</xdr:col>
          <xdr:colOff>762000</xdr:colOff>
          <xdr:row>1</xdr:row>
          <xdr:rowOff>400050</xdr:rowOff>
        </xdr:to>
        <xdr:sp macro="" textlink="">
          <xdr:nvSpPr>
            <xdr:cNvPr id="276489" name="Button 9" hidden="1">
              <a:extLst>
                <a:ext uri="{63B3BB69-23CF-44E3-9099-C40C66FF867C}">
                  <a14:compatExt spid="_x0000_s276489"/>
                </a:ext>
                <a:ext uri="{FF2B5EF4-FFF2-40B4-BE49-F238E27FC236}">
                  <a16:creationId xmlns:a16="http://schemas.microsoft.com/office/drawing/2014/main" id="{00000000-0008-0000-0100-000009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171450</xdr:rowOff>
    </xdr:from>
    <xdr:to>
      <xdr:col>8</xdr:col>
      <xdr:colOff>0</xdr:colOff>
      <xdr:row>62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498D05A-EA4D-27AF-9309-3A62F1FB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0</xdr:rowOff>
    </xdr:from>
    <xdr:to>
      <xdr:col>8</xdr:col>
      <xdr:colOff>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2D058D-FEE2-07C1-0DF5-C3906A4E5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8</xdr:col>
      <xdr:colOff>11205</xdr:colOff>
      <xdr:row>93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16A9B2-7B51-7EC5-D931-6096F2579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96</xdr:row>
      <xdr:rowOff>14286</xdr:rowOff>
    </xdr:from>
    <xdr:to>
      <xdr:col>7</xdr:col>
      <xdr:colOff>1371600</xdr:colOff>
      <xdr:row>123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6ADD75-53D4-454D-61A4-C9BE35263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1</xdr:row>
          <xdr:rowOff>85725</xdr:rowOff>
        </xdr:from>
        <xdr:to>
          <xdr:col>29</xdr:col>
          <xdr:colOff>542925</xdr:colOff>
          <xdr:row>1</xdr:row>
          <xdr:rowOff>323850</xdr:rowOff>
        </xdr:to>
        <xdr:sp macro="" textlink="">
          <xdr:nvSpPr>
            <xdr:cNvPr id="284673" name="Button 1" hidden="1">
              <a:extLst>
                <a:ext uri="{63B3BB69-23CF-44E3-9099-C40C66FF867C}">
                  <a14:compatExt spid="_x0000_s284673"/>
                </a:ext>
                <a:ext uri="{FF2B5EF4-FFF2-40B4-BE49-F238E27FC236}">
                  <a16:creationId xmlns:a16="http://schemas.microsoft.com/office/drawing/2014/main" id="{00000000-0008-0000-0300-0000015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904875</xdr:colOff>
          <xdr:row>1</xdr:row>
          <xdr:rowOff>0</xdr:rowOff>
        </xdr:to>
        <xdr:sp macro="" textlink="">
          <xdr:nvSpPr>
            <xdr:cNvPr id="1220610" name="Button 2" hidden="1">
              <a:extLst>
                <a:ext uri="{63B3BB69-23CF-44E3-9099-C40C66FF867C}">
                  <a14:compatExt spid="_x0000_s1220610"/>
                </a:ext>
                <a:ext uri="{FF2B5EF4-FFF2-40B4-BE49-F238E27FC236}">
                  <a16:creationId xmlns:a16="http://schemas.microsoft.com/office/drawing/2014/main" id="{00000000-0008-0000-0500-000002A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9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92075</xdr:colOff>
      <xdr:row>2</xdr:row>
      <xdr:rowOff>158750</xdr:rowOff>
    </xdr:from>
    <xdr:to>
      <xdr:col>3</xdr:col>
      <xdr:colOff>289625</xdr:colOff>
      <xdr:row>4</xdr:row>
      <xdr:rowOff>158750</xdr:rowOff>
    </xdr:to>
    <xdr:sp macro="[0]!createNewInstrument" textlink="">
      <xdr:nvSpPr>
        <xdr:cNvPr id="2" name="Rectangle 1">
          <a:extLst>
            <a:ext uri="{FF2B5EF4-FFF2-40B4-BE49-F238E27FC236}">
              <a16:creationId xmlns:a16="http://schemas.microsoft.com/office/drawing/2014/main" id="{6FE8086F-D5D4-462A-B0FF-5F3135EB4CCB}"/>
            </a:ext>
          </a:extLst>
        </xdr:cNvPr>
        <xdr:cNvSpPr/>
      </xdr:nvSpPr>
      <xdr:spPr>
        <a:xfrm>
          <a:off x="2720975" y="539750"/>
          <a:ext cx="1512000" cy="3810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Create new instrument</a:t>
          </a:r>
        </a:p>
      </xdr:txBody>
    </xdr:sp>
    <xdr:clientData/>
  </xdr:twoCellAnchor>
  <xdr:twoCellAnchor>
    <xdr:from>
      <xdr:col>3</xdr:col>
      <xdr:colOff>704849</xdr:colOff>
      <xdr:row>2</xdr:row>
      <xdr:rowOff>161925</xdr:rowOff>
    </xdr:from>
    <xdr:to>
      <xdr:col>3</xdr:col>
      <xdr:colOff>2216849</xdr:colOff>
      <xdr:row>4</xdr:row>
      <xdr:rowOff>161925</xdr:rowOff>
    </xdr:to>
    <xdr:sp macro="[0]!AddInstrumentToVisibleSheets" textlink="">
      <xdr:nvSpPr>
        <xdr:cNvPr id="4" name="Rectangle 3">
          <a:extLst>
            <a:ext uri="{FF2B5EF4-FFF2-40B4-BE49-F238E27FC236}">
              <a16:creationId xmlns:a16="http://schemas.microsoft.com/office/drawing/2014/main" id="{28F99689-FD1D-43E9-B897-7AB61137EE24}"/>
            </a:ext>
          </a:extLst>
        </xdr:cNvPr>
        <xdr:cNvSpPr/>
      </xdr:nvSpPr>
      <xdr:spPr>
        <a:xfrm>
          <a:off x="4305299" y="542925"/>
          <a:ext cx="1512000" cy="381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Add to visible sheets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5889" name="Button 1" hidden="1">
              <a:extLst>
                <a:ext uri="{63B3BB69-23CF-44E3-9099-C40C66FF867C}">
                  <a14:compatExt spid="_x0000_s1445889"/>
                </a:ext>
                <a:ext uri="{FF2B5EF4-FFF2-40B4-BE49-F238E27FC236}">
                  <a16:creationId xmlns:a16="http://schemas.microsoft.com/office/drawing/2014/main" id="{00000000-0008-0000-0B00-0000011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5890" name="Button 2" hidden="1">
              <a:extLst>
                <a:ext uri="{63B3BB69-23CF-44E3-9099-C40C66FF867C}">
                  <a14:compatExt spid="_x0000_s1445890"/>
                </a:ext>
                <a:ext uri="{FF2B5EF4-FFF2-40B4-BE49-F238E27FC236}">
                  <a16:creationId xmlns:a16="http://schemas.microsoft.com/office/drawing/2014/main" id="{00000000-0008-0000-0B00-0000021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0769" name="Button 1" hidden="1">
              <a:extLst>
                <a:ext uri="{63B3BB69-23CF-44E3-9099-C40C66FF867C}">
                  <a14:compatExt spid="_x0000_s1440769"/>
                </a:ext>
                <a:ext uri="{FF2B5EF4-FFF2-40B4-BE49-F238E27FC236}">
                  <a16:creationId xmlns:a16="http://schemas.microsoft.com/office/drawing/2014/main" id="{00000000-0008-0000-0C00-000001F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0770" name="Button 2" hidden="1">
              <a:extLst>
                <a:ext uri="{63B3BB69-23CF-44E3-9099-C40C66FF867C}">
                  <a14:compatExt spid="_x0000_s1440770"/>
                </a:ext>
                <a:ext uri="{FF2B5EF4-FFF2-40B4-BE49-F238E27FC236}">
                  <a16:creationId xmlns:a16="http://schemas.microsoft.com/office/drawing/2014/main" id="{00000000-0008-0000-0C00-000002F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5649" name="Button 1" hidden="1">
              <a:extLst>
                <a:ext uri="{63B3BB69-23CF-44E3-9099-C40C66FF867C}">
                  <a14:compatExt spid="_x0000_s1435649"/>
                </a:ext>
                <a:ext uri="{FF2B5EF4-FFF2-40B4-BE49-F238E27FC236}">
                  <a16:creationId xmlns:a16="http://schemas.microsoft.com/office/drawing/2014/main" id="{00000000-0008-0000-0D00-000001E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5650" name="Button 2" hidden="1">
              <a:extLst>
                <a:ext uri="{63B3BB69-23CF-44E3-9099-C40C66FF867C}">
                  <a14:compatExt spid="_x0000_s1435650"/>
                </a:ext>
                <a:ext uri="{FF2B5EF4-FFF2-40B4-BE49-F238E27FC236}">
                  <a16:creationId xmlns:a16="http://schemas.microsoft.com/office/drawing/2014/main" id="{00000000-0008-0000-0D00-000002E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8721" name="Button 1" hidden="1">
              <a:extLst>
                <a:ext uri="{63B3BB69-23CF-44E3-9099-C40C66FF867C}">
                  <a14:compatExt spid="_x0000_s1438721"/>
                </a:ext>
                <a:ext uri="{FF2B5EF4-FFF2-40B4-BE49-F238E27FC236}">
                  <a16:creationId xmlns:a16="http://schemas.microsoft.com/office/drawing/2014/main" id="{00000000-0008-0000-0E00-000001F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8722" name="Button 2" hidden="1">
              <a:extLst>
                <a:ext uri="{63B3BB69-23CF-44E3-9099-C40C66FF867C}">
                  <a14:compatExt spid="_x0000_s1438722"/>
                </a:ext>
                <a:ext uri="{FF2B5EF4-FFF2-40B4-BE49-F238E27FC236}">
                  <a16:creationId xmlns:a16="http://schemas.microsoft.com/office/drawing/2014/main" id="{00000000-0008-0000-0E00-000002F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9441" name="Button 1" hidden="1">
              <a:extLst>
                <a:ext uri="{63B3BB69-23CF-44E3-9099-C40C66FF867C}">
                  <a14:compatExt spid="_x0000_s1469441"/>
                </a:ext>
                <a:ext uri="{FF2B5EF4-FFF2-40B4-BE49-F238E27FC236}">
                  <a16:creationId xmlns:a16="http://schemas.microsoft.com/office/drawing/2014/main" id="{00000000-0008-0000-0F00-0000016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9442" name="Button 2" hidden="1">
              <a:extLst>
                <a:ext uri="{63B3BB69-23CF-44E3-9099-C40C66FF867C}">
                  <a14:compatExt spid="_x0000_s1469442"/>
                </a:ext>
                <a:ext uri="{FF2B5EF4-FFF2-40B4-BE49-F238E27FC236}">
                  <a16:creationId xmlns:a16="http://schemas.microsoft.com/office/drawing/2014/main" id="{00000000-0008-0000-0F00-0000026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5345" name="Button 1" hidden="1">
              <a:extLst>
                <a:ext uri="{63B3BB69-23CF-44E3-9099-C40C66FF867C}">
                  <a14:compatExt spid="_x0000_s1465345"/>
                </a:ext>
                <a:ext uri="{FF2B5EF4-FFF2-40B4-BE49-F238E27FC236}">
                  <a16:creationId xmlns:a16="http://schemas.microsoft.com/office/drawing/2014/main" id="{00000000-0008-0000-1000-0000015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5346" name="Button 2" hidden="1">
              <a:extLst>
                <a:ext uri="{63B3BB69-23CF-44E3-9099-C40C66FF867C}">
                  <a14:compatExt spid="_x0000_s1465346"/>
                </a:ext>
                <a:ext uri="{FF2B5EF4-FFF2-40B4-BE49-F238E27FC236}">
                  <a16:creationId xmlns:a16="http://schemas.microsoft.com/office/drawing/2014/main" id="{00000000-0008-0000-1000-0000025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4321" name="Button 1" hidden="1">
              <a:extLst>
                <a:ext uri="{63B3BB69-23CF-44E3-9099-C40C66FF867C}">
                  <a14:compatExt spid="_x0000_s1464321"/>
                </a:ext>
                <a:ext uri="{FF2B5EF4-FFF2-40B4-BE49-F238E27FC236}">
                  <a16:creationId xmlns:a16="http://schemas.microsoft.com/office/drawing/2014/main" id="{00000000-0008-0000-1100-0000015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4322" name="Button 2" hidden="1">
              <a:extLst>
                <a:ext uri="{63B3BB69-23CF-44E3-9099-C40C66FF867C}">
                  <a14:compatExt spid="_x0000_s1464322"/>
                </a:ext>
                <a:ext uri="{FF2B5EF4-FFF2-40B4-BE49-F238E27FC236}">
                  <a16:creationId xmlns:a16="http://schemas.microsoft.com/office/drawing/2014/main" id="{00000000-0008-0000-1100-0000025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3297" name="Button 1" hidden="1">
              <a:extLst>
                <a:ext uri="{63B3BB69-23CF-44E3-9099-C40C66FF867C}">
                  <a14:compatExt spid="_x0000_s1463297"/>
                </a:ext>
                <a:ext uri="{FF2B5EF4-FFF2-40B4-BE49-F238E27FC236}">
                  <a16:creationId xmlns:a16="http://schemas.microsoft.com/office/drawing/2014/main" id="{00000000-0008-0000-1200-0000015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3298" name="Button 2" hidden="1">
              <a:extLst>
                <a:ext uri="{63B3BB69-23CF-44E3-9099-C40C66FF867C}">
                  <a14:compatExt spid="_x0000_s1463298"/>
                </a:ext>
                <a:ext uri="{FF2B5EF4-FFF2-40B4-BE49-F238E27FC236}">
                  <a16:creationId xmlns:a16="http://schemas.microsoft.com/office/drawing/2014/main" id="{00000000-0008-0000-1200-0000025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8961" name="Button 1" hidden="1">
              <a:extLst>
                <a:ext uri="{63B3BB69-23CF-44E3-9099-C40C66FF867C}">
                  <a14:compatExt spid="_x0000_s1448961"/>
                </a:ext>
                <a:ext uri="{FF2B5EF4-FFF2-40B4-BE49-F238E27FC236}">
                  <a16:creationId xmlns:a16="http://schemas.microsoft.com/office/drawing/2014/main" id="{00000000-0008-0000-1300-0000011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8962" name="Button 2" hidden="1">
              <a:extLst>
                <a:ext uri="{63B3BB69-23CF-44E3-9099-C40C66FF867C}">
                  <a14:compatExt spid="_x0000_s1448962"/>
                </a:ext>
                <a:ext uri="{FF2B5EF4-FFF2-40B4-BE49-F238E27FC236}">
                  <a16:creationId xmlns:a16="http://schemas.microsoft.com/office/drawing/2014/main" id="{00000000-0008-0000-1300-0000021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7937" name="Button 1" hidden="1">
              <a:extLst>
                <a:ext uri="{63B3BB69-23CF-44E3-9099-C40C66FF867C}">
                  <a14:compatExt spid="_x0000_s1447937"/>
                </a:ext>
                <a:ext uri="{FF2B5EF4-FFF2-40B4-BE49-F238E27FC236}">
                  <a16:creationId xmlns:a16="http://schemas.microsoft.com/office/drawing/2014/main" id="{00000000-0008-0000-1400-0000011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7938" name="Button 2" hidden="1">
              <a:extLst>
                <a:ext uri="{63B3BB69-23CF-44E3-9099-C40C66FF867C}">
                  <a14:compatExt spid="_x0000_s1447938"/>
                </a:ext>
                <a:ext uri="{FF2B5EF4-FFF2-40B4-BE49-F238E27FC236}">
                  <a16:creationId xmlns:a16="http://schemas.microsoft.com/office/drawing/2014/main" id="{00000000-0008-0000-1400-0000021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6673" name="Button 1" hidden="1">
              <a:extLst>
                <a:ext uri="{63B3BB69-23CF-44E3-9099-C40C66FF867C}">
                  <a14:compatExt spid="_x0000_s1436673"/>
                </a:ext>
                <a:ext uri="{FF2B5EF4-FFF2-40B4-BE49-F238E27FC236}">
                  <a16:creationId xmlns:a16="http://schemas.microsoft.com/office/drawing/2014/main" id="{00000000-0008-0000-1500-000001E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6674" name="Button 2" hidden="1">
              <a:extLst>
                <a:ext uri="{63B3BB69-23CF-44E3-9099-C40C66FF867C}">
                  <a14:compatExt spid="_x0000_s1436674"/>
                </a:ext>
                <a:ext uri="{FF2B5EF4-FFF2-40B4-BE49-F238E27FC236}">
                  <a16:creationId xmlns:a16="http://schemas.microsoft.com/office/drawing/2014/main" id="{00000000-0008-0000-1500-000002E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7697" name="Button 1" hidden="1">
              <a:extLst>
                <a:ext uri="{63B3BB69-23CF-44E3-9099-C40C66FF867C}">
                  <a14:compatExt spid="_x0000_s1437697"/>
                </a:ext>
                <a:ext uri="{FF2B5EF4-FFF2-40B4-BE49-F238E27FC236}">
                  <a16:creationId xmlns:a16="http://schemas.microsoft.com/office/drawing/2014/main" id="{00000000-0008-0000-1600-000001F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7698" name="Button 2" hidden="1">
              <a:extLst>
                <a:ext uri="{63B3BB69-23CF-44E3-9099-C40C66FF867C}">
                  <a14:compatExt spid="_x0000_s1437698"/>
                </a:ext>
                <a:ext uri="{FF2B5EF4-FFF2-40B4-BE49-F238E27FC236}">
                  <a16:creationId xmlns:a16="http://schemas.microsoft.com/office/drawing/2014/main" id="{00000000-0008-0000-1600-000002F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5105" name="Button 1" hidden="1">
              <a:extLst>
                <a:ext uri="{63B3BB69-23CF-44E3-9099-C40C66FF867C}">
                  <a14:compatExt spid="_x0000_s1455105"/>
                </a:ext>
                <a:ext uri="{FF2B5EF4-FFF2-40B4-BE49-F238E27FC236}">
                  <a16:creationId xmlns:a16="http://schemas.microsoft.com/office/drawing/2014/main" id="{00000000-0008-0000-1700-0000013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5106" name="Button 2" hidden="1">
              <a:extLst>
                <a:ext uri="{63B3BB69-23CF-44E3-9099-C40C66FF867C}">
                  <a14:compatExt spid="_x0000_s1455106"/>
                </a:ext>
                <a:ext uri="{FF2B5EF4-FFF2-40B4-BE49-F238E27FC236}">
                  <a16:creationId xmlns:a16="http://schemas.microsoft.com/office/drawing/2014/main" id="{00000000-0008-0000-1700-0000023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4081" name="Button 1" hidden="1">
              <a:extLst>
                <a:ext uri="{63B3BB69-23CF-44E3-9099-C40C66FF867C}">
                  <a14:compatExt spid="_x0000_s1454081"/>
                </a:ext>
                <a:ext uri="{FF2B5EF4-FFF2-40B4-BE49-F238E27FC236}">
                  <a16:creationId xmlns:a16="http://schemas.microsoft.com/office/drawing/2014/main" id="{00000000-0008-0000-1800-0000013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4082" name="Button 2" hidden="1">
              <a:extLst>
                <a:ext uri="{63B3BB69-23CF-44E3-9099-C40C66FF867C}">
                  <a14:compatExt spid="_x0000_s1454082"/>
                </a:ext>
                <a:ext uri="{FF2B5EF4-FFF2-40B4-BE49-F238E27FC236}">
                  <a16:creationId xmlns:a16="http://schemas.microsoft.com/office/drawing/2014/main" id="{00000000-0008-0000-1800-0000023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6369" name="Button 1" hidden="1">
              <a:extLst>
                <a:ext uri="{63B3BB69-23CF-44E3-9099-C40C66FF867C}">
                  <a14:compatExt spid="_x0000_s1466369"/>
                </a:ext>
                <a:ext uri="{FF2B5EF4-FFF2-40B4-BE49-F238E27FC236}">
                  <a16:creationId xmlns:a16="http://schemas.microsoft.com/office/drawing/2014/main" id="{00000000-0008-0000-1900-0000016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6370" name="Button 2" hidden="1">
              <a:extLst>
                <a:ext uri="{63B3BB69-23CF-44E3-9099-C40C66FF867C}">
                  <a14:compatExt spid="_x0000_s1466370"/>
                </a:ext>
                <a:ext uri="{FF2B5EF4-FFF2-40B4-BE49-F238E27FC236}">
                  <a16:creationId xmlns:a16="http://schemas.microsoft.com/office/drawing/2014/main" id="{00000000-0008-0000-1900-0000026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0465" name="Button 1" hidden="1">
              <a:extLst>
                <a:ext uri="{63B3BB69-23CF-44E3-9099-C40C66FF867C}">
                  <a14:compatExt spid="_x0000_s1470465"/>
                </a:ext>
                <a:ext uri="{FF2B5EF4-FFF2-40B4-BE49-F238E27FC236}">
                  <a16:creationId xmlns:a16="http://schemas.microsoft.com/office/drawing/2014/main" id="{00000000-0008-0000-1A00-0000017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0466" name="Button 2" hidden="1">
              <a:extLst>
                <a:ext uri="{63B3BB69-23CF-44E3-9099-C40C66FF867C}">
                  <a14:compatExt spid="_x0000_s1470466"/>
                </a:ext>
                <a:ext uri="{FF2B5EF4-FFF2-40B4-BE49-F238E27FC236}">
                  <a16:creationId xmlns:a16="http://schemas.microsoft.com/office/drawing/2014/main" id="{00000000-0008-0000-1A00-0000027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9745" name="Button 1" hidden="1">
              <a:extLst>
                <a:ext uri="{63B3BB69-23CF-44E3-9099-C40C66FF867C}">
                  <a14:compatExt spid="_x0000_s1439745"/>
                </a:ext>
                <a:ext uri="{FF2B5EF4-FFF2-40B4-BE49-F238E27FC236}">
                  <a16:creationId xmlns:a16="http://schemas.microsoft.com/office/drawing/2014/main" id="{00000000-0008-0000-1B00-000001F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9746" name="Button 2" hidden="1">
              <a:extLst>
                <a:ext uri="{63B3BB69-23CF-44E3-9099-C40C66FF867C}">
                  <a14:compatExt spid="_x0000_s1439746"/>
                </a:ext>
                <a:ext uri="{FF2B5EF4-FFF2-40B4-BE49-F238E27FC236}">
                  <a16:creationId xmlns:a16="http://schemas.microsoft.com/office/drawing/2014/main" id="{00000000-0008-0000-1B00-000002F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1009" name="Button 1" hidden="1">
              <a:extLst>
                <a:ext uri="{63B3BB69-23CF-44E3-9099-C40C66FF867C}">
                  <a14:compatExt spid="_x0000_s1451009"/>
                </a:ext>
                <a:ext uri="{FF2B5EF4-FFF2-40B4-BE49-F238E27FC236}">
                  <a16:creationId xmlns:a16="http://schemas.microsoft.com/office/drawing/2014/main" id="{00000000-0008-0000-1C00-0000012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1010" name="Button 2" hidden="1">
              <a:extLst>
                <a:ext uri="{63B3BB69-23CF-44E3-9099-C40C66FF867C}">
                  <a14:compatExt spid="_x0000_s1451010"/>
                </a:ext>
                <a:ext uri="{FF2B5EF4-FFF2-40B4-BE49-F238E27FC236}">
                  <a16:creationId xmlns:a16="http://schemas.microsoft.com/office/drawing/2014/main" id="{00000000-0008-0000-1C00-0000022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1489" name="Button 1" hidden="1">
              <a:extLst>
                <a:ext uri="{63B3BB69-23CF-44E3-9099-C40C66FF867C}">
                  <a14:compatExt spid="_x0000_s1471489"/>
                </a:ext>
                <a:ext uri="{FF2B5EF4-FFF2-40B4-BE49-F238E27FC236}">
                  <a16:creationId xmlns:a16="http://schemas.microsoft.com/office/drawing/2014/main" id="{00000000-0008-0000-1D00-0000017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1490" name="Button 2" hidden="1">
              <a:extLst>
                <a:ext uri="{63B3BB69-23CF-44E3-9099-C40C66FF867C}">
                  <a14:compatExt spid="_x0000_s1471490"/>
                </a:ext>
                <a:ext uri="{FF2B5EF4-FFF2-40B4-BE49-F238E27FC236}">
                  <a16:creationId xmlns:a16="http://schemas.microsoft.com/office/drawing/2014/main" id="{00000000-0008-0000-1D00-0000027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6129" name="Button 1" hidden="1">
              <a:extLst>
                <a:ext uri="{63B3BB69-23CF-44E3-9099-C40C66FF867C}">
                  <a14:compatExt spid="_x0000_s1456129"/>
                </a:ext>
                <a:ext uri="{FF2B5EF4-FFF2-40B4-BE49-F238E27FC236}">
                  <a16:creationId xmlns:a16="http://schemas.microsoft.com/office/drawing/2014/main" id="{00000000-0008-0000-1E00-0000013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6130" name="Button 2" hidden="1">
              <a:extLst>
                <a:ext uri="{63B3BB69-23CF-44E3-9099-C40C66FF867C}">
                  <a14:compatExt spid="_x0000_s1456130"/>
                </a:ext>
                <a:ext uri="{FF2B5EF4-FFF2-40B4-BE49-F238E27FC236}">
                  <a16:creationId xmlns:a16="http://schemas.microsoft.com/office/drawing/2014/main" id="{00000000-0008-0000-1E00-0000023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8417" name="Button 1" hidden="1">
              <a:extLst>
                <a:ext uri="{63B3BB69-23CF-44E3-9099-C40C66FF867C}">
                  <a14:compatExt spid="_x0000_s1468417"/>
                </a:ext>
                <a:ext uri="{FF2B5EF4-FFF2-40B4-BE49-F238E27FC236}">
                  <a16:creationId xmlns:a16="http://schemas.microsoft.com/office/drawing/2014/main" id="{00000000-0008-0000-1F00-0000016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8418" name="Button 2" hidden="1">
              <a:extLst>
                <a:ext uri="{63B3BB69-23CF-44E3-9099-C40C66FF867C}">
                  <a14:compatExt spid="_x0000_s1468418"/>
                </a:ext>
                <a:ext uri="{FF2B5EF4-FFF2-40B4-BE49-F238E27FC236}">
                  <a16:creationId xmlns:a16="http://schemas.microsoft.com/office/drawing/2014/main" id="{00000000-0008-0000-1F00-0000026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7153" name="Button 1" hidden="1">
              <a:extLst>
                <a:ext uri="{63B3BB69-23CF-44E3-9099-C40C66FF867C}">
                  <a14:compatExt spid="_x0000_s1457153"/>
                </a:ext>
                <a:ext uri="{FF2B5EF4-FFF2-40B4-BE49-F238E27FC236}">
                  <a16:creationId xmlns:a16="http://schemas.microsoft.com/office/drawing/2014/main" id="{00000000-0008-0000-2000-0000013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7154" name="Button 2" hidden="1">
              <a:extLst>
                <a:ext uri="{63B3BB69-23CF-44E3-9099-C40C66FF867C}">
                  <a14:compatExt spid="_x0000_s1457154"/>
                </a:ext>
                <a:ext uri="{FF2B5EF4-FFF2-40B4-BE49-F238E27FC236}">
                  <a16:creationId xmlns:a16="http://schemas.microsoft.com/office/drawing/2014/main" id="{00000000-0008-0000-2000-0000023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8177" name="Button 1" hidden="1">
              <a:extLst>
                <a:ext uri="{63B3BB69-23CF-44E3-9099-C40C66FF867C}">
                  <a14:compatExt spid="_x0000_s1458177"/>
                </a:ext>
                <a:ext uri="{FF2B5EF4-FFF2-40B4-BE49-F238E27FC236}">
                  <a16:creationId xmlns:a16="http://schemas.microsoft.com/office/drawing/2014/main" id="{00000000-0008-0000-2100-0000014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8178" name="Button 2" hidden="1">
              <a:extLst>
                <a:ext uri="{63B3BB69-23CF-44E3-9099-C40C66FF867C}">
                  <a14:compatExt spid="_x0000_s1458178"/>
                </a:ext>
                <a:ext uri="{FF2B5EF4-FFF2-40B4-BE49-F238E27FC236}">
                  <a16:creationId xmlns:a16="http://schemas.microsoft.com/office/drawing/2014/main" id="{00000000-0008-0000-2100-0000024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9985" name="Button 1" hidden="1">
              <a:extLst>
                <a:ext uri="{63B3BB69-23CF-44E3-9099-C40C66FF867C}">
                  <a14:compatExt spid="_x0000_s1449985"/>
                </a:ext>
                <a:ext uri="{FF2B5EF4-FFF2-40B4-BE49-F238E27FC236}">
                  <a16:creationId xmlns:a16="http://schemas.microsoft.com/office/drawing/2014/main" id="{00000000-0008-0000-2200-0000012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9986" name="Button 2" hidden="1">
              <a:extLst>
                <a:ext uri="{63B3BB69-23CF-44E3-9099-C40C66FF867C}">
                  <a14:compatExt spid="_x0000_s1449986"/>
                </a:ext>
                <a:ext uri="{FF2B5EF4-FFF2-40B4-BE49-F238E27FC236}">
                  <a16:creationId xmlns:a16="http://schemas.microsoft.com/office/drawing/2014/main" id="{00000000-0008-0000-2200-0000022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3537" name="Button 1" hidden="1">
              <a:extLst>
                <a:ext uri="{63B3BB69-23CF-44E3-9099-C40C66FF867C}">
                  <a14:compatExt spid="_x0000_s1473537"/>
                </a:ext>
                <a:ext uri="{FF2B5EF4-FFF2-40B4-BE49-F238E27FC236}">
                  <a16:creationId xmlns:a16="http://schemas.microsoft.com/office/drawing/2014/main" id="{00000000-0008-0000-2300-0000017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3538" name="Button 2" hidden="1">
              <a:extLst>
                <a:ext uri="{63B3BB69-23CF-44E3-9099-C40C66FF867C}">
                  <a14:compatExt spid="_x0000_s1473538"/>
                </a:ext>
                <a:ext uri="{FF2B5EF4-FFF2-40B4-BE49-F238E27FC236}">
                  <a16:creationId xmlns:a16="http://schemas.microsoft.com/office/drawing/2014/main" id="{00000000-0008-0000-2300-0000027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1729" name="Button 1" hidden="1">
              <a:extLst>
                <a:ext uri="{63B3BB69-23CF-44E3-9099-C40C66FF867C}">
                  <a14:compatExt spid="_x0000_s1481729"/>
                </a:ext>
                <a:ext uri="{FF2B5EF4-FFF2-40B4-BE49-F238E27FC236}">
                  <a16:creationId xmlns:a16="http://schemas.microsoft.com/office/drawing/2014/main" id="{00000000-0008-0000-2400-0000019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1730" name="Button 2" hidden="1">
              <a:extLst>
                <a:ext uri="{63B3BB69-23CF-44E3-9099-C40C66FF867C}">
                  <a14:compatExt spid="_x0000_s1481730"/>
                </a:ext>
                <a:ext uri="{FF2B5EF4-FFF2-40B4-BE49-F238E27FC236}">
                  <a16:creationId xmlns:a16="http://schemas.microsoft.com/office/drawing/2014/main" id="{00000000-0008-0000-2400-0000029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90945" name="Button 1" hidden="1">
              <a:extLst>
                <a:ext uri="{63B3BB69-23CF-44E3-9099-C40C66FF867C}">
                  <a14:compatExt spid="_x0000_s1490945"/>
                </a:ext>
                <a:ext uri="{FF2B5EF4-FFF2-40B4-BE49-F238E27FC236}">
                  <a16:creationId xmlns:a16="http://schemas.microsoft.com/office/drawing/2014/main" id="{00000000-0008-0000-2500-000001C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90946" name="Button 2" hidden="1">
              <a:extLst>
                <a:ext uri="{63B3BB69-23CF-44E3-9099-C40C66FF867C}">
                  <a14:compatExt spid="_x0000_s1490946"/>
                </a:ext>
                <a:ext uri="{FF2B5EF4-FFF2-40B4-BE49-F238E27FC236}">
                  <a16:creationId xmlns:a16="http://schemas.microsoft.com/office/drawing/2014/main" id="{00000000-0008-0000-2500-000002C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6609" name="Button 1" hidden="1">
              <a:extLst>
                <a:ext uri="{63B3BB69-23CF-44E3-9099-C40C66FF867C}">
                  <a14:compatExt spid="_x0000_s1476609"/>
                </a:ext>
                <a:ext uri="{FF2B5EF4-FFF2-40B4-BE49-F238E27FC236}">
                  <a16:creationId xmlns:a16="http://schemas.microsoft.com/office/drawing/2014/main" id="{00000000-0008-0000-2600-0000018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6610" name="Button 2" hidden="1">
              <a:extLst>
                <a:ext uri="{63B3BB69-23CF-44E3-9099-C40C66FF867C}">
                  <a14:compatExt spid="_x0000_s1476610"/>
                </a:ext>
                <a:ext uri="{FF2B5EF4-FFF2-40B4-BE49-F238E27FC236}">
                  <a16:creationId xmlns:a16="http://schemas.microsoft.com/office/drawing/2014/main" id="{00000000-0008-0000-2600-0000028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9921" name="Button 1" hidden="1">
              <a:extLst>
                <a:ext uri="{63B3BB69-23CF-44E3-9099-C40C66FF867C}">
                  <a14:compatExt spid="_x0000_s1489921"/>
                </a:ext>
                <a:ext uri="{FF2B5EF4-FFF2-40B4-BE49-F238E27FC236}">
                  <a16:creationId xmlns:a16="http://schemas.microsoft.com/office/drawing/2014/main" id="{00000000-0008-0000-2700-000001B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9922" name="Button 2" hidden="1">
              <a:extLst>
                <a:ext uri="{63B3BB69-23CF-44E3-9099-C40C66FF867C}">
                  <a14:compatExt spid="_x0000_s1489922"/>
                </a:ext>
                <a:ext uri="{FF2B5EF4-FFF2-40B4-BE49-F238E27FC236}">
                  <a16:creationId xmlns:a16="http://schemas.microsoft.com/office/drawing/2014/main" id="{00000000-0008-0000-2700-000002B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8897" name="Button 1" hidden="1">
              <a:extLst>
                <a:ext uri="{63B3BB69-23CF-44E3-9099-C40C66FF867C}">
                  <a14:compatExt spid="_x0000_s1488897"/>
                </a:ext>
                <a:ext uri="{FF2B5EF4-FFF2-40B4-BE49-F238E27FC236}">
                  <a16:creationId xmlns:a16="http://schemas.microsoft.com/office/drawing/2014/main" id="{00000000-0008-0000-2800-000001B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8898" name="Button 2" hidden="1">
              <a:extLst>
                <a:ext uri="{63B3BB69-23CF-44E3-9099-C40C66FF867C}">
                  <a14:compatExt spid="_x0000_s1488898"/>
                </a:ext>
                <a:ext uri="{FF2B5EF4-FFF2-40B4-BE49-F238E27FC236}">
                  <a16:creationId xmlns:a16="http://schemas.microsoft.com/office/drawing/2014/main" id="{00000000-0008-0000-2800-000002B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2753" name="Button 1" hidden="1">
              <a:extLst>
                <a:ext uri="{63B3BB69-23CF-44E3-9099-C40C66FF867C}">
                  <a14:compatExt spid="_x0000_s1482753"/>
                </a:ext>
                <a:ext uri="{FF2B5EF4-FFF2-40B4-BE49-F238E27FC236}">
                  <a16:creationId xmlns:a16="http://schemas.microsoft.com/office/drawing/2014/main" id="{00000000-0008-0000-2900-000001A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2754" name="Button 2" hidden="1">
              <a:extLst>
                <a:ext uri="{63B3BB69-23CF-44E3-9099-C40C66FF867C}">
                  <a14:compatExt spid="_x0000_s1482754"/>
                </a:ext>
                <a:ext uri="{FF2B5EF4-FFF2-40B4-BE49-F238E27FC236}">
                  <a16:creationId xmlns:a16="http://schemas.microsoft.com/office/drawing/2014/main" id="{00000000-0008-0000-2900-000002A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7873" name="Button 1" hidden="1">
              <a:extLst>
                <a:ext uri="{63B3BB69-23CF-44E3-9099-C40C66FF867C}">
                  <a14:compatExt spid="_x0000_s1487873"/>
                </a:ext>
                <a:ext uri="{FF2B5EF4-FFF2-40B4-BE49-F238E27FC236}">
                  <a16:creationId xmlns:a16="http://schemas.microsoft.com/office/drawing/2014/main" id="{00000000-0008-0000-2A00-000001B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7874" name="Button 2" hidden="1">
              <a:extLst>
                <a:ext uri="{63B3BB69-23CF-44E3-9099-C40C66FF867C}">
                  <a14:compatExt spid="_x0000_s1487874"/>
                </a:ext>
                <a:ext uri="{FF2B5EF4-FFF2-40B4-BE49-F238E27FC236}">
                  <a16:creationId xmlns:a16="http://schemas.microsoft.com/office/drawing/2014/main" id="{00000000-0008-0000-2A00-000002B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5825" name="Button 1" hidden="1">
              <a:extLst>
                <a:ext uri="{63B3BB69-23CF-44E3-9099-C40C66FF867C}">
                  <a14:compatExt spid="_x0000_s1485825"/>
                </a:ext>
                <a:ext uri="{FF2B5EF4-FFF2-40B4-BE49-F238E27FC236}">
                  <a16:creationId xmlns:a16="http://schemas.microsoft.com/office/drawing/2014/main" id="{00000000-0008-0000-2B00-000001A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5826" name="Button 2" hidden="1">
              <a:extLst>
                <a:ext uri="{63B3BB69-23CF-44E3-9099-C40C66FF867C}">
                  <a14:compatExt spid="_x0000_s1485826"/>
                </a:ext>
                <a:ext uri="{FF2B5EF4-FFF2-40B4-BE49-F238E27FC236}">
                  <a16:creationId xmlns:a16="http://schemas.microsoft.com/office/drawing/2014/main" id="{00000000-0008-0000-2B00-000002A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7633" name="Button 1" hidden="1">
              <a:extLst>
                <a:ext uri="{63B3BB69-23CF-44E3-9099-C40C66FF867C}">
                  <a14:compatExt spid="_x0000_s1477633"/>
                </a:ext>
                <a:ext uri="{FF2B5EF4-FFF2-40B4-BE49-F238E27FC236}">
                  <a16:creationId xmlns:a16="http://schemas.microsoft.com/office/drawing/2014/main" id="{00000000-0008-0000-2C00-0000018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7634" name="Button 2" hidden="1">
              <a:extLst>
                <a:ext uri="{63B3BB69-23CF-44E3-9099-C40C66FF867C}">
                  <a14:compatExt spid="_x0000_s1477634"/>
                </a:ext>
                <a:ext uri="{FF2B5EF4-FFF2-40B4-BE49-F238E27FC236}">
                  <a16:creationId xmlns:a16="http://schemas.microsoft.com/office/drawing/2014/main" id="{00000000-0008-0000-2C00-0000028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91969" name="Button 1" hidden="1">
              <a:extLst>
                <a:ext uri="{63B3BB69-23CF-44E3-9099-C40C66FF867C}">
                  <a14:compatExt spid="_x0000_s1491969"/>
                </a:ext>
                <a:ext uri="{FF2B5EF4-FFF2-40B4-BE49-F238E27FC236}">
                  <a16:creationId xmlns:a16="http://schemas.microsoft.com/office/drawing/2014/main" id="{00000000-0008-0000-2D00-000001C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91970" name="Button 2" hidden="1">
              <a:extLst>
                <a:ext uri="{63B3BB69-23CF-44E3-9099-C40C66FF867C}">
                  <a14:compatExt spid="_x0000_s1491970"/>
                </a:ext>
                <a:ext uri="{FF2B5EF4-FFF2-40B4-BE49-F238E27FC236}">
                  <a16:creationId xmlns:a16="http://schemas.microsoft.com/office/drawing/2014/main" id="{00000000-0008-0000-2D00-000002C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9201" name="Button 1" hidden="1">
              <a:extLst>
                <a:ext uri="{63B3BB69-23CF-44E3-9099-C40C66FF867C}">
                  <a14:compatExt spid="_x0000_s1459201"/>
                </a:ext>
                <a:ext uri="{FF2B5EF4-FFF2-40B4-BE49-F238E27FC236}">
                  <a16:creationId xmlns:a16="http://schemas.microsoft.com/office/drawing/2014/main" id="{00000000-0008-0000-2E00-0000014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9202" name="Button 2" hidden="1">
              <a:extLst>
                <a:ext uri="{63B3BB69-23CF-44E3-9099-C40C66FF867C}">
                  <a14:compatExt spid="_x0000_s1459202"/>
                </a:ext>
                <a:ext uri="{FF2B5EF4-FFF2-40B4-BE49-F238E27FC236}">
                  <a16:creationId xmlns:a16="http://schemas.microsoft.com/office/drawing/2014/main" id="{00000000-0008-0000-2E00-0000024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0225" name="Button 1" hidden="1">
              <a:extLst>
                <a:ext uri="{63B3BB69-23CF-44E3-9099-C40C66FF867C}">
                  <a14:compatExt spid="_x0000_s1460225"/>
                </a:ext>
                <a:ext uri="{FF2B5EF4-FFF2-40B4-BE49-F238E27FC236}">
                  <a16:creationId xmlns:a16="http://schemas.microsoft.com/office/drawing/2014/main" id="{00000000-0008-0000-2F00-0000014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0226" name="Button 2" hidden="1">
              <a:extLst>
                <a:ext uri="{63B3BB69-23CF-44E3-9099-C40C66FF867C}">
                  <a14:compatExt spid="_x0000_s1460226"/>
                </a:ext>
                <a:ext uri="{FF2B5EF4-FFF2-40B4-BE49-F238E27FC236}">
                  <a16:creationId xmlns:a16="http://schemas.microsoft.com/office/drawing/2014/main" id="{00000000-0008-0000-2F00-0000024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6849" name="Button 1" hidden="1">
              <a:extLst>
                <a:ext uri="{63B3BB69-23CF-44E3-9099-C40C66FF867C}">
                  <a14:compatExt spid="_x0000_s1486849"/>
                </a:ext>
                <a:ext uri="{FF2B5EF4-FFF2-40B4-BE49-F238E27FC236}">
                  <a16:creationId xmlns:a16="http://schemas.microsoft.com/office/drawing/2014/main" id="{00000000-0008-0000-3000-000001B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6850" name="Button 2" hidden="1">
              <a:extLst>
                <a:ext uri="{63B3BB69-23CF-44E3-9099-C40C66FF867C}">
                  <a14:compatExt spid="_x0000_s1486850"/>
                </a:ext>
                <a:ext uri="{FF2B5EF4-FFF2-40B4-BE49-F238E27FC236}">
                  <a16:creationId xmlns:a16="http://schemas.microsoft.com/office/drawing/2014/main" id="{00000000-0008-0000-3000-000002B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5585" name="Button 1" hidden="1">
              <a:extLst>
                <a:ext uri="{63B3BB69-23CF-44E3-9099-C40C66FF867C}">
                  <a14:compatExt spid="_x0000_s1475585"/>
                </a:ext>
                <a:ext uri="{FF2B5EF4-FFF2-40B4-BE49-F238E27FC236}">
                  <a16:creationId xmlns:a16="http://schemas.microsoft.com/office/drawing/2014/main" id="{00000000-0008-0000-3100-0000018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5586" name="Button 2" hidden="1">
              <a:extLst>
                <a:ext uri="{63B3BB69-23CF-44E3-9099-C40C66FF867C}">
                  <a14:compatExt spid="_x0000_s1475586"/>
                </a:ext>
                <a:ext uri="{FF2B5EF4-FFF2-40B4-BE49-F238E27FC236}">
                  <a16:creationId xmlns:a16="http://schemas.microsoft.com/office/drawing/2014/main" id="{00000000-0008-0000-3100-0000028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2513" name="Button 1" hidden="1">
              <a:extLst>
                <a:ext uri="{63B3BB69-23CF-44E3-9099-C40C66FF867C}">
                  <a14:compatExt spid="_x0000_s1472513"/>
                </a:ext>
                <a:ext uri="{FF2B5EF4-FFF2-40B4-BE49-F238E27FC236}">
                  <a16:creationId xmlns:a16="http://schemas.microsoft.com/office/drawing/2014/main" id="{00000000-0008-0000-3200-0000017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2514" name="Button 2" hidden="1">
              <a:extLst>
                <a:ext uri="{63B3BB69-23CF-44E3-9099-C40C66FF867C}">
                  <a14:compatExt spid="_x0000_s1472514"/>
                </a:ext>
                <a:ext uri="{FF2B5EF4-FFF2-40B4-BE49-F238E27FC236}">
                  <a16:creationId xmlns:a16="http://schemas.microsoft.com/office/drawing/2014/main" id="{00000000-0008-0000-3200-0000027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3601" name="Button 1" hidden="1">
              <a:extLst>
                <a:ext uri="{63B3BB69-23CF-44E3-9099-C40C66FF867C}">
                  <a14:compatExt spid="_x0000_s1433601"/>
                </a:ext>
                <a:ext uri="{FF2B5EF4-FFF2-40B4-BE49-F238E27FC236}">
                  <a16:creationId xmlns:a16="http://schemas.microsoft.com/office/drawing/2014/main" id="{00000000-0008-0000-3300-000001E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3602" name="Button 2" hidden="1">
              <a:extLst>
                <a:ext uri="{63B3BB69-23CF-44E3-9099-C40C66FF867C}">
                  <a14:compatExt spid="_x0000_s1433602"/>
                </a:ext>
                <a:ext uri="{FF2B5EF4-FFF2-40B4-BE49-F238E27FC236}">
                  <a16:creationId xmlns:a16="http://schemas.microsoft.com/office/drawing/2014/main" id="{00000000-0008-0000-3300-000002E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2577" name="Button 1" hidden="1">
              <a:extLst>
                <a:ext uri="{63B3BB69-23CF-44E3-9099-C40C66FF867C}">
                  <a14:compatExt spid="_x0000_s1432577"/>
                </a:ext>
                <a:ext uri="{FF2B5EF4-FFF2-40B4-BE49-F238E27FC236}">
                  <a16:creationId xmlns:a16="http://schemas.microsoft.com/office/drawing/2014/main" id="{00000000-0008-0000-3400-000001D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2578" name="Button 2" hidden="1">
              <a:extLst>
                <a:ext uri="{63B3BB69-23CF-44E3-9099-C40C66FF867C}">
                  <a14:compatExt spid="_x0000_s1432578"/>
                </a:ext>
                <a:ext uri="{FF2B5EF4-FFF2-40B4-BE49-F238E27FC236}">
                  <a16:creationId xmlns:a16="http://schemas.microsoft.com/office/drawing/2014/main" id="{00000000-0008-0000-3400-000002D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1249" name="Button 1" hidden="1">
              <a:extLst>
                <a:ext uri="{63B3BB69-23CF-44E3-9099-C40C66FF867C}">
                  <a14:compatExt spid="_x0000_s1461249"/>
                </a:ext>
                <a:ext uri="{FF2B5EF4-FFF2-40B4-BE49-F238E27FC236}">
                  <a16:creationId xmlns:a16="http://schemas.microsoft.com/office/drawing/2014/main" id="{00000000-0008-0000-3500-0000014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1250" name="Button 2" hidden="1">
              <a:extLst>
                <a:ext uri="{63B3BB69-23CF-44E3-9099-C40C66FF867C}">
                  <a14:compatExt spid="_x0000_s1461250"/>
                </a:ext>
                <a:ext uri="{FF2B5EF4-FFF2-40B4-BE49-F238E27FC236}">
                  <a16:creationId xmlns:a16="http://schemas.microsoft.com/office/drawing/2014/main" id="{00000000-0008-0000-3500-0000024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7393" name="Button 1" hidden="1">
              <a:extLst>
                <a:ext uri="{63B3BB69-23CF-44E3-9099-C40C66FF867C}">
                  <a14:compatExt spid="_x0000_s1467393"/>
                </a:ext>
                <a:ext uri="{FF2B5EF4-FFF2-40B4-BE49-F238E27FC236}">
                  <a16:creationId xmlns:a16="http://schemas.microsoft.com/office/drawing/2014/main" id="{00000000-0008-0000-3600-0000016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7394" name="Button 2" hidden="1">
              <a:extLst>
                <a:ext uri="{63B3BB69-23CF-44E3-9099-C40C66FF867C}">
                  <a14:compatExt spid="_x0000_s1467394"/>
                </a:ext>
                <a:ext uri="{FF2B5EF4-FFF2-40B4-BE49-F238E27FC236}">
                  <a16:creationId xmlns:a16="http://schemas.microsoft.com/office/drawing/2014/main" id="{00000000-0008-0000-3600-0000026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3777" name="Button 1" hidden="1">
              <a:extLst>
                <a:ext uri="{63B3BB69-23CF-44E3-9099-C40C66FF867C}">
                  <a14:compatExt spid="_x0000_s1483777"/>
                </a:ext>
                <a:ext uri="{FF2B5EF4-FFF2-40B4-BE49-F238E27FC236}">
                  <a16:creationId xmlns:a16="http://schemas.microsoft.com/office/drawing/2014/main" id="{00000000-0008-0000-3700-000001A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3778" name="Button 2" hidden="1">
              <a:extLst>
                <a:ext uri="{63B3BB69-23CF-44E3-9099-C40C66FF867C}">
                  <a14:compatExt spid="_x0000_s1483778"/>
                </a:ext>
                <a:ext uri="{FF2B5EF4-FFF2-40B4-BE49-F238E27FC236}">
                  <a16:creationId xmlns:a16="http://schemas.microsoft.com/office/drawing/2014/main" id="{00000000-0008-0000-3700-000002A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4801" name="Button 1" hidden="1">
              <a:extLst>
                <a:ext uri="{63B3BB69-23CF-44E3-9099-C40C66FF867C}">
                  <a14:compatExt spid="_x0000_s1484801"/>
                </a:ext>
                <a:ext uri="{FF2B5EF4-FFF2-40B4-BE49-F238E27FC236}">
                  <a16:creationId xmlns:a16="http://schemas.microsoft.com/office/drawing/2014/main" id="{00000000-0008-0000-3800-000001A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4802" name="Button 2" hidden="1">
              <a:extLst>
                <a:ext uri="{63B3BB69-23CF-44E3-9099-C40C66FF867C}">
                  <a14:compatExt spid="_x0000_s1484802"/>
                </a:ext>
                <a:ext uri="{FF2B5EF4-FFF2-40B4-BE49-F238E27FC236}">
                  <a16:creationId xmlns:a16="http://schemas.microsoft.com/office/drawing/2014/main" id="{00000000-0008-0000-3800-000002A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8657" name="Button 1" hidden="1">
              <a:extLst>
                <a:ext uri="{63B3BB69-23CF-44E3-9099-C40C66FF867C}">
                  <a14:compatExt spid="_x0000_s1478657"/>
                </a:ext>
                <a:ext uri="{FF2B5EF4-FFF2-40B4-BE49-F238E27FC236}">
                  <a16:creationId xmlns:a16="http://schemas.microsoft.com/office/drawing/2014/main" id="{00000000-0008-0000-3900-0000019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8658" name="Button 2" hidden="1">
              <a:extLst>
                <a:ext uri="{63B3BB69-23CF-44E3-9099-C40C66FF867C}">
                  <a14:compatExt spid="_x0000_s1478658"/>
                </a:ext>
                <a:ext uri="{FF2B5EF4-FFF2-40B4-BE49-F238E27FC236}">
                  <a16:creationId xmlns:a16="http://schemas.microsoft.com/office/drawing/2014/main" id="{00000000-0008-0000-3900-0000029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62273" name="Button 1" hidden="1">
              <a:extLst>
                <a:ext uri="{63B3BB69-23CF-44E3-9099-C40C66FF867C}">
                  <a14:compatExt spid="_x0000_s1462273"/>
                </a:ext>
                <a:ext uri="{FF2B5EF4-FFF2-40B4-BE49-F238E27FC236}">
                  <a16:creationId xmlns:a16="http://schemas.microsoft.com/office/drawing/2014/main" id="{00000000-0008-0000-3A00-0000015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62274" name="Button 2" hidden="1">
              <a:extLst>
                <a:ext uri="{63B3BB69-23CF-44E3-9099-C40C66FF867C}">
                  <a14:compatExt spid="_x0000_s1462274"/>
                </a:ext>
                <a:ext uri="{FF2B5EF4-FFF2-40B4-BE49-F238E27FC236}">
                  <a16:creationId xmlns:a16="http://schemas.microsoft.com/office/drawing/2014/main" id="{00000000-0008-0000-3A00-0000025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4561" name="Button 1" hidden="1">
              <a:extLst>
                <a:ext uri="{63B3BB69-23CF-44E3-9099-C40C66FF867C}">
                  <a14:compatExt spid="_x0000_s1474561"/>
                </a:ext>
                <a:ext uri="{FF2B5EF4-FFF2-40B4-BE49-F238E27FC236}">
                  <a16:creationId xmlns:a16="http://schemas.microsoft.com/office/drawing/2014/main" id="{00000000-0008-0000-3B00-0000018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4562" name="Button 2" hidden="1">
              <a:extLst>
                <a:ext uri="{63B3BB69-23CF-44E3-9099-C40C66FF867C}">
                  <a14:compatExt spid="_x0000_s1474562"/>
                </a:ext>
                <a:ext uri="{FF2B5EF4-FFF2-40B4-BE49-F238E27FC236}">
                  <a16:creationId xmlns:a16="http://schemas.microsoft.com/office/drawing/2014/main" id="{00000000-0008-0000-3B00-0000028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79681" name="Button 1" hidden="1">
              <a:extLst>
                <a:ext uri="{63B3BB69-23CF-44E3-9099-C40C66FF867C}">
                  <a14:compatExt spid="_x0000_s1479681"/>
                </a:ext>
                <a:ext uri="{FF2B5EF4-FFF2-40B4-BE49-F238E27FC236}">
                  <a16:creationId xmlns:a16="http://schemas.microsoft.com/office/drawing/2014/main" id="{00000000-0008-0000-3C00-0000019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79682" name="Button 2" hidden="1">
              <a:extLst>
                <a:ext uri="{63B3BB69-23CF-44E3-9099-C40C66FF867C}">
                  <a14:compatExt spid="_x0000_s1479682"/>
                </a:ext>
                <a:ext uri="{FF2B5EF4-FFF2-40B4-BE49-F238E27FC236}">
                  <a16:creationId xmlns:a16="http://schemas.microsoft.com/office/drawing/2014/main" id="{00000000-0008-0000-3C00-0000029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161925</xdr:rowOff>
        </xdr:to>
        <xdr:sp macro="" textlink="">
          <xdr:nvSpPr>
            <xdr:cNvPr id="1530881" name="Button 1" hidden="1">
              <a:extLst>
                <a:ext uri="{63B3BB69-23CF-44E3-9099-C40C66FF867C}">
                  <a14:compatExt spid="_x0000_s1530881"/>
                </a:ext>
                <a:ext uri="{FF2B5EF4-FFF2-40B4-BE49-F238E27FC236}">
                  <a16:creationId xmlns:a16="http://schemas.microsoft.com/office/drawing/2014/main" id="{00000000-0008-0000-3D00-0000015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161925</xdr:rowOff>
        </xdr:to>
        <xdr:sp macro="" textlink="">
          <xdr:nvSpPr>
            <xdr:cNvPr id="1530882" name="Button 2" hidden="1">
              <a:extLst>
                <a:ext uri="{63B3BB69-23CF-44E3-9099-C40C66FF867C}">
                  <a14:compatExt spid="_x0000_s1530882"/>
                </a:ext>
                <a:ext uri="{FF2B5EF4-FFF2-40B4-BE49-F238E27FC236}">
                  <a16:creationId xmlns:a16="http://schemas.microsoft.com/office/drawing/2014/main" id="{00000000-0008-0000-3D00-0000025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27457" name="Button 1" hidden="1">
              <a:extLst>
                <a:ext uri="{63B3BB69-23CF-44E3-9099-C40C66FF867C}">
                  <a14:compatExt spid="_x0000_s1427457"/>
                </a:ext>
                <a:ext uri="{FF2B5EF4-FFF2-40B4-BE49-F238E27FC236}">
                  <a16:creationId xmlns:a16="http://schemas.microsoft.com/office/drawing/2014/main" id="{00000000-0008-0000-3E00-000001C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27458" name="Button 2" hidden="1">
              <a:extLst>
                <a:ext uri="{63B3BB69-23CF-44E3-9099-C40C66FF867C}">
                  <a14:compatExt spid="_x0000_s1427458"/>
                </a:ext>
                <a:ext uri="{FF2B5EF4-FFF2-40B4-BE49-F238E27FC236}">
                  <a16:creationId xmlns:a16="http://schemas.microsoft.com/office/drawing/2014/main" id="{00000000-0008-0000-3E00-000002C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26433" name="Button 1" hidden="1">
              <a:extLst>
                <a:ext uri="{63B3BB69-23CF-44E3-9099-C40C66FF867C}">
                  <a14:compatExt spid="_x0000_s1426433"/>
                </a:ext>
                <a:ext uri="{FF2B5EF4-FFF2-40B4-BE49-F238E27FC236}">
                  <a16:creationId xmlns:a16="http://schemas.microsoft.com/office/drawing/2014/main" id="{00000000-0008-0000-3F00-000001C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26434" name="Button 2" hidden="1">
              <a:extLst>
                <a:ext uri="{63B3BB69-23CF-44E3-9099-C40C66FF867C}">
                  <a14:compatExt spid="_x0000_s1426434"/>
                </a:ext>
                <a:ext uri="{FF2B5EF4-FFF2-40B4-BE49-F238E27FC236}">
                  <a16:creationId xmlns:a16="http://schemas.microsoft.com/office/drawing/2014/main" id="{00000000-0008-0000-3F00-000002C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4865" name="Button 1" hidden="1">
              <a:extLst>
                <a:ext uri="{63B3BB69-23CF-44E3-9099-C40C66FF867C}">
                  <a14:compatExt spid="_x0000_s1444865"/>
                </a:ext>
                <a:ext uri="{FF2B5EF4-FFF2-40B4-BE49-F238E27FC236}">
                  <a16:creationId xmlns:a16="http://schemas.microsoft.com/office/drawing/2014/main" id="{00000000-0008-0000-4000-0000010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4866" name="Button 2" hidden="1">
              <a:extLst>
                <a:ext uri="{63B3BB69-23CF-44E3-9099-C40C66FF867C}">
                  <a14:compatExt spid="_x0000_s1444866"/>
                </a:ext>
                <a:ext uri="{FF2B5EF4-FFF2-40B4-BE49-F238E27FC236}">
                  <a16:creationId xmlns:a16="http://schemas.microsoft.com/office/drawing/2014/main" id="{00000000-0008-0000-4000-0000020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1793" name="Button 1" hidden="1">
              <a:extLst>
                <a:ext uri="{63B3BB69-23CF-44E3-9099-C40C66FF867C}">
                  <a14:compatExt spid="_x0000_s1441793"/>
                </a:ext>
                <a:ext uri="{FF2B5EF4-FFF2-40B4-BE49-F238E27FC236}">
                  <a16:creationId xmlns:a16="http://schemas.microsoft.com/office/drawing/2014/main" id="{00000000-0008-0000-4100-0000010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1794" name="Button 2" hidden="1">
              <a:extLst>
                <a:ext uri="{63B3BB69-23CF-44E3-9099-C40C66FF867C}">
                  <a14:compatExt spid="_x0000_s1441794"/>
                </a:ext>
                <a:ext uri="{FF2B5EF4-FFF2-40B4-BE49-F238E27FC236}">
                  <a16:creationId xmlns:a16="http://schemas.microsoft.com/office/drawing/2014/main" id="{00000000-0008-0000-4100-00000200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2817" name="Button 1" hidden="1">
              <a:extLst>
                <a:ext uri="{63B3BB69-23CF-44E3-9099-C40C66FF867C}">
                  <a14:compatExt spid="_x0000_s1442817"/>
                </a:ext>
                <a:ext uri="{FF2B5EF4-FFF2-40B4-BE49-F238E27FC236}">
                  <a16:creationId xmlns:a16="http://schemas.microsoft.com/office/drawing/2014/main" id="{00000000-0008-0000-4200-0000010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2818" name="Button 2" hidden="1">
              <a:extLst>
                <a:ext uri="{63B3BB69-23CF-44E3-9099-C40C66FF867C}">
                  <a14:compatExt spid="_x0000_s1442818"/>
                </a:ext>
                <a:ext uri="{FF2B5EF4-FFF2-40B4-BE49-F238E27FC236}">
                  <a16:creationId xmlns:a16="http://schemas.microsoft.com/office/drawing/2014/main" id="{00000000-0008-0000-4200-0000020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3841" name="Button 1" hidden="1">
              <a:extLst>
                <a:ext uri="{63B3BB69-23CF-44E3-9099-C40C66FF867C}">
                  <a14:compatExt spid="_x0000_s1443841"/>
                </a:ext>
                <a:ext uri="{FF2B5EF4-FFF2-40B4-BE49-F238E27FC236}">
                  <a16:creationId xmlns:a16="http://schemas.microsoft.com/office/drawing/2014/main" id="{00000000-0008-0000-4300-0000010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3842" name="Button 2" hidden="1">
              <a:extLst>
                <a:ext uri="{63B3BB69-23CF-44E3-9099-C40C66FF867C}">
                  <a14:compatExt spid="_x0000_s1443842"/>
                </a:ext>
                <a:ext uri="{FF2B5EF4-FFF2-40B4-BE49-F238E27FC236}">
                  <a16:creationId xmlns:a16="http://schemas.microsoft.com/office/drawing/2014/main" id="{00000000-0008-0000-4300-0000020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46913" name="Button 1" hidden="1">
              <a:extLst>
                <a:ext uri="{63B3BB69-23CF-44E3-9099-C40C66FF867C}">
                  <a14:compatExt spid="_x0000_s1446913"/>
                </a:ext>
                <a:ext uri="{FF2B5EF4-FFF2-40B4-BE49-F238E27FC236}">
                  <a16:creationId xmlns:a16="http://schemas.microsoft.com/office/drawing/2014/main" id="{00000000-0008-0000-4400-0000011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46914" name="Button 2" hidden="1">
              <a:extLst>
                <a:ext uri="{63B3BB69-23CF-44E3-9099-C40C66FF867C}">
                  <a14:compatExt spid="_x0000_s1446914"/>
                </a:ext>
                <a:ext uri="{FF2B5EF4-FFF2-40B4-BE49-F238E27FC236}">
                  <a16:creationId xmlns:a16="http://schemas.microsoft.com/office/drawing/2014/main" id="{00000000-0008-0000-4400-0000021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80705" name="Button 1" hidden="1">
              <a:extLst>
                <a:ext uri="{63B3BB69-23CF-44E3-9099-C40C66FF867C}">
                  <a14:compatExt spid="_x0000_s1480705"/>
                </a:ext>
                <a:ext uri="{FF2B5EF4-FFF2-40B4-BE49-F238E27FC236}">
                  <a16:creationId xmlns:a16="http://schemas.microsoft.com/office/drawing/2014/main" id="{00000000-0008-0000-4500-0000019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80706" name="Button 2" hidden="1">
              <a:extLst>
                <a:ext uri="{63B3BB69-23CF-44E3-9099-C40C66FF867C}">
                  <a14:compatExt spid="_x0000_s1480706"/>
                </a:ext>
                <a:ext uri="{FF2B5EF4-FFF2-40B4-BE49-F238E27FC236}">
                  <a16:creationId xmlns:a16="http://schemas.microsoft.com/office/drawing/2014/main" id="{00000000-0008-0000-4500-0000029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2033" name="Button 1" hidden="1">
              <a:extLst>
                <a:ext uri="{63B3BB69-23CF-44E3-9099-C40C66FF867C}">
                  <a14:compatExt spid="_x0000_s1452033"/>
                </a:ext>
                <a:ext uri="{FF2B5EF4-FFF2-40B4-BE49-F238E27FC236}">
                  <a16:creationId xmlns:a16="http://schemas.microsoft.com/office/drawing/2014/main" id="{00000000-0008-0000-4600-0000012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2034" name="Button 2" hidden="1">
              <a:extLst>
                <a:ext uri="{63B3BB69-23CF-44E3-9099-C40C66FF867C}">
                  <a14:compatExt spid="_x0000_s1452034"/>
                </a:ext>
                <a:ext uri="{FF2B5EF4-FFF2-40B4-BE49-F238E27FC236}">
                  <a16:creationId xmlns:a16="http://schemas.microsoft.com/office/drawing/2014/main" id="{00000000-0008-0000-4600-0000022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34625" name="Button 1" hidden="1">
              <a:extLst>
                <a:ext uri="{63B3BB69-23CF-44E3-9099-C40C66FF867C}">
                  <a14:compatExt spid="_x0000_s1434625"/>
                </a:ext>
                <a:ext uri="{FF2B5EF4-FFF2-40B4-BE49-F238E27FC236}">
                  <a16:creationId xmlns:a16="http://schemas.microsoft.com/office/drawing/2014/main" id="{00000000-0008-0000-4700-000001E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34626" name="Button 2" hidden="1">
              <a:extLst>
                <a:ext uri="{63B3BB69-23CF-44E3-9099-C40C66FF867C}">
                  <a14:compatExt spid="_x0000_s1434626"/>
                </a:ext>
                <a:ext uri="{FF2B5EF4-FFF2-40B4-BE49-F238E27FC236}">
                  <a16:creationId xmlns:a16="http://schemas.microsoft.com/office/drawing/2014/main" id="{00000000-0008-0000-4700-000002E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8</xdr:row>
          <xdr:rowOff>66675</xdr:rowOff>
        </xdr:from>
        <xdr:to>
          <xdr:col>1</xdr:col>
          <xdr:colOff>1990725</xdr:colOff>
          <xdr:row>9</xdr:row>
          <xdr:rowOff>152400</xdr:rowOff>
        </xdr:to>
        <xdr:sp macro="" textlink="">
          <xdr:nvSpPr>
            <xdr:cNvPr id="1453057" name="Button 1" hidden="1">
              <a:extLst>
                <a:ext uri="{63B3BB69-23CF-44E3-9099-C40C66FF867C}">
                  <a14:compatExt spid="_x0000_s1453057"/>
                </a:ext>
                <a:ext uri="{FF2B5EF4-FFF2-40B4-BE49-F238E27FC236}">
                  <a16:creationId xmlns:a16="http://schemas.microsoft.com/office/drawing/2014/main" id="{00000000-0008-0000-4800-0000012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referential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8</xdr:row>
          <xdr:rowOff>66675</xdr:rowOff>
        </xdr:from>
        <xdr:to>
          <xdr:col>4</xdr:col>
          <xdr:colOff>304800</xdr:colOff>
          <xdr:row>9</xdr:row>
          <xdr:rowOff>152400</xdr:rowOff>
        </xdr:to>
        <xdr:sp macro="" textlink="">
          <xdr:nvSpPr>
            <xdr:cNvPr id="1453058" name="Button 2" hidden="1">
              <a:extLst>
                <a:ext uri="{63B3BB69-23CF-44E3-9099-C40C66FF867C}">
                  <a14:compatExt spid="_x0000_s1453058"/>
                </a:ext>
                <a:ext uri="{FF2B5EF4-FFF2-40B4-BE49-F238E27FC236}">
                  <a16:creationId xmlns:a16="http://schemas.microsoft.com/office/drawing/2014/main" id="{00000000-0008-0000-4800-0000022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targeted instruments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LEFEBVRE" refreshedDate="45980.788401041667" createdVersion="8" refreshedVersion="8" minRefreshableVersion="3" recordCount="56" xr:uid="{9BEC2A9B-3E81-47AD-BFAA-EDD4B72E90FD}">
  <cacheSource type="worksheet">
    <worksheetSource ref="X3:AX63" sheet="Reports"/>
  </cacheSource>
  <cacheFields count="21">
    <cacheField name="Allocation - 19/11/2025" numFmtId="0">
      <sharedItems containsString="0" containsBlank="1" containsNumber="1" minValue="676821" maxValue="70642046"/>
    </cacheField>
    <cacheField name="Target profile" numFmtId="0">
      <sharedItems containsBlank="1" count="5">
        <s v="dynamique"/>
        <s v="equilibre"/>
        <s v="sandbox"/>
        <s v="world"/>
        <m/>
      </sharedItems>
    </cacheField>
    <cacheField name="Target type" numFmtId="0">
      <sharedItems containsBlank="1" count="8">
        <s v="bdl"/>
        <s v="ps only"/>
        <s v="no ps"/>
        <s v="sandbox"/>
        <s v="ladder1"/>
        <s v="ladder2"/>
        <s v="mix"/>
        <m/>
      </sharedItems>
    </cacheField>
    <cacheField name="Launch date" numFmtId="0">
      <sharedItems containsNonDate="0" containsDate="1" containsString="0" containsBlank="1" minDate="2024-03-21T00:00:00" maxDate="2025-10-30T00:00:00" count="38">
        <d v="2025-03-31T00:00:00"/>
        <d v="2025-07-07T00:00:00"/>
        <d v="2025-07-17T00:00:00"/>
        <d v="2025-10-29T00:00:00"/>
        <d v="2025-07-15T00:00:00"/>
        <d v="2025-07-08T00:00:00"/>
        <d v="2025-09-30T00:00:00"/>
        <d v="2024-06-19T00:00:00"/>
        <d v="2025-10-13T00:00:00"/>
        <d v="2024-07-04T00:00:00"/>
        <d v="2024-12-30T00:00:00"/>
        <d v="2024-09-26T00:00:00"/>
        <d v="2024-06-03T00:00:00"/>
        <d v="2024-07-11T00:00:00"/>
        <d v="2025-10-07T00:00:00"/>
        <d v="2024-12-18T00:00:00"/>
        <d v="2025-08-29T00:00:00"/>
        <d v="2024-11-15T00:00:00"/>
        <d v="2024-07-16T00:00:00"/>
        <d v="2024-10-11T00:00:00"/>
        <d v="2024-12-09T00:00:00"/>
        <d v="2024-11-14T00:00:00"/>
        <d v="2024-12-12T00:00:00"/>
        <d v="2024-10-25T00:00:00"/>
        <d v="2024-12-19T00:00:00"/>
        <d v="2024-11-06T00:00:00"/>
        <d v="2024-10-30T00:00:00"/>
        <d v="2024-04-23T00:00:00"/>
        <d v="2024-03-21T00:00:00"/>
        <d v="2024-04-30T00:00:00"/>
        <d v="2024-10-15T00:00:00"/>
        <d v="2024-05-06T00:00:00"/>
        <d v="2024-11-19T00:00:00"/>
        <d v="2024-04-24T00:00:00"/>
        <d v="2025-06-04T00:00:00"/>
        <d v="2024-07-15T00:00:00"/>
        <d v="2025-07-01T00:00:00"/>
        <m/>
      </sharedItems>
    </cacheField>
    <cacheField name="AUM" numFmtId="0">
      <sharedItems containsString="0" containsBlank="1" containsNumber="1" containsInteger="1" minValue="10000" maxValue="22620000"/>
    </cacheField>
    <cacheField name="Distance to eq limit (%)" numFmtId="0">
      <sharedItems containsBlank="1" containsMixedTypes="1" containsNumber="1" minValue="-1" maxValue="-5.5005927511712516E-2"/>
    </cacheField>
    <cacheField name="Actions Amérique du Nord" numFmtId="0">
      <sharedItems containsString="0" containsBlank="1" containsNumber="1" minValue="0" maxValue="0.16516555750669037" count="29">
        <n v="9.7925966536930087E-2"/>
        <n v="0"/>
        <n v="0.16516555750669037"/>
        <n v="9.0451524828457724E-2"/>
        <n v="8.4355862661411568E-2"/>
        <n v="0.15807394349705997"/>
        <n v="7.204171581231654E-2"/>
        <n v="6.3894350697042579E-2"/>
        <n v="6.1423874855615304E-2"/>
        <n v="0.11381451926499478"/>
        <n v="0.11578356818113203"/>
        <n v="0.12127507517305436"/>
        <n v="0.10945653337045559"/>
        <n v="0.10208662248178417"/>
        <n v="0.12500563802973899"/>
        <n v="0.12964022208735645"/>
        <n v="9.6303732939309328E-2"/>
        <n v="9.7786017694641528E-2"/>
        <n v="0.12711343142006998"/>
        <n v="0.12728311732027425"/>
        <n v="7.6464455076126828E-2"/>
        <n v="0.11877243564778893"/>
        <n v="0.11910596190916843"/>
        <n v="0.10770976756540154"/>
        <n v="0.10747268991447648"/>
        <n v="0.10804159104619057"/>
        <n v="0.11574705963447696"/>
        <n v="0.12248314293023504"/>
        <m/>
      </sharedItems>
    </cacheField>
    <cacheField name="Actions Asie" numFmtId="0">
      <sharedItems containsString="0" containsBlank="1" containsNumber="1" minValue="0" maxValue="1.8987279096784066E-2" count="3">
        <n v="1.8987279096784066E-2"/>
        <n v="0"/>
        <m/>
      </sharedItems>
    </cacheField>
    <cacheField name="Actions Europe" numFmtId="0">
      <sharedItems containsString="0" containsBlank="1" containsNumber="1" minValue="0" maxValue="0.32475854154978367" count="41">
        <n v="0.15462291201033893"/>
        <n v="0.13303653303300275"/>
        <n v="0.13477021196822808"/>
        <n v="0"/>
        <n v="0.13496010784399926"/>
        <n v="0.13495883405008458"/>
        <n v="0.30220856063373247"/>
        <n v="7.049730441199771E-2"/>
        <n v="0.25597173103538151"/>
        <n v="7.7453387381933247E-2"/>
        <n v="0.21239795066190464"/>
        <n v="0.32475854154978367"/>
        <n v="7.0645366545728838E-2"/>
        <n v="0.11155521214244506"/>
        <n v="0.15221977712830109"/>
        <n v="6.7502444335164891E-2"/>
        <n v="0.14420547002142331"/>
        <n v="0.30311025772810951"/>
        <n v="0.17077001134942638"/>
        <n v="7.5678486798555988E-2"/>
        <n v="8.0473084889792518E-2"/>
        <n v="0.13712111389452278"/>
        <n v="0.13715193026025702"/>
        <n v="7.7333996174416955E-2"/>
        <n v="7.6103436099944632E-2"/>
        <n v="9.9505888732214082E-2"/>
        <n v="0.11506983853265364"/>
        <n v="7.8957526343151702E-2"/>
        <n v="7.9322085846278631E-2"/>
        <n v="0.14256648021606774"/>
        <n v="0.13698284943116112"/>
        <n v="0.13736751256781152"/>
        <n v="0.14910581532360812"/>
        <n v="0.14877762172301634"/>
        <n v="9.5008236028804371E-2"/>
        <n v="6.0878756310013903E-2"/>
        <n v="0.14143714544277955"/>
        <n v="0.13058949272679182"/>
        <n v="7.2274932581884305E-2"/>
        <n v="7.4254712304036699E-2"/>
        <m/>
      </sharedItems>
    </cacheField>
    <cacheField name="Actions Monde" numFmtId="0">
      <sharedItems containsString="0" containsBlank="1" containsNumber="1" minValue="0" maxValue="0.46332111448928981"/>
    </cacheField>
    <cacheField name="Actions Pays Emergents" numFmtId="0">
      <sharedItems containsString="0" containsBlank="1" containsNumber="1" minValue="0" maxValue="7.5445562739870367E-2"/>
    </cacheField>
    <cacheField name="Allocation d'actifs Monde" numFmtId="0">
      <sharedItems containsString="0" containsBlank="1" containsNumber="1" minValue="0" maxValue="0.46097019509366777"/>
    </cacheField>
    <cacheField name="Cash Cash" numFmtId="0">
      <sharedItems containsString="0" containsBlank="1" containsNumber="1" minValue="4.2537049725370609E-3" maxValue="1"/>
    </cacheField>
    <cacheField name="Certificats -" numFmtId="0">
      <sharedItems containsString="0" containsBlank="1" containsNumber="1" minValue="0" maxValue="0.99574629502746292"/>
    </cacheField>
    <cacheField name="Crédit Europe" numFmtId="0">
      <sharedItems containsString="0" containsBlank="1" containsNumber="1" minValue="0" maxValue="0.19894760370435219"/>
    </cacheField>
    <cacheField name="Crédit Monde" numFmtId="0">
      <sharedItems containsString="0" containsBlank="1" containsNumber="1" minValue="0" maxValue="2.195022834952335E-2"/>
    </cacheField>
    <cacheField name="Matières Premières Europe" numFmtId="0">
      <sharedItems containsString="0" containsBlank="1" containsNumber="1" minValue="0" maxValue="6.1512364992298701E-3"/>
    </cacheField>
    <cacheField name="Obligations d'Etat Europe" numFmtId="0">
      <sharedItems containsString="0" containsBlank="1" containsNumber="1" minValue="0" maxValue="0.2027367739611235"/>
    </cacheField>
    <cacheField name="Obligations d'Etat Pays Emergents" numFmtId="0">
      <sharedItems containsString="0" containsBlank="1" containsNumber="1" minValue="0" maxValue="5.3293080589247137E-2"/>
    </cacheField>
    <cacheField name="Performance Absolue Monde" numFmtId="0">
      <sharedItems containsString="0" containsBlank="1" containsNumber="1" minValue="0" maxValue="0.12510834713846639"/>
    </cacheField>
    <cacheField name="Sum" numFmtId="0">
      <sharedItems containsSemiMixedTypes="0" containsString="0" containsNumber="1" minValue="0" maxValue="1.000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LEFEBVRE" refreshedDate="45981.601018981484" createdVersion="8" refreshedVersion="8" minRefreshableVersion="3" recordCount="55" xr:uid="{E1B33065-A7CF-4B87-9C07-6BC9D4FEDF6B}">
  <cacheSource type="worksheet">
    <worksheetSource ref="C3:T60" sheet="Reports"/>
  </cacheSource>
  <cacheFields count="15">
    <cacheField name="Allocation - 20/11/2025" numFmtId="0">
      <sharedItems containsSemiMixedTypes="0" containsString="0" containsNumber="1" minValue="676821" maxValue="70642046"/>
    </cacheField>
    <cacheField name="Target profile" numFmtId="49">
      <sharedItems count="4">
        <s v="dynamique"/>
        <s v="equilibre"/>
        <s v="sandbox"/>
        <s v="world"/>
      </sharedItems>
    </cacheField>
    <cacheField name="Target type" numFmtId="49">
      <sharedItems count="7">
        <s v="bdl"/>
        <s v="ps only"/>
        <s v="no ps"/>
        <s v="sandbox"/>
        <s v="ladder1"/>
        <s v="ladder2"/>
        <s v="mix"/>
      </sharedItems>
    </cacheField>
    <cacheField name="Launch date" numFmtId="173">
      <sharedItems containsSemiMixedTypes="0" containsNonDate="0" containsDate="1" containsString="0" minDate="2024-03-21T00:00:00" maxDate="2025-10-30T00:00:00" count="37">
        <d v="2025-03-31T00:00:00"/>
        <d v="2025-07-07T00:00:00"/>
        <d v="2025-07-17T00:00:00"/>
        <d v="2025-10-29T00:00:00"/>
        <d v="2025-07-15T00:00:00"/>
        <d v="2025-07-08T00:00:00"/>
        <d v="2025-09-30T00:00:00"/>
        <d v="2024-06-19T00:00:00"/>
        <d v="2025-10-13T00:00:00"/>
        <d v="2024-07-04T00:00:00"/>
        <d v="2024-12-30T00:00:00"/>
        <d v="2024-09-26T00:00:00"/>
        <d v="2024-06-03T00:00:00"/>
        <d v="2024-07-11T00:00:00"/>
        <d v="2025-10-07T00:00:00"/>
        <d v="2024-12-18T00:00:00"/>
        <d v="2025-08-29T00:00:00"/>
        <d v="2024-11-15T00:00:00"/>
        <d v="2024-07-16T00:00:00"/>
        <d v="2024-10-11T00:00:00"/>
        <d v="2024-12-09T00:00:00"/>
        <d v="2024-11-14T00:00:00"/>
        <d v="2024-12-12T00:00:00"/>
        <d v="2024-10-25T00:00:00"/>
        <d v="2024-12-19T00:00:00"/>
        <d v="2024-11-06T00:00:00"/>
        <d v="2024-10-30T00:00:00"/>
        <d v="2024-04-23T00:00:00"/>
        <d v="2024-03-21T00:00:00"/>
        <d v="2024-04-30T00:00:00"/>
        <d v="2024-10-15T00:00:00"/>
        <d v="2024-05-06T00:00:00"/>
        <d v="2024-11-19T00:00:00"/>
        <d v="2024-04-24T00:00:00"/>
        <d v="2025-06-04T00:00:00"/>
        <d v="2024-07-15T00:00:00"/>
        <d v="2025-07-01T00:00:00"/>
      </sharedItems>
    </cacheField>
    <cacheField name="AUM" numFmtId="3">
      <sharedItems containsSemiMixedTypes="0" containsString="0" containsNumber="1" containsInteger="1" minValue="10000" maxValue="22620000"/>
    </cacheField>
    <cacheField name="Distance to eq limit (%)" numFmtId="9">
      <sharedItems containsMixedTypes="1" containsNumber="1" minValue="-1" maxValue="-5.5360860756894059E-2"/>
    </cacheField>
    <cacheField name="Actions" numFmtId="9">
      <sharedItems containsSemiMixedTypes="0" containsString="0" containsNumber="1" minValue="0" maxValue="0.66586907635627357"/>
    </cacheField>
    <cacheField name="Allocation d'actifs" numFmtId="9">
      <sharedItems containsSemiMixedTypes="0" containsString="0" containsNumber="1" minValue="0" maxValue="0.45983764635698576"/>
    </cacheField>
    <cacheField name="Cash" numFmtId="9">
      <sharedItems containsSemiMixedTypes="0" containsString="0" containsNumber="1" minValue="4.23944714472847E-3" maxValue="1"/>
    </cacheField>
    <cacheField name="Certificats" numFmtId="9">
      <sharedItems containsString="0" containsBlank="1" containsNumber="1" minValue="0" maxValue="0.99576055285527143"/>
    </cacheField>
    <cacheField name="Crédit" numFmtId="9">
      <sharedItems containsSemiMixedTypes="0" containsString="0" containsNumber="1" minValue="0" maxValue="0.19902277877836386"/>
    </cacheField>
    <cacheField name="Matières Premières" numFmtId="9">
      <sharedItems containsSemiMixedTypes="0" containsString="0" containsNumber="1" minValue="0" maxValue="6.1987567055853884E-3"/>
    </cacheField>
    <cacheField name="Obligations d'Etat" numFmtId="9">
      <sharedItems containsSemiMixedTypes="0" containsString="0" containsNumber="1" minValue="0" maxValue="0.20217702727821768"/>
    </cacheField>
    <cacheField name="Performance Absolue" numFmtId="9">
      <sharedItems containsSemiMixedTypes="0" containsString="0" containsNumber="1" minValue="0" maxValue="0.12556020982363927"/>
    </cacheField>
    <cacheField name="Sum" numFmtId="9">
      <sharedItems containsSemiMixedTypes="0" containsString="0" containsNumber="1" minValue="0.99999999999999967" maxValue="1.000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LEFEBVRE" refreshedDate="45981.610737037037" createdVersion="8" refreshedVersion="8" minRefreshableVersion="3" recordCount="55" xr:uid="{A7FDD0C6-82F0-4918-8000-7B72E39ABA87}">
  <cacheSource type="worksheet">
    <worksheetSource ref="DU3:EM60" sheet="Reports"/>
  </cacheSource>
  <cacheFields count="15">
    <cacheField name="Distance to Targets - 20/11/2025" numFmtId="49">
      <sharedItems/>
    </cacheField>
    <cacheField name="Target profile" numFmtId="49">
      <sharedItems count="4">
        <s v="dynamique"/>
        <s v="equilibre"/>
        <s v="sandbox"/>
        <s v="world"/>
      </sharedItems>
    </cacheField>
    <cacheField name="Target type" numFmtId="49">
      <sharedItems count="7">
        <s v="bdl"/>
        <s v="ps only"/>
        <s v="no ps"/>
        <s v="sandbox"/>
        <s v="ladder1"/>
        <s v="ladder2"/>
        <s v="mix"/>
      </sharedItems>
    </cacheField>
    <cacheField name="Launch date" numFmtId="173">
      <sharedItems containsSemiMixedTypes="0" containsNonDate="0" containsDate="1" containsString="0" minDate="2024-03-21T00:00:00" maxDate="2025-10-30T00:00:00" count="37">
        <d v="2025-03-31T00:00:00"/>
        <d v="2025-07-07T00:00:00"/>
        <d v="2025-07-17T00:00:00"/>
        <d v="2025-10-29T00:00:00"/>
        <d v="2025-07-15T00:00:00"/>
        <d v="2025-07-08T00:00:00"/>
        <d v="2025-09-30T00:00:00"/>
        <d v="2024-06-19T00:00:00"/>
        <d v="2025-10-13T00:00:00"/>
        <d v="2024-07-04T00:00:00"/>
        <d v="2024-12-30T00:00:00"/>
        <d v="2024-09-26T00:00:00"/>
        <d v="2024-06-03T00:00:00"/>
        <d v="2024-07-11T00:00:00"/>
        <d v="2025-10-07T00:00:00"/>
        <d v="2024-12-18T00:00:00"/>
        <d v="2025-08-29T00:00:00"/>
        <d v="2024-11-15T00:00:00"/>
        <d v="2024-07-16T00:00:00"/>
        <d v="2024-10-11T00:00:00"/>
        <d v="2024-12-09T00:00:00"/>
        <d v="2024-11-14T00:00:00"/>
        <d v="2024-12-12T00:00:00"/>
        <d v="2024-10-25T00:00:00"/>
        <d v="2024-12-19T00:00:00"/>
        <d v="2024-11-06T00:00:00"/>
        <d v="2024-10-30T00:00:00"/>
        <d v="2024-04-23T00:00:00"/>
        <d v="2024-03-21T00:00:00"/>
        <d v="2024-04-30T00:00:00"/>
        <d v="2024-10-15T00:00:00"/>
        <d v="2024-05-06T00:00:00"/>
        <d v="2024-11-19T00:00:00"/>
        <d v="2024-04-24T00:00:00"/>
        <d v="2025-06-04T00:00:00"/>
        <d v="2024-07-15T00:00:00"/>
        <d v="2025-07-01T00:00:00"/>
      </sharedItems>
    </cacheField>
    <cacheField name="AUM" numFmtId="3">
      <sharedItems containsSemiMixedTypes="0" containsString="0" containsNumber="1" containsInteger="1" minValue="10000" maxValue="22620000"/>
    </cacheField>
    <cacheField name="Distance to eq limit (%)" numFmtId="9">
      <sharedItems containsMixedTypes="1" containsNumber="1" minValue="-1" maxValue="-5.5360860756894059E-2"/>
    </cacheField>
    <cacheField name="Actions" numFmtId="9">
      <sharedItems containsSemiMixedTypes="0" containsString="0" containsNumber="1" minValue="-0.55000000000000004" maxValue="0.15586907635627356"/>
    </cacheField>
    <cacheField name="Allocation d'actifs" numFmtId="9">
      <sharedItems containsSemiMixedTypes="0" containsString="0" containsNumber="1" minValue="-3.7081491816165268E-2" maxValue="0.10190618337679078"/>
    </cacheField>
    <cacheField name="Cash" numFmtId="9">
      <sharedItems containsSemiMixedTypes="0" containsString="0" containsNumber="1" minValue="-0.22763408505362367" maxValue="0.85"/>
    </cacheField>
    <cacheField name="Certificats" numFmtId="9">
      <sharedItems containsSemiMixedTypes="0" containsString="0" containsNumber="1" minValue="-9.2340663544308033E-2" maxValue="0.10347561190227696"/>
    </cacheField>
    <cacheField name="Crédit" numFmtId="9">
      <sharedItems containsSemiMixedTypes="0" containsString="0" containsNumber="1" minValue="-0.2" maxValue="8.9428854257759899E-2"/>
    </cacheField>
    <cacheField name="Matières Premières" numFmtId="9">
      <sharedItems containsSemiMixedTypes="0" containsString="0" containsNumber="1" minValue="-8.0473509709911781E-4" maxValue="0"/>
    </cacheField>
    <cacheField name="Obligations d'Etat" numFmtId="9">
      <sharedItems containsSemiMixedTypes="0" containsString="0" containsNumber="1" minValue="-0.15" maxValue="5.2177027278217686E-2"/>
    </cacheField>
    <cacheField name="Performance Absolue" numFmtId="9">
      <sharedItems containsSemiMixedTypes="0" containsString="0" containsNumber="1" minValue="-1.4065276303731909E-2" maxValue="6.5560209823639276E-2"/>
    </cacheField>
    <cacheField name="Abs Diff Sum" numFmtId="9">
      <sharedItems containsSemiMixedTypes="0" containsString="0" containsNumber="1" minValue="7.2977022478126763E-4" maxValue="0.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LEFEBVRE" refreshedDate="45981.61691203704" createdVersion="8" refreshedVersion="8" minRefreshableVersion="3" recordCount="55" xr:uid="{CA7071F7-3E25-4E15-9D84-58CEB4F71A1E}">
  <cacheSource type="worksheet">
    <worksheetSource ref="EP3:FQ60" sheet="Reports"/>
  </cacheSource>
  <cacheFields count="21">
    <cacheField name="Distance to Targets - 20/11/2025" numFmtId="49">
      <sharedItems/>
    </cacheField>
    <cacheField name="Target profile" numFmtId="49">
      <sharedItems count="4">
        <s v="dynamique"/>
        <s v="equilibre"/>
        <s v="sandbox"/>
        <s v="world"/>
      </sharedItems>
    </cacheField>
    <cacheField name="Target type" numFmtId="49">
      <sharedItems count="7">
        <s v="bdl"/>
        <s v="ps only"/>
        <s v="no ps"/>
        <s v="sandbox"/>
        <s v="ladder1"/>
        <s v="ladder2"/>
        <s v="mix"/>
      </sharedItems>
    </cacheField>
    <cacheField name="Launch date" numFmtId="173">
      <sharedItems containsSemiMixedTypes="0" containsNonDate="0" containsDate="1" containsString="0" minDate="2024-03-21T00:00:00" maxDate="2025-10-30T00:00:00" count="37">
        <d v="2025-03-31T00:00:00"/>
        <d v="2025-07-07T00:00:00"/>
        <d v="2025-07-17T00:00:00"/>
        <d v="2025-10-29T00:00:00"/>
        <d v="2025-07-15T00:00:00"/>
        <d v="2025-07-08T00:00:00"/>
        <d v="2025-09-30T00:00:00"/>
        <d v="2024-06-19T00:00:00"/>
        <d v="2025-10-13T00:00:00"/>
        <d v="2024-07-04T00:00:00"/>
        <d v="2024-12-30T00:00:00"/>
        <d v="2024-09-26T00:00:00"/>
        <d v="2024-06-03T00:00:00"/>
        <d v="2024-07-11T00:00:00"/>
        <d v="2025-10-07T00:00:00"/>
        <d v="2024-12-18T00:00:00"/>
        <d v="2025-08-29T00:00:00"/>
        <d v="2024-11-15T00:00:00"/>
        <d v="2024-07-16T00:00:00"/>
        <d v="2024-10-11T00:00:00"/>
        <d v="2024-12-09T00:00:00"/>
        <d v="2024-11-14T00:00:00"/>
        <d v="2024-12-12T00:00:00"/>
        <d v="2024-10-25T00:00:00"/>
        <d v="2024-12-19T00:00:00"/>
        <d v="2024-11-06T00:00:00"/>
        <d v="2024-10-30T00:00:00"/>
        <d v="2024-04-23T00:00:00"/>
        <d v="2024-03-21T00:00:00"/>
        <d v="2024-04-30T00:00:00"/>
        <d v="2024-10-15T00:00:00"/>
        <d v="2024-05-06T00:00:00"/>
        <d v="2024-11-19T00:00:00"/>
        <d v="2024-04-24T00:00:00"/>
        <d v="2025-06-04T00:00:00"/>
        <d v="2024-07-15T00:00:00"/>
        <d v="2025-07-01T00:00:00"/>
      </sharedItems>
    </cacheField>
    <cacheField name="AUM" numFmtId="3">
      <sharedItems containsSemiMixedTypes="0" containsString="0" containsNumber="1" containsInteger="1" minValue="10000" maxValue="22620000"/>
    </cacheField>
    <cacheField name="Distance to eq limit (%)" numFmtId="9">
      <sharedItems containsMixedTypes="1" containsNumber="1" minValue="-1" maxValue="-5.5360860756894059E-2"/>
    </cacheField>
    <cacheField name="Actions Amérique du Nord" numFmtId="9">
      <sharedItems containsSemiMixedTypes="0" containsString="0" containsNumber="1" minValue="-0.13500000000000001" maxValue="3.5867491674076463E-2"/>
    </cacheField>
    <cacheField name="Actions Asie" numFmtId="9">
      <sharedItems containsSemiMixedTypes="0" containsString="0" containsNumber="1" minValue="-3.7260295252597234E-3" maxValue="0"/>
    </cacheField>
    <cacheField name="Actions Europe" numFmtId="9">
      <sharedItems containsSemiMixedTypes="0" containsString="0" containsNumber="1" minValue="-0.3" maxValue="0.22991623719447854"/>
    </cacheField>
    <cacheField name="Actions Monde" numFmtId="9">
      <sharedItems containsSemiMixedTypes="0" containsString="0" containsNumber="1" minValue="-0.25" maxValue="0.10416399187293562"/>
    </cacheField>
    <cacheField name="Actions Pays Emergents" numFmtId="9">
      <sharedItems containsSemiMixedTypes="0" containsString="0" containsNumber="1" minValue="-0.05" maxValue="5.056231098167125E-2"/>
    </cacheField>
    <cacheField name="Allocation d'actifs Monde" numFmtId="9">
      <sharedItems containsSemiMixedTypes="0" containsString="0" containsNumber="1" minValue="-3.7081491816165268E-2" maxValue="0.10190618337679078"/>
    </cacheField>
    <cacheField name="Cash Cash" numFmtId="9">
      <sharedItems containsSemiMixedTypes="0" containsString="0" containsNumber="1" minValue="-0.22763408505362367" maxValue="0.85"/>
    </cacheField>
    <cacheField name="Certificats -" numFmtId="9">
      <sharedItems containsSemiMixedTypes="0" containsString="0" containsNumber="1" minValue="-9.2340663544308033E-2" maxValue="0.10347561190227696"/>
    </cacheField>
    <cacheField name="Crédit Europe" numFmtId="9">
      <sharedItems containsSemiMixedTypes="0" containsString="0" containsNumber="1" minValue="-0.2" maxValue="8.9428854257759899E-2"/>
    </cacheField>
    <cacheField name="Crédit Monde" numFmtId="9">
      <sharedItems containsSemiMixedTypes="0" containsString="0" containsNumber="1" minValue="-4.4024617846504521E-3" maxValue="0"/>
    </cacheField>
    <cacheField name="Matières Premières Europe" numFmtId="9">
      <sharedItems containsSemiMixedTypes="0" containsString="0" containsNumber="1" minValue="-8.0473509709911781E-4" maxValue="0"/>
    </cacheField>
    <cacheField name="Obligations d'Etat Europe" numFmtId="9">
      <sharedItems containsSemiMixedTypes="0" containsString="0" containsNumber="1" minValue="-0.15" maxValue="5.2177027278217686E-2"/>
    </cacheField>
    <cacheField name="Obligations d'Etat Pays Emergents" numFmtId="9">
      <sharedItems containsSemiMixedTypes="0" containsString="0" containsNumber="1" minValue="-0.03" maxValue="2.8340708195841655E-2"/>
    </cacheField>
    <cacheField name="Performance Absolue Monde" numFmtId="9">
      <sharedItems containsSemiMixedTypes="0" containsString="0" containsNumber="1" minValue="-1.4065276303731909E-2" maxValue="6.5560209823639276E-2"/>
    </cacheField>
    <cacheField name="Abs Diff Sum" numFmtId="9">
      <sharedItems containsSemiMixedTypes="0" containsString="0" containsNumber="1" minValue="7.2977022478126763E-4" maxValue="0.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 LEFEBVRE" refreshedDate="46072.643282986108" createdVersion="8" refreshedVersion="8" minRefreshableVersion="3" recordCount="232" xr:uid="{657E937F-476B-41D0-826F-FD6A00AC0807}">
  <cacheSource type="worksheet">
    <worksheetSource ref="AO44:AV276" sheet="Target weights"/>
  </cacheSource>
  <cacheFields count="8">
    <cacheField name="profil" numFmtId="0">
      <sharedItems count="3">
        <s v="Prudent"/>
        <s v="Equilibré"/>
        <s v="Dynamique"/>
      </sharedItems>
    </cacheField>
    <cacheField name="Type" numFmtId="0">
      <sharedItems count="7">
        <s v="PS ONLY RATE"/>
        <s v="PS ONLY NO RATE"/>
        <s v="SELOGER"/>
        <s v="NO PS"/>
        <s v="MIX RATE"/>
        <s v="MIX NO RATE"/>
        <s v="BDL"/>
      </sharedItems>
    </cacheField>
    <cacheField name="Ticker" numFmtId="0">
      <sharedItems containsBlank="1"/>
    </cacheField>
    <cacheField name="Name" numFmtId="0">
      <sharedItems/>
    </cacheField>
    <cacheField name="Target weight" numFmtId="0">
      <sharedItems containsSemiMixedTypes="0" containsString="0" containsNumber="1" minValue="0" maxValue="0.3"/>
    </cacheField>
    <cacheField name="Category" numFmtId="0">
      <sharedItems count="9">
        <s v="Certificats"/>
        <s v="Monétaire"/>
        <s v="Allocation d'actifs"/>
        <s v="Performance Absolue"/>
        <s v="Cash"/>
        <s v="Crédit"/>
        <s v="Obligations d'Etat"/>
        <s v="Actions"/>
        <s v="Matières Premières"/>
      </sharedItems>
    </cacheField>
    <cacheField name="SubCategory" numFmtId="0">
      <sharedItems count="16">
        <s v="Produits Structurés Actions"/>
        <s v="Trésorerie Euro"/>
        <s v="Produits Structurés Taux d’intérêts"/>
        <s v="Produits Structurés Crédit"/>
        <s v="Diversifiés"/>
        <s v="Gestion Alternative"/>
        <s v="Cash"/>
        <s v="Crédit Europe Investment Grade"/>
        <s v="Obligations d'Etat Pays Emergents"/>
        <s v="Crédit Europe Haut Rendement"/>
        <s v="Actions Europe"/>
        <s v="Actions Monde"/>
        <s v="Actions Amérique du Nord"/>
        <s v="Actions Pays Emergents"/>
        <s v="Produits Structurés Mix"/>
        <s v="Matières Premières"/>
      </sharedItems>
    </cacheField>
    <cacheField name="Geograph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n v="3653646.1000999999"/>
    <x v="0"/>
    <x v="0"/>
    <x v="0"/>
    <n v="22620000"/>
    <n v="-0.3783096987925727"/>
    <x v="0"/>
    <x v="0"/>
    <x v="0"/>
    <n v="0.16819143360808156"/>
    <n v="1.3154221436288375E-3"/>
    <n v="0.16202172229899889"/>
    <n v="0.19628256490488846"/>
    <n v="2.0063566747107908E-2"/>
    <n v="5.4569196085364882E-2"/>
    <n v="2.195022834952335E-2"/>
    <n v="6.1512364992298701E-3"/>
    <n v="3.2804898769790952E-2"/>
    <n v="1.6833680962664566E-2"/>
    <n v="4.8279891986667614E-2"/>
    <n v="1.0000000000000002"/>
  </r>
  <r>
    <n v="4432503.1001000004"/>
    <x v="0"/>
    <x v="1"/>
    <x v="1"/>
    <n v="1315000"/>
    <n v="-0.52957801916641989"/>
    <x v="1"/>
    <x v="1"/>
    <x v="1"/>
    <n v="0.19613633975921932"/>
    <n v="0"/>
    <n v="7.7078528131978769E-2"/>
    <n v="0.28235618148579567"/>
    <n v="0"/>
    <n v="0.10304174242838716"/>
    <n v="0"/>
    <n v="0"/>
    <n v="0.16675276111077808"/>
    <n v="0"/>
    <n v="4.1597914050838403E-2"/>
    <n v="1.0000000000000002"/>
  </r>
  <r>
    <n v="4424420.1001000004"/>
    <x v="0"/>
    <x v="1"/>
    <x v="2"/>
    <n v="1295000"/>
    <n v="-0.52344766789940489"/>
    <x v="1"/>
    <x v="1"/>
    <x v="2"/>
    <n v="0.19869231016013472"/>
    <n v="0"/>
    <n v="7.8082984708935987E-2"/>
    <n v="0.27300413402343338"/>
    <n v="0"/>
    <n v="0.10438454123879133"/>
    <n v="0"/>
    <n v="0"/>
    <n v="0.1689258164568363"/>
    <n v="0"/>
    <n v="4.2140001443640218E-2"/>
    <n v="1"/>
  </r>
  <r>
    <n v="4467668.1001000004"/>
    <x v="0"/>
    <x v="1"/>
    <x v="3"/>
    <n v="650000"/>
    <n v="-0.89103109804615999"/>
    <x v="1"/>
    <x v="1"/>
    <x v="3"/>
    <n v="4.8602111362269287E-2"/>
    <n v="0"/>
    <n v="0.10048757768809238"/>
    <n v="0.80041904217654114"/>
    <n v="0"/>
    <n v="0"/>
    <n v="0"/>
    <n v="0"/>
    <n v="0"/>
    <n v="0"/>
    <n v="5.0491268773097217E-2"/>
    <n v="1"/>
  </r>
  <r>
    <n v="4438803.1001000004"/>
    <x v="0"/>
    <x v="1"/>
    <x v="4"/>
    <n v="575000"/>
    <n v="-0.53089452197403031"/>
    <x v="1"/>
    <x v="1"/>
    <x v="4"/>
    <n v="0.19384784493525703"/>
    <n v="0"/>
    <n v="7.8017997393425922E-2"/>
    <n v="0.38742290482630004"/>
    <n v="0"/>
    <n v="9.5606191565541954E-2"/>
    <n v="0"/>
    <n v="0"/>
    <n v="7.225051738721637E-2"/>
    <n v="0"/>
    <n v="3.7894436048259483E-2"/>
    <n v="1"/>
  </r>
  <r>
    <n v="4438790.1001000004"/>
    <x v="1"/>
    <x v="1"/>
    <x v="5"/>
    <n v="575000"/>
    <n v="-0.42264486096248122"/>
    <x v="1"/>
    <x v="1"/>
    <x v="5"/>
    <n v="0.19384601534124449"/>
    <n v="0"/>
    <n v="7.8017261036202296E-2"/>
    <n v="0.38742868651237428"/>
    <n v="0"/>
    <n v="9.5605289205674557E-2"/>
    <n v="0"/>
    <n v="0"/>
    <n v="7.2249835465196241E-2"/>
    <n v="0"/>
    <n v="3.7894078389223727E-2"/>
    <n v="1.0000000000000002"/>
  </r>
  <r>
    <n v="4459436.1001000004"/>
    <x v="0"/>
    <x v="1"/>
    <x v="6"/>
    <n v="550000"/>
    <n v="-0.9390513980673153"/>
    <x v="1"/>
    <x v="2"/>
    <x v="3"/>
    <n v="0"/>
    <n v="0"/>
    <n v="0.10231181490045471"/>
    <n v="0.84799390100794492"/>
    <m/>
    <n v="0"/>
    <m/>
    <n v="0"/>
    <m/>
    <n v="0"/>
    <n v="4.9694284091600351E-2"/>
    <n v="1"/>
  </r>
  <r>
    <n v="4459371.1001000004"/>
    <x v="1"/>
    <x v="1"/>
    <x v="6"/>
    <n v="45000"/>
    <n v="-1"/>
    <x v="1"/>
    <x v="2"/>
    <x v="3"/>
    <n v="0"/>
    <n v="0"/>
    <n v="0"/>
    <n v="1"/>
    <m/>
    <n v="0"/>
    <m/>
    <n v="0"/>
    <m/>
    <n v="0"/>
    <n v="0"/>
    <n v="1"/>
  </r>
  <r>
    <n v="676821"/>
    <x v="0"/>
    <x v="1"/>
    <x v="7"/>
    <n v="790000"/>
    <n v="-0.55484630587385775"/>
    <x v="1"/>
    <x v="1"/>
    <x v="6"/>
    <n v="0.14294513349240978"/>
    <n v="0"/>
    <n v="0"/>
    <n v="0.12183334900809233"/>
    <n v="9.1989653006062197E-2"/>
    <n v="0.1575207890696553"/>
    <n v="0"/>
    <n v="0"/>
    <n v="0.18350251479004781"/>
    <n v="0"/>
    <n v="0"/>
    <n v="0.99999999999999978"/>
  </r>
  <r>
    <n v="678826"/>
    <x v="1"/>
    <x v="2"/>
    <x v="8"/>
    <n v="750000"/>
    <n v="-0.69371044812396099"/>
    <x v="1"/>
    <x v="2"/>
    <x v="7"/>
    <n v="5.8973303766739843E-2"/>
    <n v="0"/>
    <n v="0.14990534819659526"/>
    <n v="0.57677322173363899"/>
    <m/>
    <n v="6.0214964039958116E-2"/>
    <m/>
    <n v="0"/>
    <m/>
    <n v="2.538695303099725E-2"/>
    <n v="5.8248904820072868E-2"/>
    <n v="1"/>
  </r>
  <r>
    <n v="676864"/>
    <x v="0"/>
    <x v="1"/>
    <x v="9"/>
    <n v="440000"/>
    <n v="-0.56771304855746985"/>
    <x v="1"/>
    <x v="1"/>
    <x v="8"/>
    <n v="0.17631522040714862"/>
    <n v="0"/>
    <n v="0"/>
    <n v="0.16549270773007996"/>
    <n v="0.10332523422510624"/>
    <n v="0.19894760370435219"/>
    <n v="0"/>
    <n v="0"/>
    <n v="9.9947502897931514E-2"/>
    <n v="0"/>
    <n v="0"/>
    <n v="1"/>
  </r>
  <r>
    <n v="678129"/>
    <x v="0"/>
    <x v="1"/>
    <x v="10"/>
    <n v="330000"/>
    <n v="-0.64418481514797621"/>
    <x v="1"/>
    <x v="1"/>
    <x v="3"/>
    <n v="0.35276153396964699"/>
    <n v="0"/>
    <n v="6.7858908497261767E-3"/>
    <n v="0.28949438666398181"/>
    <n v="0"/>
    <n v="0.1482214145555216"/>
    <n v="0"/>
    <n v="0"/>
    <n v="0.2027367739611235"/>
    <n v="0"/>
    <n v="0"/>
    <n v="1"/>
  </r>
  <r>
    <n v="676888"/>
    <x v="1"/>
    <x v="2"/>
    <x v="11"/>
    <n v="295000"/>
    <n v="-5.5005927511712516E-2"/>
    <x v="2"/>
    <x v="2"/>
    <x v="9"/>
    <n v="0.21865999176833556"/>
    <n v="7.5445562739870367E-2"/>
    <n v="0.22804165549749941"/>
    <n v="1.2336504916589107E-2"/>
    <m/>
    <n v="0.14905531895209179"/>
    <m/>
    <n v="0"/>
    <m/>
    <n v="0"/>
    <n v="7.3842021236990268E-2"/>
    <n v="1.0000000000000002"/>
  </r>
  <r>
    <n v="678460"/>
    <x v="0"/>
    <x v="2"/>
    <x v="12"/>
    <n v="290000"/>
    <n v="-0.24904624130813258"/>
    <x v="3"/>
    <x v="2"/>
    <x v="10"/>
    <n v="0.30740245156407775"/>
    <n v="5.6353428360609532E-2"/>
    <n v="0.15484890549641614"/>
    <n v="7.9050654677035481E-2"/>
    <m/>
    <n v="5.0607098400063402E-2"/>
    <m/>
    <n v="0"/>
    <m/>
    <n v="0"/>
    <n v="4.8887986011435229E-2"/>
    <n v="0.99999999999999978"/>
  </r>
  <r>
    <n v="676844"/>
    <x v="0"/>
    <x v="2"/>
    <x v="13"/>
    <n v="275000"/>
    <n v="-0.31204615838317806"/>
    <x v="4"/>
    <x v="2"/>
    <x v="11"/>
    <n v="0.14255170884066209"/>
    <n v="4.8588758706471995E-2"/>
    <n v="0.16318257343592776"/>
    <n v="7.5203080456321542E-2"/>
    <m/>
    <n v="7.2723646828265764E-2"/>
    <m/>
    <n v="0"/>
    <m/>
    <n v="4.1079788146739085E-2"/>
    <n v="4.7556039374416707E-2"/>
    <n v="1.0000000000000002"/>
  </r>
  <r>
    <n v="678801"/>
    <x v="1"/>
    <x v="2"/>
    <x v="14"/>
    <n v="250000"/>
    <n v="-0.67073920163802869"/>
    <x v="1"/>
    <x v="2"/>
    <x v="12"/>
    <n v="5.9017996933786003E-2"/>
    <n v="0"/>
    <n v="0.18026422471911629"/>
    <n v="0.56281365903744596"/>
    <m/>
    <n v="6.1591105263047341E-2"/>
    <m/>
    <n v="0"/>
    <m/>
    <n v="0"/>
    <n v="6.5667647500875559E-2"/>
    <n v="1"/>
  </r>
  <r>
    <n v="676870"/>
    <x v="1"/>
    <x v="2"/>
    <x v="11"/>
    <n v="205000"/>
    <n v="-0.12951067469119071"/>
    <x v="5"/>
    <x v="2"/>
    <x v="13"/>
    <n v="0.2247808379603112"/>
    <n v="0"/>
    <n v="0.19159334925346239"/>
    <n v="8.816754269896504E-2"/>
    <m/>
    <n v="0.13011069127344921"/>
    <m/>
    <n v="0"/>
    <m/>
    <n v="0"/>
    <n v="9.5718423174307357E-2"/>
    <n v="1.0000000000000002"/>
  </r>
  <r>
    <n v="676842"/>
    <x v="0"/>
    <x v="2"/>
    <x v="13"/>
    <n v="175000"/>
    <n v="-0.39258427162223608"/>
    <x v="6"/>
    <x v="2"/>
    <x v="14"/>
    <n v="0.21692625853355368"/>
    <n v="5.996850775089619E-2"/>
    <n v="0.19420792510990834"/>
    <n v="0.12634900850609274"/>
    <m/>
    <n v="0.11540046431480613"/>
    <m/>
    <n v="0"/>
    <m/>
    <n v="0"/>
    <n v="6.2886342844125337E-2"/>
    <n v="1.0000000000000002"/>
  </r>
  <r>
    <n v="678167"/>
    <x v="0"/>
    <x v="2"/>
    <x v="15"/>
    <n v="155000"/>
    <n v="-0.44892110039904853"/>
    <x v="7"/>
    <x v="2"/>
    <x v="15"/>
    <n v="0.25154394067579849"/>
    <n v="6.6483162252067768E-2"/>
    <n v="0.17942135352876815"/>
    <n v="0.21614547538797135"/>
    <m/>
    <n v="8.5291297946746683E-2"/>
    <m/>
    <n v="0"/>
    <m/>
    <n v="0"/>
    <n v="6.9717975176440253E-2"/>
    <n v="1.0000000000000002"/>
  </r>
  <r>
    <n v="678714"/>
    <x v="1"/>
    <x v="2"/>
    <x v="16"/>
    <n v="150000"/>
    <n v="-0.62771920563531025"/>
    <x v="1"/>
    <x v="2"/>
    <x v="3"/>
    <n v="0.13776210411827786"/>
    <n v="0"/>
    <n v="0.20434569553632767"/>
    <n v="0.45422525906892813"/>
    <m/>
    <n v="0.10073731145760821"/>
    <m/>
    <n v="0"/>
    <m/>
    <n v="0"/>
    <n v="0.10292962981885818"/>
    <n v="1"/>
  </r>
  <r>
    <n v="678048"/>
    <x v="2"/>
    <x v="3"/>
    <x v="17"/>
    <n v="140000"/>
    <s v="-"/>
    <x v="1"/>
    <x v="1"/>
    <x v="3"/>
    <n v="0"/>
    <n v="0"/>
    <n v="0"/>
    <n v="1.8951015414742617E-2"/>
    <n v="0.98104898458525747"/>
    <n v="0"/>
    <n v="0"/>
    <n v="0"/>
    <n v="0"/>
    <n v="0"/>
    <n v="0"/>
    <n v="1"/>
  </r>
  <r>
    <n v="676876"/>
    <x v="1"/>
    <x v="2"/>
    <x v="11"/>
    <n v="120000"/>
    <n v="-0.22783809268988453"/>
    <x v="8"/>
    <x v="2"/>
    <x v="16"/>
    <n v="0.21455915422930291"/>
    <n v="0"/>
    <n v="0.18398295970933196"/>
    <n v="0.15046304768636506"/>
    <m/>
    <n v="0.12025714635949503"/>
    <m/>
    <n v="0"/>
    <m/>
    <n v="0"/>
    <n v="0.12510834713846639"/>
    <n v="1"/>
  </r>
  <r>
    <n v="676879"/>
    <x v="0"/>
    <x v="1"/>
    <x v="18"/>
    <n v="100000"/>
    <n v="-0.53515708087495717"/>
    <x v="1"/>
    <x v="1"/>
    <x v="17"/>
    <n v="0.16173266139693332"/>
    <n v="0"/>
    <n v="0"/>
    <n v="0.26518346363442102"/>
    <n v="8.9313798099826702E-2"/>
    <n v="4.8361743849991749E-2"/>
    <n v="0"/>
    <n v="0"/>
    <n v="0.1322980752907176"/>
    <n v="0"/>
    <n v="0"/>
    <n v="0.99999999999999989"/>
  </r>
  <r>
    <n v="678000"/>
    <x v="2"/>
    <x v="3"/>
    <x v="19"/>
    <n v="95000"/>
    <s v="-"/>
    <x v="1"/>
    <x v="1"/>
    <x v="3"/>
    <n v="0"/>
    <n v="0"/>
    <n v="0"/>
    <n v="2.079832884608749E-2"/>
    <n v="0.97920167115391255"/>
    <n v="0"/>
    <n v="0"/>
    <n v="0"/>
    <n v="0"/>
    <n v="0"/>
    <n v="0"/>
    <n v="1"/>
  </r>
  <r>
    <n v="678166"/>
    <x v="3"/>
    <x v="4"/>
    <x v="10"/>
    <n v="45000"/>
    <n v="-0.41828536506842307"/>
    <x v="1"/>
    <x v="2"/>
    <x v="3"/>
    <n v="0.46332111448928981"/>
    <n v="0"/>
    <n v="0.26309671209397129"/>
    <n v="0.27358217341673902"/>
    <m/>
    <n v="0"/>
    <m/>
    <n v="0"/>
    <m/>
    <n v="0"/>
    <n v="0"/>
    <n v="1"/>
  </r>
  <r>
    <n v="678131"/>
    <x v="2"/>
    <x v="3"/>
    <x v="20"/>
    <n v="45000"/>
    <s v="-"/>
    <x v="1"/>
    <x v="1"/>
    <x v="3"/>
    <n v="0"/>
    <n v="0"/>
    <n v="0"/>
    <n v="9.8728238463406531E-3"/>
    <n v="0.99012717615365942"/>
    <n v="0"/>
    <n v="0"/>
    <n v="0"/>
    <n v="0"/>
    <n v="0"/>
    <n v="0"/>
    <n v="1"/>
  </r>
  <r>
    <n v="678009"/>
    <x v="2"/>
    <x v="3"/>
    <x v="21"/>
    <n v="35000"/>
    <s v="-"/>
    <x v="1"/>
    <x v="1"/>
    <x v="3"/>
    <n v="0"/>
    <n v="0"/>
    <n v="0"/>
    <n v="1.2020402317590103E-2"/>
    <n v="0.98797959768240995"/>
    <n v="0"/>
    <n v="0"/>
    <n v="0"/>
    <n v="0"/>
    <n v="0"/>
    <n v="0"/>
    <n v="1"/>
  </r>
  <r>
    <n v="678050"/>
    <x v="2"/>
    <x v="3"/>
    <x v="22"/>
    <n v="35000"/>
    <s v="-"/>
    <x v="1"/>
    <x v="1"/>
    <x v="3"/>
    <n v="0"/>
    <n v="0"/>
    <n v="0"/>
    <n v="3.2908526914321883E-2"/>
    <n v="0.96709147308567822"/>
    <n v="0"/>
    <n v="0"/>
    <n v="0"/>
    <n v="0"/>
    <n v="0"/>
    <n v="0"/>
    <n v="1"/>
  </r>
  <r>
    <n v="678030"/>
    <x v="2"/>
    <x v="3"/>
    <x v="23"/>
    <n v="45000"/>
    <s v="-"/>
    <x v="1"/>
    <x v="1"/>
    <x v="3"/>
    <n v="0"/>
    <n v="0"/>
    <n v="0"/>
    <n v="4.2537049725370609E-3"/>
    <n v="0.99574629502746292"/>
    <n v="0"/>
    <n v="0"/>
    <n v="0"/>
    <n v="0"/>
    <n v="0"/>
    <n v="0"/>
    <n v="1"/>
  </r>
  <r>
    <n v="678141"/>
    <x v="3"/>
    <x v="4"/>
    <x v="24"/>
    <n v="30000"/>
    <n v="-0.42748170042326583"/>
    <x v="1"/>
    <x v="2"/>
    <x v="3"/>
    <n v="0.44822332946697896"/>
    <n v="0"/>
    <n v="0.27621104468834484"/>
    <n v="0.27556562584467603"/>
    <m/>
    <n v="0"/>
    <m/>
    <n v="0"/>
    <m/>
    <n v="0"/>
    <n v="0"/>
    <n v="0.99999999999999989"/>
  </r>
  <r>
    <n v="678011"/>
    <x v="2"/>
    <x v="3"/>
    <x v="25"/>
    <n v="25000"/>
    <s v="-"/>
    <x v="1"/>
    <x v="1"/>
    <x v="3"/>
    <n v="0"/>
    <n v="0"/>
    <n v="0"/>
    <n v="3.3822396582087348E-2"/>
    <n v="0.9661776034179127"/>
    <n v="0"/>
    <n v="0"/>
    <n v="0"/>
    <n v="0"/>
    <n v="0"/>
    <n v="0"/>
    <n v="1"/>
  </r>
  <r>
    <n v="678140"/>
    <x v="3"/>
    <x v="5"/>
    <x v="22"/>
    <n v="10000"/>
    <n v="-0.42816823210151533"/>
    <x v="1"/>
    <x v="2"/>
    <x v="3"/>
    <n v="0.3643951801063342"/>
    <n v="0"/>
    <n v="0.46097019509366777"/>
    <n v="0.174634624799998"/>
    <m/>
    <n v="0"/>
    <m/>
    <n v="0"/>
    <m/>
    <n v="0"/>
    <n v="0"/>
    <n v="1"/>
  </r>
  <r>
    <n v="678034"/>
    <x v="2"/>
    <x v="3"/>
    <x v="26"/>
    <n v="20000"/>
    <s v="-"/>
    <x v="1"/>
    <x v="1"/>
    <x v="3"/>
    <n v="0"/>
    <n v="0"/>
    <n v="0"/>
    <n v="0.11267734097008431"/>
    <n v="0.88732265902991558"/>
    <n v="0"/>
    <n v="0"/>
    <n v="0"/>
    <n v="0"/>
    <n v="0"/>
    <n v="0"/>
    <n v="0.99999999999999989"/>
  </r>
  <r>
    <n v="70598445"/>
    <x v="1"/>
    <x v="6"/>
    <x v="27"/>
    <n v="2620000"/>
    <n v="-6.5630666092390766E-2"/>
    <x v="9"/>
    <x v="1"/>
    <x v="18"/>
    <n v="0.23528017669364834"/>
    <n v="3.4049407397393455E-2"/>
    <n v="0.18310772802555128"/>
    <n v="5.9666798197302827E-2"/>
    <n v="3.4592994074553539E-2"/>
    <n v="0.10956522693591139"/>
    <n v="0"/>
    <n v="0"/>
    <n v="0"/>
    <n v="0"/>
    <n v="5.9153138061218032E-2"/>
    <n v="1"/>
  </r>
  <r>
    <n v="70524081"/>
    <x v="0"/>
    <x v="2"/>
    <x v="28"/>
    <n v="2930000"/>
    <n v="-0.50397563294976699"/>
    <x v="10"/>
    <x v="2"/>
    <x v="19"/>
    <n v="0.19097153982202181"/>
    <n v="2.9742919360959658E-2"/>
    <n v="0.1535193095551263"/>
    <n v="0.31896075369983234"/>
    <m/>
    <n v="4.5611422896166258E-2"/>
    <m/>
    <n v="0"/>
    <m/>
    <n v="2.0518121060350072E-2"/>
    <n v="4.9213878625855731E-2"/>
    <n v="1.0000000000000002"/>
  </r>
  <r>
    <n v="70523881"/>
    <x v="0"/>
    <x v="2"/>
    <x v="28"/>
    <n v="1960000"/>
    <n v="-0.45657628823097762"/>
    <x v="11"/>
    <x v="2"/>
    <x v="20"/>
    <n v="0.21542277689409872"/>
    <n v="3.2579876147299833E-2"/>
    <n v="0.17212052448004903"/>
    <n v="0.25590702904551138"/>
    <m/>
    <n v="4.7728748804681885E-2"/>
    <m/>
    <n v="0"/>
    <m/>
    <n v="2.0430675736329524E-2"/>
    <n v="5.4062208829182709E-2"/>
    <n v="0.99999999999999989"/>
  </r>
  <r>
    <n v="70609103"/>
    <x v="1"/>
    <x v="6"/>
    <x v="29"/>
    <n v="1615000"/>
    <n v="-0.23359897911171623"/>
    <x v="12"/>
    <x v="1"/>
    <x v="21"/>
    <n v="0.18088078320780257"/>
    <n v="2.4856712538382848E-2"/>
    <n v="0.16000304704308224"/>
    <n v="0.13881174401316493"/>
    <n v="3.9283286174397927E-2"/>
    <n v="8.8871879565520048E-2"/>
    <n v="0"/>
    <n v="0"/>
    <n v="5.966170422776812E-2"/>
    <n v="2.0505861160743852E-2"/>
    <n v="4.0547334804159098E-2"/>
    <n v="0.99999999999999989"/>
  </r>
  <r>
    <n v="70609128"/>
    <x v="1"/>
    <x v="6"/>
    <x v="29"/>
    <n v="1590000"/>
    <n v="-0.24295465107386749"/>
    <x v="13"/>
    <x v="1"/>
    <x v="22"/>
    <n v="0.18241048911037785"/>
    <n v="2.4328440400502256E-2"/>
    <n v="0.15909038420492241"/>
    <n v="0.14512658062414235"/>
    <n v="3.9927195480522433E-2"/>
    <n v="8.1925662338028782E-2"/>
    <n v="0"/>
    <n v="0"/>
    <n v="6.6287109742176442E-2"/>
    <n v="2.0453621680098785E-2"/>
    <n v="4.1211963677187539E-2"/>
    <n v="1.0000000000000002"/>
  </r>
  <r>
    <n v="70617661"/>
    <x v="0"/>
    <x v="6"/>
    <x v="30"/>
    <n v="1595000"/>
    <n v="-0.47962980765284424"/>
    <x v="14"/>
    <x v="2"/>
    <x v="23"/>
    <n v="0.20896936743797576"/>
    <n v="2.8006504298642498E-2"/>
    <n v="0.14814173826519828"/>
    <n v="0.29373610355387664"/>
    <m/>
    <n v="5.0301391064040302E-2"/>
    <m/>
    <n v="0"/>
    <m/>
    <n v="2.0535580552636268E-2"/>
    <n v="4.7969680623474419E-2"/>
    <n v="1"/>
  </r>
  <r>
    <n v="70524877"/>
    <x v="0"/>
    <x v="2"/>
    <x v="28"/>
    <n v="1455000"/>
    <n v="-0.48684218399292523"/>
    <x v="15"/>
    <x v="2"/>
    <x v="24"/>
    <n v="0.19364123463318503"/>
    <n v="2.9577807273960047E-2"/>
    <n v="0.15456749672459583"/>
    <n v="0.30123109840302592"/>
    <m/>
    <n v="4.5922845012377922E-2"/>
    <m/>
    <n v="0"/>
    <m/>
    <n v="2.0516718477019542E-2"/>
    <n v="4.8799141288534922E-2"/>
    <n v="1.0000000000000002"/>
  </r>
  <r>
    <n v="70609111"/>
    <x v="1"/>
    <x v="6"/>
    <x v="31"/>
    <n v="1330000"/>
    <n v="-0.33611436583054455"/>
    <x v="16"/>
    <x v="1"/>
    <x v="25"/>
    <n v="0.17596869695428655"/>
    <n v="2.3510467208025167E-2"/>
    <n v="0.12689768975080293"/>
    <n v="0.23959470939218253"/>
    <n v="2.7298061090214765E-2"/>
    <n v="8.646023098821215E-2"/>
    <n v="0"/>
    <n v="0"/>
    <n v="5.0146663060626442E-2"/>
    <n v="3.3223200894384949E-2"/>
    <n v="4.1090658989741215E-2"/>
    <n v="0.99999999999999989"/>
  </r>
  <r>
    <n v="70615051"/>
    <x v="1"/>
    <x v="2"/>
    <x v="32"/>
    <n v="990000"/>
    <n v="-0.18296153143683636"/>
    <x v="17"/>
    <x v="2"/>
    <x v="26"/>
    <n v="0.17970311078080423"/>
    <n v="4.5159809883988246E-2"/>
    <n v="0.17062497504665561"/>
    <n v="0.24536163536751818"/>
    <m/>
    <n v="5.0017694476603862E-2"/>
    <m/>
    <n v="0"/>
    <m/>
    <n v="4.1026955207221993E-2"/>
    <n v="5.5249963009912618E-2"/>
    <n v="0.99999999999999989"/>
  </r>
  <r>
    <n v="70524073"/>
    <x v="0"/>
    <x v="2"/>
    <x v="33"/>
    <n v="950000"/>
    <n v="-0.49130001954948732"/>
    <x v="18"/>
    <x v="2"/>
    <x v="27"/>
    <n v="0.19052868720698343"/>
    <n v="2.9265624237798153E-2"/>
    <n v="0.15349133330161677"/>
    <n v="0.29170560046869004"/>
    <m/>
    <n v="4.2095179383597206E-2"/>
    <m/>
    <n v="0"/>
    <m/>
    <n v="4.0963913448820104E-2"/>
    <n v="4.5878704189272618E-2"/>
    <n v="1"/>
  </r>
  <r>
    <n v="70524098"/>
    <x v="0"/>
    <x v="2"/>
    <x v="27"/>
    <n v="950000"/>
    <n v="-0.49017452505676762"/>
    <x v="19"/>
    <x v="2"/>
    <x v="28"/>
    <n v="0.1908920623471187"/>
    <n v="2.9382920710003518E-2"/>
    <n v="0.15369623151554954"/>
    <n v="0.29031366396194286"/>
    <m/>
    <n v="4.2151372960689472E-2"/>
    <m/>
    <n v="0"/>
    <m/>
    <n v="4.1018596879609431E-2"/>
    <n v="4.5939948458533476E-2"/>
    <n v="0.99999999999999989"/>
  </r>
  <r>
    <n v="70596124"/>
    <x v="1"/>
    <x v="6"/>
    <x v="28"/>
    <n v="840000"/>
    <n v="-0.21402476069352794"/>
    <x v="20"/>
    <x v="1"/>
    <x v="29"/>
    <n v="0.20998896108478354"/>
    <n v="3.7192780564762704E-2"/>
    <n v="0.160598354335244"/>
    <n v="6.56908581130283E-2"/>
    <n v="4.3184628658731239E-2"/>
    <n v="0.10337697030320801"/>
    <n v="0"/>
    <n v="0"/>
    <n v="6.8640993985701421E-2"/>
    <n v="5.3293080589247137E-2"/>
    <n v="3.900243707309918E-2"/>
    <n v="1.0000000000000002"/>
  </r>
  <r>
    <n v="70596132"/>
    <x v="1"/>
    <x v="6"/>
    <x v="28"/>
    <n v="550000"/>
    <n v="-0.20264106030157969"/>
    <x v="21"/>
    <x v="1"/>
    <x v="30"/>
    <n v="0.19111745084201251"/>
    <n v="2.7135397386336094E-2"/>
    <n v="0.15378640367902455"/>
    <n v="0.17689522555521364"/>
    <n v="0"/>
    <n v="0.10478053628120342"/>
    <n v="0"/>
    <n v="0"/>
    <n v="0"/>
    <n v="4.0732225090478108E-2"/>
    <n v="4.9797476086781936E-2"/>
    <n v="1.0000000000000002"/>
  </r>
  <r>
    <n v="70596149"/>
    <x v="1"/>
    <x v="6"/>
    <x v="28"/>
    <n v="545000"/>
    <n v="-0.20040198736614045"/>
    <x v="22"/>
    <x v="1"/>
    <x v="31"/>
    <n v="0.19165412998407153"/>
    <n v="2.7211596612124054E-2"/>
    <n v="0.15421825307228079"/>
    <n v="0.17458385544103747"/>
    <n v="0"/>
    <n v="0.10507477172683191"/>
    <n v="0"/>
    <n v="0"/>
    <n v="0"/>
    <n v="4.0846605726675395E-2"/>
    <n v="4.9937312959998981E-2"/>
    <n v="1.0000000000000002"/>
  </r>
  <r>
    <n v="70609136"/>
    <x v="1"/>
    <x v="6"/>
    <x v="31"/>
    <n v="525000"/>
    <n v="-0.14520378777206278"/>
    <x v="23"/>
    <x v="1"/>
    <x v="32"/>
    <n v="0.22584481633866665"/>
    <n v="2.8212836078406637E-2"/>
    <n v="0.15989265004347233"/>
    <n v="9.6478867062065737E-2"/>
    <n v="3.4395892764749254E-2"/>
    <n v="0.10894095458493969"/>
    <n v="0"/>
    <n v="0"/>
    <n v="3.7643664458988486E-2"/>
    <n v="0"/>
    <n v="5.1774735779701472E-2"/>
    <n v="1"/>
  </r>
  <r>
    <n v="70609064"/>
    <x v="1"/>
    <x v="6"/>
    <x v="29"/>
    <n v="530000"/>
    <n v="-0.15392272047693434"/>
    <x v="24"/>
    <x v="1"/>
    <x v="33"/>
    <n v="0.22534771417475508"/>
    <n v="2.8150737412198468E-2"/>
    <n v="0.1489046661882886"/>
    <n v="6.8599876976212809E-2"/>
    <n v="3.432018470555967E-2"/>
    <n v="0.10870116699476731"/>
    <n v="0"/>
    <n v="0"/>
    <n v="3.7560807799431314E-2"/>
    <n v="4.050375858806101E-2"/>
    <n v="5.1660775523232942E-2"/>
    <n v="0.99999999999999978"/>
  </r>
  <r>
    <n v="70572573"/>
    <x v="0"/>
    <x v="2"/>
    <x v="27"/>
    <n v="420000"/>
    <n v="-0.50336519688060299"/>
    <x v="25"/>
    <x v="2"/>
    <x v="34"/>
    <n v="0.18785093507015654"/>
    <n v="1.1389493983657109E-2"/>
    <n v="0.17481886627125703"/>
    <n v="0.28157685735335986"/>
    <m/>
    <n v="4.7944280481718518E-2"/>
    <m/>
    <n v="0"/>
    <m/>
    <n v="4.111621586978044E-2"/>
    <n v="5.2253523895075371E-2"/>
    <n v="0.99999999999999978"/>
  </r>
  <r>
    <n v="70641307"/>
    <x v="0"/>
    <x v="2"/>
    <x v="34"/>
    <n v="405000"/>
    <n v="-0.75070762271094171"/>
    <x v="1"/>
    <x v="2"/>
    <x v="35"/>
    <n v="8.8752391663980787E-2"/>
    <n v="0"/>
    <n v="0.17476085322748147"/>
    <n v="0.55510627690263503"/>
    <m/>
    <n v="5.0438904020232635E-2"/>
    <m/>
    <n v="0"/>
    <m/>
    <n v="0"/>
    <n v="7.0062817875656352E-2"/>
    <n v="1.0000000000000002"/>
  </r>
  <r>
    <n v="70609739"/>
    <x v="0"/>
    <x v="2"/>
    <x v="27"/>
    <n v="315000"/>
    <n v="-0.47449381731486573"/>
    <x v="26"/>
    <x v="2"/>
    <x v="36"/>
    <n v="0.14036112427056302"/>
    <n v="4.2644062971242409E-2"/>
    <n v="0.14321765203860184"/>
    <n v="0.2549990193821301"/>
    <m/>
    <n v="5.1060893217342078E-2"/>
    <m/>
    <n v="0"/>
    <m/>
    <n v="4.097021988052546E-2"/>
    <n v="6.9562823162338555E-2"/>
    <n v="0.99999999999999989"/>
  </r>
  <r>
    <n v="70612178"/>
    <x v="0"/>
    <x v="2"/>
    <x v="35"/>
    <n v="270000"/>
    <n v="-0.45674340945096492"/>
    <x v="27"/>
    <x v="2"/>
    <x v="37"/>
    <n v="0.15381037106013834"/>
    <n v="4.3806078828228963E-2"/>
    <n v="0.16551024298285422"/>
    <n v="0.23342549203188775"/>
    <m/>
    <n v="4.9173994517135423E-2"/>
    <m/>
    <n v="0"/>
    <m/>
    <n v="4.0908199384873341E-2"/>
    <n v="6.0292985537855066E-2"/>
    <n v="1"/>
  </r>
  <r>
    <n v="70642038"/>
    <x v="0"/>
    <x v="6"/>
    <x v="36"/>
    <n v="265000"/>
    <n v="-0.66705343218026802"/>
    <x v="1"/>
    <x v="1"/>
    <x v="38"/>
    <n v="0.17752567864746086"/>
    <n v="0"/>
    <n v="0.15196390344744895"/>
    <n v="0.47517990273839761"/>
    <n v="0"/>
    <n v="4.0132714018868428E-2"/>
    <n v="0"/>
    <n v="0"/>
    <n v="3.3715535102490611E-2"/>
    <n v="0"/>
    <n v="4.9207333463449236E-2"/>
    <n v="0.99999999999999989"/>
  </r>
  <r>
    <n v="70642046"/>
    <x v="0"/>
    <x v="6"/>
    <x v="36"/>
    <n v="260000"/>
    <n v="-0.65988482757722489"/>
    <x v="1"/>
    <x v="1"/>
    <x v="39"/>
    <n v="0.18238852287563628"/>
    <n v="0"/>
    <n v="0.15178970213675808"/>
    <n v="0.46617150048589623"/>
    <n v="0"/>
    <n v="4.0201241998020866E-2"/>
    <n v="0"/>
    <n v="0"/>
    <n v="3.4639082594448541E-2"/>
    <n v="0"/>
    <n v="5.0555237605203439E-2"/>
    <n v="1.0000000000000002"/>
  </r>
  <r>
    <m/>
    <x v="4"/>
    <x v="7"/>
    <x v="37"/>
    <m/>
    <m/>
    <x v="28"/>
    <x v="2"/>
    <x v="40"/>
    <m/>
    <m/>
    <m/>
    <m/>
    <m/>
    <m/>
    <m/>
    <m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n v="3653646.1000999999"/>
    <x v="0"/>
    <x v="0"/>
    <x v="0"/>
    <n v="22620000"/>
    <n v="-0.37726067427975118"/>
    <n v="0.44151847424863999"/>
    <n v="0.16134124413178874"/>
    <n v="0.19393025683963139"/>
    <n v="2.0142068970697431E-2"/>
    <n v="7.6606041462692676E-2"/>
    <n v="6.1987567055853884E-3"/>
    <n v="4.9575181793409612E-2"/>
    <n v="5.0687975847554946E-2"/>
    <n v="1.0000000000000002"/>
  </r>
  <r>
    <n v="4432503.1001000004"/>
    <x v="0"/>
    <x v="1"/>
    <x v="1"/>
    <n v="1315000"/>
    <n v="-0.52905772870130252"/>
    <n v="0.3297309037924866"/>
    <n v="7.6763508937025424E-2"/>
    <n v="0.2824641544679774"/>
    <n v="0"/>
    <n v="0.10285934342922484"/>
    <n v="0"/>
    <n v="0.16658430862391932"/>
    <n v="4.1597780749366452E-2"/>
    <n v="1"/>
  </r>
  <r>
    <n v="4424420.1001000004"/>
    <x v="0"/>
    <x v="1"/>
    <x v="2"/>
    <n v="1295000"/>
    <n v="-0.52291825207258025"/>
    <n v="0.33402946712174336"/>
    <n v="7.7764242567833153E-2"/>
    <n v="0.27310994096370628"/>
    <n v="0"/>
    <n v="0.10420027749591625"/>
    <n v="0"/>
    <n v="0.16875599830190904"/>
    <n v="4.2140073548891911E-2"/>
    <n v="1"/>
  </r>
  <r>
    <n v="4467668.1001000004"/>
    <x v="0"/>
    <x v="1"/>
    <x v="3"/>
    <n v="650000"/>
    <n v="-0.89118751685910291"/>
    <n v="4.8623599513979869E-2"/>
    <n v="0.10008844789402967"/>
    <n v="0.80079101234331107"/>
    <n v="0"/>
    <n v="0"/>
    <n v="0"/>
    <n v="0"/>
    <n v="5.0496940248679435E-2"/>
    <n v="1"/>
  </r>
  <r>
    <n v="4438803.1001000004"/>
    <x v="0"/>
    <x v="1"/>
    <x v="4"/>
    <n v="575000"/>
    <n v="-0.530443587600535"/>
    <n v="0.32931862628135455"/>
    <n v="7.7688400731739202E-2"/>
    <n v="0.38751752335136969"/>
    <n v="0"/>
    <n v="9.5423765386555073E-2"/>
    <n v="0"/>
    <n v="7.2162606552532316E-2"/>
    <n v="3.7889077696449169E-2"/>
    <n v="1"/>
  </r>
  <r>
    <n v="4438790.1001000004"/>
    <x v="1"/>
    <x v="1"/>
    <x v="5"/>
    <n v="575000"/>
    <n v="-0.42208987107585405"/>
    <n v="0.32931551748822996"/>
    <n v="7.7687667347269604E-2"/>
    <n v="0.38752330523298956"/>
    <n v="0"/>
    <n v="9.5422864578880995E-2"/>
    <n v="0"/>
    <n v="7.2161925331984164E-2"/>
    <n v="3.7888720020645722E-2"/>
    <n v="1.0000000000000002"/>
  </r>
  <r>
    <n v="4459436.1001000004"/>
    <x v="0"/>
    <x v="1"/>
    <x v="6"/>
    <n v="550000"/>
    <n v="-0.93923214880863126"/>
    <n v="0"/>
    <n v="0.10190618337679078"/>
    <n v="0.84839358771716644"/>
    <m/>
    <n v="0"/>
    <n v="0"/>
    <n v="0"/>
    <n v="4.9700228906042823E-2"/>
    <n v="1"/>
  </r>
  <r>
    <n v="4459371.1001000004"/>
    <x v="1"/>
    <x v="1"/>
    <x v="6"/>
    <n v="45000"/>
    <n v="-1"/>
    <n v="0"/>
    <n v="0"/>
    <n v="1"/>
    <m/>
    <n v="0"/>
    <n v="0"/>
    <n v="0"/>
    <n v="0"/>
    <n v="1"/>
  </r>
  <r>
    <n v="676821"/>
    <x v="0"/>
    <x v="1"/>
    <x v="7"/>
    <n v="790000"/>
    <n v="-0.55485026854539554"/>
    <n v="0.44514973145460446"/>
    <n v="0"/>
    <n v="0.1217647186665464"/>
    <n v="9.2203481077204191E-2"/>
    <n v="0.15781558487386732"/>
    <n v="0"/>
    <n v="0.18306648392777766"/>
    <n v="0"/>
    <n v="1"/>
  </r>
  <r>
    <n v="678826"/>
    <x v="1"/>
    <x v="2"/>
    <x v="8"/>
    <n v="750000"/>
    <n v="-0.69515206541236374"/>
    <n v="0.12861627487325761"/>
    <n v="0.14950599237815718"/>
    <n v="0.57780431328140869"/>
    <m/>
    <n v="6.0329719421833461E-2"/>
    <n v="0"/>
    <n v="2.5411757485619375E-2"/>
    <n v="5.8331942559723439E-2"/>
    <n v="0.99999999999999967"/>
  </r>
  <r>
    <n v="676864"/>
    <x v="0"/>
    <x v="1"/>
    <x v="9"/>
    <n v="440000"/>
    <n v="-0.56737106638374457"/>
    <n v="0.43262893361625548"/>
    <n v="0"/>
    <n v="0.16525617105247778"/>
    <n v="0.10347561190227696"/>
    <n v="0.19902277877836386"/>
    <n v="0"/>
    <n v="9.9616504650626006E-2"/>
    <n v="0"/>
    <n v="1"/>
  </r>
  <r>
    <n v="678129"/>
    <x v="0"/>
    <x v="1"/>
    <x v="10"/>
    <n v="330000"/>
    <n v="-0.6427995907240035"/>
    <n v="0.35416399187293562"/>
    <n v="6.7475942290242067E-3"/>
    <n v="0.28914460747596932"/>
    <n v="0"/>
    <n v="0.14776677914385317"/>
    <n v="0"/>
    <n v="0.20217702727821768"/>
    <n v="0"/>
    <n v="1"/>
  </r>
  <r>
    <n v="676888"/>
    <x v="1"/>
    <x v="2"/>
    <x v="11"/>
    <n v="295000"/>
    <n v="-5.5360860756894059E-2"/>
    <n v="0.5366432404477004"/>
    <n v="0.22757039945349775"/>
    <n v="1.2365914946376316E-2"/>
    <m/>
    <n v="0.1494288542577599"/>
    <n v="0"/>
    <n v="0"/>
    <n v="7.3991590894665768E-2"/>
    <n v="1"/>
  </r>
  <r>
    <n v="678460"/>
    <x v="0"/>
    <x v="2"/>
    <x v="12"/>
    <n v="290000"/>
    <n v="-0.24973465726672717"/>
    <n v="0.66586907635627357"/>
    <n v="0.15482638292884782"/>
    <n v="7.9391640419822801E-2"/>
    <m/>
    <n v="5.0831586764996849E-2"/>
    <n v="0"/>
    <n v="0"/>
    <n v="4.9081313530058901E-2"/>
    <n v="1"/>
  </r>
  <r>
    <n v="676844"/>
    <x v="0"/>
    <x v="2"/>
    <x v="13"/>
    <n v="275000"/>
    <n v="-0.31238464465510829"/>
    <n v="0.60003090001383974"/>
    <n v="0.16286085458366964"/>
    <n v="7.5390030211092723E-2"/>
    <m/>
    <n v="7.2912834572749108E-2"/>
    <n v="0"/>
    <n v="4.1148478057313621E-2"/>
    <n v="4.7656902561335257E-2"/>
    <n v="1"/>
  </r>
  <r>
    <n v="678801"/>
    <x v="1"/>
    <x v="2"/>
    <x v="14"/>
    <n v="250000"/>
    <n v="-0.67218604294881512"/>
    <n v="0.12882477322914362"/>
    <n v="0.17980868565982996"/>
    <n v="0.56387928796872211"/>
    <m/>
    <n v="6.1716959276430131E-2"/>
    <n v="0"/>
    <n v="0"/>
    <n v="6.577029386587413E-2"/>
    <n v="1"/>
  </r>
  <r>
    <n v="676870"/>
    <x v="1"/>
    <x v="2"/>
    <x v="11"/>
    <n v="205000"/>
    <n v="-0.13043209770406672"/>
    <n v="0.49382885468133353"/>
    <n v="0.19129091978738411"/>
    <n v="8.8420474511515496E-2"/>
    <m/>
    <n v="0.13050054094811059"/>
    <n v="0"/>
    <n v="0"/>
    <n v="9.5959210071656281E-2"/>
    <n v="1"/>
  </r>
  <r>
    <n v="676842"/>
    <x v="0"/>
    <x v="2"/>
    <x v="13"/>
    <n v="175000"/>
    <n v="-0.39391730123869262"/>
    <n v="0.49972975380790086"/>
    <n v="0.19423735727963992"/>
    <n v="0.12693230751417447"/>
    <m/>
    <n v="0.11594680080638967"/>
    <n v="0"/>
    <n v="0"/>
    <n v="6.315378059189522E-2"/>
    <n v="1"/>
  </r>
  <r>
    <n v="678167"/>
    <x v="0"/>
    <x v="2"/>
    <x v="15"/>
    <n v="155000"/>
    <n v="-0.44950057399423138"/>
    <n v="0.44897891493525"/>
    <n v="0.17903293043654703"/>
    <n v="0.21663923241205532"/>
    <m/>
    <n v="8.5496614302572924E-2"/>
    <n v="0"/>
    <n v="0"/>
    <n v="6.9852307913574954E-2"/>
    <n v="1.0000000000000002"/>
  </r>
  <r>
    <n v="678714"/>
    <x v="1"/>
    <x v="2"/>
    <x v="16"/>
    <n v="150000"/>
    <n v="-0.62787466053571506"/>
    <n v="0.13796995291319258"/>
    <n v="0.20360900799464923"/>
    <n v="0.45460787592389146"/>
    <m/>
    <n v="0.10083405945421789"/>
    <n v="0"/>
    <n v="0"/>
    <n v="0.10297910371404886"/>
    <n v="1"/>
  </r>
  <r>
    <n v="678048"/>
    <x v="2"/>
    <x v="3"/>
    <x v="17"/>
    <n v="140000"/>
    <s v="-"/>
    <n v="0"/>
    <n v="0"/>
    <n v="1.8888428727368196E-2"/>
    <n v="0.98111157127263182"/>
    <n v="0"/>
    <n v="0"/>
    <n v="0"/>
    <n v="0"/>
    <n v="1"/>
  </r>
  <r>
    <n v="676876"/>
    <x v="1"/>
    <x v="2"/>
    <x v="11"/>
    <n v="120000"/>
    <n v="-0.22977741055313583"/>
    <n v="0.41873571925774367"/>
    <n v="0.18389340090659856"/>
    <n v="0.15106130951071553"/>
    <m/>
    <n v="0.120749360501303"/>
    <n v="0"/>
    <n v="0"/>
    <n v="0.12556020982363927"/>
    <n v="1"/>
  </r>
  <r>
    <n v="676879"/>
    <x v="0"/>
    <x v="1"/>
    <x v="18"/>
    <n v="100000"/>
    <n v="-0.53467352330597206"/>
    <n v="0.46532647669402799"/>
    <n v="0"/>
    <n v="0.26496197090193019"/>
    <n v="8.9496303907904542E-2"/>
    <n v="4.8231881858924686E-2"/>
    <n v="0"/>
    <n v="0.13198336663721252"/>
    <n v="0"/>
    <n v="0.99999999999999989"/>
  </r>
  <r>
    <n v="678000"/>
    <x v="2"/>
    <x v="3"/>
    <x v="19"/>
    <n v="95000"/>
    <s v="-"/>
    <n v="0"/>
    <n v="0"/>
    <n v="2.0729770224781268E-2"/>
    <n v="0.97927022977521871"/>
    <n v="0"/>
    <n v="0"/>
    <n v="0"/>
    <n v="0"/>
    <n v="1"/>
  </r>
  <r>
    <n v="678166"/>
    <x v="3"/>
    <x v="4"/>
    <x v="10"/>
    <n v="45000"/>
    <n v="-0.41914309662689109"/>
    <n v="0.46256594484782776"/>
    <n v="0.26286879672284696"/>
    <n v="0.27456525842932511"/>
    <m/>
    <n v="0"/>
    <n v="0"/>
    <n v="0"/>
    <n v="0"/>
    <n v="0.99999999999999989"/>
  </r>
  <r>
    <n v="678131"/>
    <x v="2"/>
    <x v="3"/>
    <x v="20"/>
    <n v="45000"/>
    <s v="-"/>
    <n v="0"/>
    <n v="0"/>
    <n v="9.8399176348058764E-3"/>
    <n v="0.99016008236519415"/>
    <n v="0"/>
    <n v="0"/>
    <n v="0"/>
    <n v="0"/>
    <n v="1"/>
  </r>
  <r>
    <n v="678009"/>
    <x v="2"/>
    <x v="3"/>
    <x v="21"/>
    <n v="35000"/>
    <s v="-"/>
    <n v="0"/>
    <n v="0"/>
    <n v="1.198042481725671E-2"/>
    <n v="0.9880195751827433"/>
    <n v="0"/>
    <n v="0"/>
    <n v="0"/>
    <n v="0"/>
    <n v="1"/>
  </r>
  <r>
    <n v="678050"/>
    <x v="2"/>
    <x v="3"/>
    <x v="22"/>
    <n v="35000"/>
    <s v="-"/>
    <n v="0"/>
    <n v="0"/>
    <n v="3.2891385874851867E-2"/>
    <n v="0.96710861412514804"/>
    <n v="0"/>
    <n v="0"/>
    <n v="0"/>
    <n v="0"/>
    <n v="0.99999999999999989"/>
  </r>
  <r>
    <n v="678030"/>
    <x v="2"/>
    <x v="3"/>
    <x v="23"/>
    <n v="45000"/>
    <s v="-"/>
    <n v="0"/>
    <n v="0"/>
    <n v="4.23944714472847E-3"/>
    <n v="0.99576055285527143"/>
    <n v="0"/>
    <n v="0"/>
    <n v="0"/>
    <n v="0"/>
    <n v="0.99999999999999989"/>
  </r>
  <r>
    <n v="678141"/>
    <x v="3"/>
    <x v="4"/>
    <x v="24"/>
    <n v="30000"/>
    <n v="-0.42835470185899449"/>
    <n v="0.44745336930504664"/>
    <n v="0.27598206407990866"/>
    <n v="0.2765645666150448"/>
    <m/>
    <n v="0"/>
    <n v="0"/>
    <n v="0"/>
    <n v="0"/>
    <n v="1"/>
  </r>
  <r>
    <n v="678011"/>
    <x v="2"/>
    <x v="3"/>
    <x v="25"/>
    <n v="25000"/>
    <s v="-"/>
    <n v="0"/>
    <n v="0"/>
    <n v="3.3712384122627143E-2"/>
    <n v="0.96628761587737289"/>
    <n v="0"/>
    <n v="0"/>
    <n v="0"/>
    <n v="0"/>
    <n v="1"/>
  </r>
  <r>
    <n v="678140"/>
    <x v="3"/>
    <x v="5"/>
    <x v="22"/>
    <n v="10000"/>
    <n v="-0.42788829333107636"/>
    <n v="0.36518476580828008"/>
    <n v="0.45983764635698576"/>
    <n v="0.17497758783473422"/>
    <m/>
    <n v="0"/>
    <n v="0"/>
    <n v="0"/>
    <n v="0"/>
    <n v="1"/>
  </r>
  <r>
    <n v="678034"/>
    <x v="2"/>
    <x v="3"/>
    <x v="26"/>
    <n v="20000"/>
    <s v="-"/>
    <n v="0"/>
    <n v="0"/>
    <n v="0.11234066354430797"/>
    <n v="0.88765933645569195"/>
    <n v="0"/>
    <n v="0"/>
    <n v="0"/>
    <n v="0"/>
    <n v="0.99999999999999989"/>
  </r>
  <r>
    <n v="70598445"/>
    <x v="1"/>
    <x v="6"/>
    <x v="27"/>
    <n v="2620000"/>
    <n v="-6.6123699736430508E-2"/>
    <n v="0.55377515849620385"/>
    <n v="0.18259808269694552"/>
    <n v="5.9764790320884997E-2"/>
    <n v="3.4753382117699107E-2"/>
    <n v="0.10987820478603555"/>
    <n v="0"/>
    <n v="0"/>
    <n v="5.9230381582230783E-2"/>
    <n v="0.99999999999999978"/>
  </r>
  <r>
    <n v="70524081"/>
    <x v="0"/>
    <x v="2"/>
    <x v="28"/>
    <n v="2930000"/>
    <n v="-0.50435014872841222"/>
    <n v="0.4119848784930461"/>
    <n v="0.15307394460440035"/>
    <n v="0.31944807421605326"/>
    <m/>
    <n v="4.5687488782455585E-2"/>
    <n v="0"/>
    <n v="2.0533288215506259E-2"/>
    <n v="4.9272325688538336E-2"/>
    <n v="0.99999999999999989"/>
  </r>
  <r>
    <n v="70523881"/>
    <x v="0"/>
    <x v="2"/>
    <x v="28"/>
    <n v="1960000"/>
    <n v="-0.45688804636656699"/>
    <n v="0.44963322707752845"/>
    <n v="0.17164187901133868"/>
    <n v="0.25632960786652831"/>
    <m/>
    <n v="4.7814107180138996E-2"/>
    <n v="0"/>
    <n v="2.0448242195124838E-2"/>
    <n v="5.4132936669340576E-2"/>
    <n v="1"/>
  </r>
  <r>
    <n v="70609103"/>
    <x v="1"/>
    <x v="6"/>
    <x v="29"/>
    <n v="1615000"/>
    <n v="-0.23447678798756078"/>
    <n v="0.45187740722154357"/>
    <n v="0.15957250451051763"/>
    <n v="0.13905523215569834"/>
    <n v="3.9469079952274298E-2"/>
    <n v="8.9134010345587461E-2"/>
    <n v="0"/>
    <n v="8.0287718622942011E-2"/>
    <n v="4.0604047191436607E-2"/>
    <n v="1"/>
  </r>
  <r>
    <n v="70609128"/>
    <x v="1"/>
    <x v="6"/>
    <x v="29"/>
    <n v="1590000"/>
    <n v="-0.24384047079687921"/>
    <n v="0.44553470958942631"/>
    <n v="0.15865859560838944"/>
    <n v="0.14537771662702234"/>
    <n v="4.0115098701026239E-2"/>
    <n v="8.2174384573427212E-2"/>
    <n v="0"/>
    <n v="8.6870852137431925E-2"/>
    <n v="4.1268642763276506E-2"/>
    <n v="1"/>
  </r>
  <r>
    <n v="70617661"/>
    <x v="0"/>
    <x v="6"/>
    <x v="30"/>
    <n v="1595000"/>
    <n v="-0.47996060973487409"/>
    <n v="0.43916469897588456"/>
    <n v="0.14770523104659739"/>
    <n v="0.29417281136064299"/>
    <m/>
    <n v="5.0382978381491042E-2"/>
    <n v="0"/>
    <n v="2.0549822507808888E-2"/>
    <n v="4.8024457727575263E-2"/>
    <n v="1.0000000000000002"/>
  </r>
  <r>
    <n v="70524877"/>
    <x v="0"/>
    <x v="2"/>
    <x v="28"/>
    <n v="1455000"/>
    <n v="-0.48717226124177604"/>
    <n v="0.42881982236492161"/>
    <n v="0.15411394829320102"/>
    <n v="0.30168166897306925"/>
    <m/>
    <n v="4.5997895344386086E-2"/>
    <n v="0"/>
    <n v="2.0531199486548933E-2"/>
    <n v="4.8855465537873205E-2"/>
    <n v="1"/>
  </r>
  <r>
    <n v="70609111"/>
    <x v="1"/>
    <x v="6"/>
    <x v="31"/>
    <n v="1330000"/>
    <n v="-0.33673134961023832"/>
    <n v="0.39503777873650114"/>
    <n v="0.12647501873309019"/>
    <n v="0.23986249801684159"/>
    <n v="2.7409569983021437E-2"/>
    <n v="8.6659604336977725E-2"/>
    <n v="0"/>
    <n v="8.3433803172096338E-2"/>
    <n v="4.1121727021471668E-2"/>
    <n v="1.0000000000000002"/>
  </r>
  <r>
    <n v="70615051"/>
    <x v="1"/>
    <x v="2"/>
    <x v="32"/>
    <n v="990000"/>
    <n v="-0.18373203484016809"/>
    <n v="0.43737576999252425"/>
    <n v="0.17021261006429095"/>
    <n v="0.24586651451036087"/>
    <m/>
    <n v="5.0125440419890671E-2"/>
    <n v="0"/>
    <n v="4.1077222238147686E-2"/>
    <n v="5.534244277478554E-2"/>
    <n v="0.99999999999999989"/>
  </r>
  <r>
    <n v="70524073"/>
    <x v="0"/>
    <x v="2"/>
    <x v="33"/>
    <n v="950000"/>
    <n v="-0.49165641948681826"/>
    <n v="0.4256901420811991"/>
    <n v="0.15305115849578255"/>
    <n v="0.29216162414728541"/>
    <m/>
    <n v="4.216678881763769E-2"/>
    <n v="0"/>
    <n v="4.0995562761827122E-2"/>
    <n v="4.5934723696268089E-2"/>
    <n v="1"/>
  </r>
  <r>
    <n v="70524098"/>
    <x v="0"/>
    <x v="2"/>
    <x v="27"/>
    <n v="950000"/>
    <n v="-0.49052936097455047"/>
    <n v="0.42670661614981631"/>
    <n v="0.15325593010036939"/>
    <n v="0.29076765573541347"/>
    <m/>
    <n v="4.2223204993061147E-2"/>
    <n v="0"/>
    <n v="4.1050411919783092E-2"/>
    <n v="4.599618110155651E-2"/>
    <n v="0.99999999999999978"/>
  </r>
  <r>
    <n v="70596124"/>
    <x v="1"/>
    <x v="6"/>
    <x v="28"/>
    <n v="840000"/>
    <n v="-0.21488425341269457"/>
    <n v="0.46579385952659191"/>
    <n v="0.16015717250621186"/>
    <n v="6.5801853605282734E-2"/>
    <n v="4.3386425952583373E-2"/>
    <n v="0.10371179315189565"/>
    <n v="0"/>
    <n v="0.12209411040167958"/>
    <n v="3.9054784855754789E-2"/>
    <n v="0.99999999999999989"/>
  </r>
  <r>
    <n v="70596132"/>
    <x v="1"/>
    <x v="6"/>
    <x v="28"/>
    <n v="550000"/>
    <n v="-0.20329629000815286"/>
    <n v="0.4737198947613212"/>
    <n v="0.15336327332081182"/>
    <n v="0.17720107610853886"/>
    <n v="0"/>
    <n v="0.10508320709446237"/>
    <n v="0"/>
    <n v="4.0768451252844659E-2"/>
    <n v="4.9864097462021244E-2"/>
    <n v="1.0000000000000002"/>
  </r>
  <r>
    <n v="70596149"/>
    <x v="1"/>
    <x v="6"/>
    <x v="28"/>
    <n v="545000"/>
    <n v="-0.20105486679834828"/>
    <n v="0.4750526446327572"/>
    <n v="0.15379474112501773"/>
    <n v="0.17488623737754874"/>
    <n v="0"/>
    <n v="0.10537884515461982"/>
    <n v="0"/>
    <n v="4.0883148036253453E-2"/>
    <n v="5.0004383673803138E-2"/>
    <n v="1.0000000000000002"/>
  </r>
  <r>
    <n v="70609136"/>
    <x v="1"/>
    <x v="6"/>
    <x v="31"/>
    <n v="525000"/>
    <n v="-0.14581729950715128"/>
    <n v="0.5106373006920486"/>
    <n v="0.15942288628676607"/>
    <n v="9.6624698383667301E-2"/>
    <n v="3.4550006810389319E-2"/>
    <n v="0.10923520222618893"/>
    <n v="0"/>
    <n v="3.7695602854603896E-2"/>
    <n v="5.1834302746335999E-2"/>
    <n v="1.0000000000000002"/>
  </r>
  <r>
    <n v="70609064"/>
    <x v="1"/>
    <x v="6"/>
    <x v="29"/>
    <n v="530000"/>
    <n v="-0.15453029585421496"/>
    <n v="0.5095040057062582"/>
    <n v="0.14846446284017761"/>
    <n v="6.870277659483788E-2"/>
    <n v="3.4473327434589369E-2"/>
    <n v="0.10899276849330855"/>
    <n v="0"/>
    <n v="7.8143395871790575E-2"/>
    <n v="5.1719263059037894E-2"/>
    <n v="1"/>
  </r>
  <r>
    <n v="70572573"/>
    <x v="0"/>
    <x v="2"/>
    <x v="27"/>
    <n v="420000"/>
    <n v="-0.50371580776142144"/>
    <n v="0.40214121259423347"/>
    <n v="0.17432659030475975"/>
    <n v="0.28203369237139653"/>
    <m/>
    <n v="4.8028336347955232E-2"/>
    <n v="0"/>
    <n v="4.1150121690977377E-2"/>
    <n v="5.2320046690677774E-2"/>
    <n v="1.0000000000000002"/>
  </r>
  <r>
    <n v="70641307"/>
    <x v="0"/>
    <x v="2"/>
    <x v="34"/>
    <n v="405000"/>
    <n v="-0.70211696874107454"/>
    <n v="0.19835362441602289"/>
    <n v="0.17437889024937459"/>
    <n v="0.50651186108282242"/>
    <m/>
    <n v="5.0559270149500082E-2"/>
    <n v="0"/>
    <n v="0"/>
    <n v="7.0196354102280104E-2"/>
    <n v="1.0000000000000002"/>
  </r>
  <r>
    <n v="70609739"/>
    <x v="0"/>
    <x v="2"/>
    <x v="27"/>
    <n v="315000"/>
    <n v="-0.47522252677739307"/>
    <n v="0.4395534922037509"/>
    <n v="0.14291850818383472"/>
    <n v="0.2556042042487528"/>
    <m/>
    <n v="5.1187713935215588E-2"/>
    <n v="0"/>
    <n v="4.1033906974678028E-2"/>
    <n v="6.9702174453767973E-2"/>
    <n v="1"/>
  </r>
  <r>
    <n v="70612178"/>
    <x v="0"/>
    <x v="2"/>
    <x v="35"/>
    <n v="270000"/>
    <n v="-0.45740675742608305"/>
    <n v="0.45013893863648352"/>
    <n v="0.16517549226051126"/>
    <n v="0.23399388750856948"/>
    <m/>
    <n v="4.9299398857797196E-2"/>
    <n v="0"/>
    <n v="4.0974508002627363E-2"/>
    <n v="6.0417774734011227E-2"/>
    <n v="1.0000000000000002"/>
  </r>
  <r>
    <n v="70642038"/>
    <x v="0"/>
    <x v="6"/>
    <x v="36"/>
    <n v="265000"/>
    <n v="-0.61861266715310503"/>
    <n v="0.2983232262109613"/>
    <n v="0.15170386268877048"/>
    <n v="0.4265899702944933"/>
    <n v="0"/>
    <n v="4.0247613183930706E-2"/>
    <n v="0"/>
    <n v="3.3810766201887603E-2"/>
    <n v="4.9324561419956392E-2"/>
    <n v="0.99999999999999978"/>
  </r>
  <r>
    <n v="70642046"/>
    <x v="0"/>
    <x v="6"/>
    <x v="36"/>
    <n v="260000"/>
    <n v="-0.62133688730785464"/>
    <n v="0.29527003926753725"/>
    <n v="0.15153339133267085"/>
    <n v="0.42746478551785694"/>
    <n v="0"/>
    <n v="4.0317250444569179E-2"/>
    <n v="0"/>
    <n v="3.4737709021011677E-2"/>
    <n v="5.0676824416354273E-2"/>
    <n v="1.00000000000000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s v="03653646.1001"/>
    <x v="0"/>
    <x v="0"/>
    <x v="0"/>
    <n v="22620000"/>
    <n v="-0.37726067427975118"/>
    <n v="-6.0853912835310608E-2"/>
    <n v="1.8974981758114462E-3"/>
    <n v="8.1046894853116003E-2"/>
    <n v="-3.6550153756064151E-3"/>
    <n v="-4.8968739557163077E-3"/>
    <n v="-8.0473509709911781E-4"/>
    <n v="-1.0861572902011771E-2"/>
    <n v="-1.8519614051375616E-3"/>
    <n v="8.2934232299904598E-2"/>
  </r>
  <r>
    <s v="04432503.1001"/>
    <x v="0"/>
    <x v="1"/>
    <x v="1"/>
    <n v="1315000"/>
    <n v="-0.52905772870130252"/>
    <n v="-0.22026909620751345"/>
    <n v="7.6763508937025424E-2"/>
    <n v="0.1524641544679774"/>
    <n v="0"/>
    <n v="-6.714065657077517E-2"/>
    <n v="0"/>
    <n v="1.6584308623919325E-2"/>
    <n v="4.1597780749366452E-2"/>
    <n v="0.28740975277828862"/>
  </r>
  <r>
    <s v="04424420.1001"/>
    <x v="0"/>
    <x v="1"/>
    <x v="2"/>
    <n v="1295000"/>
    <n v="-0.52291825207258025"/>
    <n v="-0.21597053287825668"/>
    <n v="7.7764242567833153E-2"/>
    <n v="0.14310994096370627"/>
    <n v="0"/>
    <n v="-6.5799722504083766E-2"/>
    <n v="0"/>
    <n v="1.8755998301909049E-2"/>
    <n v="4.2140073548891911E-2"/>
    <n v="0.28177025538234046"/>
  </r>
  <r>
    <s v="04467668.1001"/>
    <x v="0"/>
    <x v="1"/>
    <x v="3"/>
    <n v="650000"/>
    <n v="-0.89118751685910291"/>
    <n v="-0.50137640048602017"/>
    <n v="0.10008844789402967"/>
    <n v="0.67079101234331107"/>
    <n v="0"/>
    <n v="-0.17"/>
    <n v="0"/>
    <n v="-0.15"/>
    <n v="5.0496940248679435E-2"/>
    <n v="0.82137640048602012"/>
  </r>
  <r>
    <s v="04438803.1001"/>
    <x v="0"/>
    <x v="1"/>
    <x v="4"/>
    <n v="575000"/>
    <n v="-0.530443587600535"/>
    <n v="-0.22068137371864549"/>
    <n v="7.7688400731739202E-2"/>
    <n v="0.25751752335136968"/>
    <n v="0"/>
    <n v="-7.4576234613444939E-2"/>
    <n v="0"/>
    <n v="-7.7837393447467679E-2"/>
    <n v="3.7889077696449169E-2"/>
    <n v="0.37309500177955812"/>
  </r>
  <r>
    <s v="04438790.1001"/>
    <x v="1"/>
    <x v="1"/>
    <x v="5"/>
    <n v="575000"/>
    <n v="-0.42208987107585405"/>
    <n v="-0.17068448251177004"/>
    <n v="7.7687667347269604E-2"/>
    <n v="0.23752330523298956"/>
    <n v="0"/>
    <n v="-0.10457713542111902"/>
    <n v="0"/>
    <n v="-7.783807466801583E-2"/>
    <n v="3.7888720020645722E-2"/>
    <n v="0.3530996926009049"/>
  </r>
  <r>
    <s v="04459436.1001"/>
    <x v="0"/>
    <x v="1"/>
    <x v="6"/>
    <n v="550000"/>
    <n v="-0.93923214880863126"/>
    <n v="-0.55000000000000004"/>
    <n v="0.10190618337679078"/>
    <n v="0.71839358771716644"/>
    <n v="0"/>
    <n v="-0.17"/>
    <n v="0"/>
    <n v="-0.15"/>
    <n v="4.9700228906042823E-2"/>
    <n v="0.87"/>
  </r>
  <r>
    <s v="04459371.1001"/>
    <x v="1"/>
    <x v="1"/>
    <x v="6"/>
    <n v="45000"/>
    <n v="-1"/>
    <n v="-0.5"/>
    <n v="0"/>
    <n v="0.85"/>
    <n v="0"/>
    <n v="-0.2"/>
    <n v="0"/>
    <n v="-0.15"/>
    <n v="0"/>
    <n v="0.85"/>
  </r>
  <r>
    <s v="676821"/>
    <x v="0"/>
    <x v="1"/>
    <x v="7"/>
    <n v="790000"/>
    <n v="-0.55485026854539554"/>
    <n v="-0.10485026854539559"/>
    <n v="0"/>
    <n v="-8.235281333453609E-3"/>
    <n v="9.2203481077204191E-2"/>
    <n v="-1.2184415126132692E-2"/>
    <n v="0"/>
    <n v="3.3066483927777668E-2"/>
    <n v="0"/>
    <n v="0.12526996500498189"/>
  </r>
  <r>
    <s v="678826"/>
    <x v="1"/>
    <x v="2"/>
    <x v="8"/>
    <n v="750000"/>
    <n v="-0.69515206541236374"/>
    <n v="-0.30638372512674245"/>
    <n v="-3.0494007621842817E-2"/>
    <n v="0.3378043132814087"/>
    <n v="0"/>
    <n v="3.2971942183346314E-4"/>
    <n v="0"/>
    <n v="4.1175748561937328E-4"/>
    <n v="-1.6680574402765588E-3"/>
    <n v="0.33854579018886166"/>
  </r>
  <r>
    <s v="676864"/>
    <x v="0"/>
    <x v="1"/>
    <x v="9"/>
    <n v="440000"/>
    <n v="-0.56737106638374457"/>
    <n v="-0.11737106638374456"/>
    <n v="0"/>
    <n v="3.5256171052477775E-2"/>
    <n v="0.10347561190227696"/>
    <n v="2.9022778778363845E-2"/>
    <n v="0"/>
    <n v="-5.0383495349373988E-2"/>
    <n v="0"/>
    <n v="0.16775456173311856"/>
  </r>
  <r>
    <s v="678129"/>
    <x v="0"/>
    <x v="1"/>
    <x v="10"/>
    <n v="330000"/>
    <n v="-0.6427995907240035"/>
    <n v="-0.19583600812706442"/>
    <n v="6.7475942290242067E-3"/>
    <n v="0.15914460747596931"/>
    <n v="0"/>
    <n v="-2.2233220856146846E-2"/>
    <n v="0"/>
    <n v="5.2177027278217686E-2"/>
    <n v="0"/>
    <n v="0.21806922898321124"/>
  </r>
  <r>
    <s v="676888"/>
    <x v="1"/>
    <x v="2"/>
    <x v="11"/>
    <n v="295000"/>
    <n v="-5.5360860756894059E-2"/>
    <n v="0.10164324044770034"/>
    <n v="4.7570399453497753E-2"/>
    <n v="-0.22763408505362367"/>
    <n v="0"/>
    <n v="8.9428854257759899E-2"/>
    <n v="0"/>
    <n v="-2.5000000000000001E-2"/>
    <n v="1.399159089466577E-2"/>
    <n v="0.25263408505362372"/>
  </r>
  <r>
    <s v="678460"/>
    <x v="0"/>
    <x v="2"/>
    <x v="12"/>
    <n v="290000"/>
    <n v="-0.24973465726672717"/>
    <n v="0.15586907635627356"/>
    <n v="-2.5173617071152177E-2"/>
    <n v="-7.0608359580177193E-2"/>
    <n v="0"/>
    <n v="-1.9168413235003158E-2"/>
    <n v="0"/>
    <n v="-0.03"/>
    <n v="-1.0918686469941097E-2"/>
    <n v="0.15586907635627362"/>
  </r>
  <r>
    <s v="676844"/>
    <x v="0"/>
    <x v="2"/>
    <x v="13"/>
    <n v="275000"/>
    <n v="-0.31238464465510829"/>
    <n v="9.0030900013839732E-2"/>
    <n v="-1.7139145416330354E-2"/>
    <n v="-7.4609969788907271E-2"/>
    <n v="0"/>
    <n v="2.9128345727491012E-3"/>
    <n v="0"/>
    <n v="1.1148478057313622E-2"/>
    <n v="-1.2343097438664741E-2"/>
    <n v="0.10409221264390241"/>
  </r>
  <r>
    <s v="678801"/>
    <x v="1"/>
    <x v="2"/>
    <x v="14"/>
    <n v="250000"/>
    <n v="-0.67218604294881512"/>
    <n v="-0.3061752267708564"/>
    <n v="-1.9131434017002902E-4"/>
    <n v="0.32387928796872212"/>
    <n v="0"/>
    <n v="1.7169592764301328E-3"/>
    <n v="0"/>
    <n v="-2.5000000000000001E-2"/>
    <n v="5.7702938658741321E-3"/>
    <n v="0.33136654111102642"/>
  </r>
  <r>
    <s v="676870"/>
    <x v="1"/>
    <x v="2"/>
    <x v="11"/>
    <n v="205000"/>
    <n v="-0.13043209770406672"/>
    <n v="5.8828854681333476E-2"/>
    <n v="1.1290919787384113E-2"/>
    <n v="-0.1515795254884845"/>
    <n v="0"/>
    <n v="7.050054094811059E-2"/>
    <n v="0"/>
    <n v="-2.5000000000000001E-2"/>
    <n v="3.5959210071656283E-2"/>
    <n v="0.17657952548848449"/>
  </r>
  <r>
    <s v="676842"/>
    <x v="0"/>
    <x v="2"/>
    <x v="13"/>
    <n v="175000"/>
    <n v="-0.39391730123869262"/>
    <n v="-1.0270246192099153E-2"/>
    <n v="1.4237357279639928E-2"/>
    <n v="-2.3067692485825519E-2"/>
    <n v="0"/>
    <n v="4.5946800806389659E-2"/>
    <n v="0"/>
    <n v="-0.03"/>
    <n v="3.1537805918952222E-3"/>
    <n v="6.3337938677924741E-2"/>
  </r>
  <r>
    <s v="678167"/>
    <x v="0"/>
    <x v="2"/>
    <x v="15"/>
    <n v="155000"/>
    <n v="-0.44950057399423138"/>
    <n v="-6.1021085064750014E-2"/>
    <n v="-9.670695634529658E-4"/>
    <n v="6.6639232412055327E-2"/>
    <n v="0"/>
    <n v="1.5496614302572917E-2"/>
    <n v="0"/>
    <n v="-0.03"/>
    <n v="9.8523079135749564E-3"/>
    <n v="9.1988154628203089E-2"/>
  </r>
  <r>
    <s v="678714"/>
    <x v="1"/>
    <x v="2"/>
    <x v="16"/>
    <n v="150000"/>
    <n v="-0.62787466053571506"/>
    <n v="-0.29703004708680747"/>
    <n v="2.3609007994649239E-2"/>
    <n v="0.21460787592389147"/>
    <n v="0"/>
    <n v="4.0834059454217891E-2"/>
    <n v="0"/>
    <n v="-2.5000000000000001E-2"/>
    <n v="4.2979103714048866E-2"/>
    <n v="0.32203004708680755"/>
  </r>
  <r>
    <s v="678048"/>
    <x v="2"/>
    <x v="3"/>
    <x v="17"/>
    <n v="140000"/>
    <s v="-"/>
    <n v="0"/>
    <n v="0"/>
    <n v="-1.1115712726318047E-3"/>
    <n v="1.1115712726318394E-3"/>
    <n v="0"/>
    <n v="0"/>
    <n v="0"/>
    <n v="0"/>
    <n v="1.1115712726318221E-3"/>
  </r>
  <r>
    <s v="676876"/>
    <x v="1"/>
    <x v="2"/>
    <x v="11"/>
    <n v="120000"/>
    <n v="-0.22977741055313583"/>
    <n v="-1.6264280742256387E-2"/>
    <n v="3.8934009065985653E-3"/>
    <n v="-8.8938690489284461E-2"/>
    <n v="0"/>
    <n v="6.0749360501303001E-2"/>
    <n v="0"/>
    <n v="-2.5000000000000001E-2"/>
    <n v="6.5560209823639276E-2"/>
    <n v="0.13020297123154084"/>
  </r>
  <r>
    <s v="676879"/>
    <x v="0"/>
    <x v="1"/>
    <x v="18"/>
    <n v="100000"/>
    <n v="-0.53467352330597206"/>
    <n v="-8.4673523305972054E-2"/>
    <n v="0"/>
    <n v="0.13496197090193018"/>
    <n v="8.9496303907904542E-2"/>
    <n v="-0.12176811814107533"/>
    <n v="0"/>
    <n v="-1.8016633362787471E-2"/>
    <n v="0"/>
    <n v="0.22445827480983477"/>
  </r>
  <r>
    <s v="678000"/>
    <x v="2"/>
    <x v="3"/>
    <x v="19"/>
    <n v="95000"/>
    <s v="-"/>
    <n v="0"/>
    <n v="0"/>
    <n v="7.2977022478126763E-4"/>
    <n v="-7.2977022478126763E-4"/>
    <n v="0"/>
    <n v="0"/>
    <n v="0"/>
    <n v="0"/>
    <n v="7.2977022478126763E-4"/>
  </r>
  <r>
    <s v="678166"/>
    <x v="3"/>
    <x v="4"/>
    <x v="10"/>
    <n v="45000"/>
    <n v="-0.41914309662689109"/>
    <n v="2.5659448478277946E-3"/>
    <n v="-7.1312032771530531E-3"/>
    <n v="4.565258429325092E-3"/>
    <n v="0"/>
    <n v="0"/>
    <n v="0"/>
    <n v="0"/>
    <n v="0"/>
    <n v="7.1312032771529699E-3"/>
  </r>
  <r>
    <s v="678131"/>
    <x v="2"/>
    <x v="3"/>
    <x v="20"/>
    <n v="45000"/>
    <s v="-"/>
    <n v="0"/>
    <n v="0"/>
    <n v="-1.0160082365194124E-2"/>
    <n v="1.0160082365194167E-2"/>
    <n v="0"/>
    <n v="0"/>
    <n v="0"/>
    <n v="0"/>
    <n v="1.0160082365194147E-2"/>
  </r>
  <r>
    <s v="678009"/>
    <x v="2"/>
    <x v="3"/>
    <x v="21"/>
    <n v="35000"/>
    <s v="-"/>
    <n v="0"/>
    <n v="0"/>
    <n v="-8.0195751827432903E-3"/>
    <n v="8.0195751827433215E-3"/>
    <n v="0"/>
    <n v="0"/>
    <n v="0"/>
    <n v="0"/>
    <n v="8.0195751827433059E-3"/>
  </r>
  <r>
    <s v="678050"/>
    <x v="2"/>
    <x v="3"/>
    <x v="22"/>
    <n v="35000"/>
    <s v="-"/>
    <n v="0"/>
    <n v="0"/>
    <n v="1.2891385874851866E-2"/>
    <n v="-1.2891385874851946E-2"/>
    <n v="0"/>
    <n v="0"/>
    <n v="0"/>
    <n v="0"/>
    <n v="1.2891385874851906E-2"/>
  </r>
  <r>
    <s v="678030"/>
    <x v="2"/>
    <x v="3"/>
    <x v="23"/>
    <n v="45000"/>
    <s v="-"/>
    <n v="0"/>
    <n v="0"/>
    <n v="-1.5760552855271531E-2"/>
    <n v="1.5760552855271448E-2"/>
    <n v="0"/>
    <n v="0"/>
    <n v="0"/>
    <n v="0"/>
    <n v="1.576055285527149E-2"/>
  </r>
  <r>
    <s v="678141"/>
    <x v="3"/>
    <x v="4"/>
    <x v="24"/>
    <n v="30000"/>
    <n v="-0.42835470185899449"/>
    <n v="-1.254663069495332E-2"/>
    <n v="5.9820640799086444E-3"/>
    <n v="6.5645666150447868E-3"/>
    <n v="0"/>
    <n v="0"/>
    <n v="0"/>
    <n v="0"/>
    <n v="0"/>
    <n v="1.2546630694953376E-2"/>
  </r>
  <r>
    <s v="678011"/>
    <x v="2"/>
    <x v="3"/>
    <x v="25"/>
    <n v="25000"/>
    <s v="-"/>
    <n v="0"/>
    <n v="0"/>
    <n v="1.3712384122627142E-2"/>
    <n v="-1.3712384122627097E-2"/>
    <n v="0"/>
    <n v="0"/>
    <n v="0"/>
    <n v="0"/>
    <n v="1.371238412262712E-2"/>
  </r>
  <r>
    <s v="678140"/>
    <x v="3"/>
    <x v="5"/>
    <x v="22"/>
    <n v="10000"/>
    <n v="-0.42788829333107636"/>
    <n v="1.0924519279532086E-3"/>
    <n v="1.1781923107631598E-3"/>
    <n v="-2.2706442387163128E-3"/>
    <n v="0"/>
    <n v="0"/>
    <n v="0"/>
    <n v="0"/>
    <n v="0"/>
    <n v="2.2706442387163406E-3"/>
  </r>
  <r>
    <s v="678034"/>
    <x v="2"/>
    <x v="3"/>
    <x v="26"/>
    <n v="20000"/>
    <s v="-"/>
    <n v="0"/>
    <n v="0"/>
    <n v="9.2340663544307963E-2"/>
    <n v="-9.2340663544308033E-2"/>
    <n v="0"/>
    <n v="0"/>
    <n v="0"/>
    <n v="0"/>
    <n v="9.2340663544308005E-2"/>
  </r>
  <r>
    <s v="70598445"/>
    <x v="1"/>
    <x v="6"/>
    <x v="27"/>
    <n v="2620000"/>
    <n v="-6.6123699736430508E-2"/>
    <n v="5.3775158496203845E-2"/>
    <n v="3.259808269694553E-2"/>
    <n v="-1.5235209679115E-2"/>
    <n v="9.7533821176991053E-3"/>
    <n v="4.8782047860355393E-3"/>
    <n v="0"/>
    <n v="-0.1"/>
    <n v="1.4230381582230785E-2"/>
    <n v="0.11523520967911491"/>
  </r>
  <r>
    <s v="70524081"/>
    <x v="0"/>
    <x v="2"/>
    <x v="28"/>
    <n v="2930000"/>
    <n v="-0.50435014872841222"/>
    <n v="-9.8015121506953906E-2"/>
    <n v="-2.6926055395599641E-2"/>
    <n v="0.16944807421605326"/>
    <n v="0"/>
    <n v="-2.4312511217544422E-2"/>
    <n v="0"/>
    <n v="-9.46671178449374E-3"/>
    <n v="-1.0727674311461662E-2"/>
    <n v="0.16944807421605332"/>
  </r>
  <r>
    <s v="70523881"/>
    <x v="0"/>
    <x v="2"/>
    <x v="28"/>
    <n v="1960000"/>
    <n v="-0.45688804636656699"/>
    <n v="-6.0366772922471557E-2"/>
    <n v="-8.3581209886613161E-3"/>
    <n v="0.10632960786652831"/>
    <n v="0"/>
    <n v="-2.2185892819861011E-2"/>
    <n v="0"/>
    <n v="-9.5517578048751606E-3"/>
    <n v="-5.8670633306594222E-3"/>
    <n v="0.10632960786652838"/>
  </r>
  <r>
    <s v="70609103"/>
    <x v="1"/>
    <x v="6"/>
    <x v="29"/>
    <n v="1615000"/>
    <n v="-0.23447678798756078"/>
    <n v="-4.812259277845643E-2"/>
    <n v="9.5725045105176376E-3"/>
    <n v="6.4055232155698347E-2"/>
    <n v="1.4469079952274297E-2"/>
    <n v="-1.5865989654412549E-2"/>
    <n v="0"/>
    <n v="-1.9712281377057994E-2"/>
    <n v="-4.3959528085633914E-3"/>
    <n v="8.8096816618490323E-2"/>
  </r>
  <r>
    <s v="70609128"/>
    <x v="1"/>
    <x v="6"/>
    <x v="29"/>
    <n v="1590000"/>
    <n v="-0.24384047079687921"/>
    <n v="-5.4465290410573686E-2"/>
    <n v="8.6585956083894411E-3"/>
    <n v="7.0377716627022344E-2"/>
    <n v="1.5115098701026237E-2"/>
    <n v="-2.2825615426572798E-2"/>
    <n v="0"/>
    <n v="-1.312914786256808E-2"/>
    <n v="-3.7313572367234926E-3"/>
    <n v="9.4151410936438043E-2"/>
  </r>
  <r>
    <s v="70617661"/>
    <x v="0"/>
    <x v="6"/>
    <x v="30"/>
    <n v="1595000"/>
    <n v="-0.47996060973487409"/>
    <n v="-6.083530102411544E-2"/>
    <n v="-2.2947689534026094E-3"/>
    <n v="0.21917281136064298"/>
    <n v="-2.5000000000000001E-2"/>
    <n v="-5.4617021618508968E-2"/>
    <n v="0"/>
    <n v="-7.9450177492191118E-2"/>
    <n v="3.0244577275752652E-3"/>
    <n v="0.22219726908821821"/>
  </r>
  <r>
    <s v="70524877"/>
    <x v="0"/>
    <x v="2"/>
    <x v="28"/>
    <n v="1455000"/>
    <n v="-0.48717226124177604"/>
    <n v="-8.1180177635078399E-2"/>
    <n v="-2.5886051706798974E-2"/>
    <n v="0.15168166897306926"/>
    <n v="0"/>
    <n v="-2.4002104655613921E-2"/>
    <n v="0"/>
    <n v="-9.4688005134510658E-3"/>
    <n v="-1.1144534462126793E-2"/>
    <n v="0.15168166897306917"/>
  </r>
  <r>
    <s v="70609111"/>
    <x v="1"/>
    <x v="6"/>
    <x v="31"/>
    <n v="1330000"/>
    <n v="-0.33673134961023832"/>
    <n v="-0.10496222126349886"/>
    <n v="-2.35249812669098E-2"/>
    <n v="0.16486249801684161"/>
    <n v="2.4095699830214354E-3"/>
    <n v="-1.8340395663022285E-2"/>
    <n v="0"/>
    <n v="-1.6566196827903668E-2"/>
    <n v="-3.8782729785283299E-3"/>
    <n v="0.16727206799986299"/>
  </r>
  <r>
    <s v="70615051"/>
    <x v="1"/>
    <x v="2"/>
    <x v="32"/>
    <n v="990000"/>
    <n v="-0.18373203484016809"/>
    <n v="2.3757699925242015E-3"/>
    <n v="-9.7873899357090455E-3"/>
    <n v="5.8665145103608818E-3"/>
    <n v="0"/>
    <n v="-9.8745595801093267E-3"/>
    <n v="0"/>
    <n v="1.6077222238147684E-2"/>
    <n v="-4.6575572252144579E-3"/>
    <n v="2.4319506741032799E-2"/>
  </r>
  <r>
    <s v="70524073"/>
    <x v="0"/>
    <x v="2"/>
    <x v="33"/>
    <n v="950000"/>
    <n v="-0.49165641948681826"/>
    <n v="-8.4309857918800912E-2"/>
    <n v="-2.6948841504217447E-2"/>
    <n v="0.14216162414728542"/>
    <n v="0"/>
    <n v="-2.7833211182362316E-2"/>
    <n v="0"/>
    <n v="1.0995562761827123E-2"/>
    <n v="-1.4065276303731909E-2"/>
    <n v="0.15315718690911254"/>
  </r>
  <r>
    <s v="70524098"/>
    <x v="0"/>
    <x v="2"/>
    <x v="27"/>
    <n v="950000"/>
    <n v="-0.49052936097455047"/>
    <n v="-8.32933838501837E-2"/>
    <n v="-2.6744069899630601E-2"/>
    <n v="0.14076765573541347"/>
    <n v="0"/>
    <n v="-2.7776795006938859E-2"/>
    <n v="0"/>
    <n v="1.1050411919783093E-2"/>
    <n v="-1.4003818898443487E-2"/>
    <n v="0.15181806765519662"/>
  </r>
  <r>
    <s v="70596124"/>
    <x v="1"/>
    <x v="6"/>
    <x v="28"/>
    <n v="840000"/>
    <n v="-0.21488425341269457"/>
    <n v="-3.4206140473408086E-2"/>
    <n v="1.015717250621187E-2"/>
    <n v="-9.1981463947172631E-3"/>
    <n v="1.8386425952583371E-2"/>
    <n v="-1.2882068481043646E-3"/>
    <n v="0"/>
    <n v="2.2094110401679579E-2"/>
    <n v="-5.9452151442452097E-3"/>
    <n v="5.0637708860474875E-2"/>
  </r>
  <r>
    <s v="70596132"/>
    <x v="1"/>
    <x v="6"/>
    <x v="28"/>
    <n v="550000"/>
    <n v="-0.20329629000815286"/>
    <n v="-2.6280105238678797E-2"/>
    <n v="3.3632733208118215E-3"/>
    <n v="0.10220107610853886"/>
    <n v="-2.5000000000000001E-2"/>
    <n v="8.3207094462356412E-5"/>
    <n v="0"/>
    <n v="-5.9231548747155346E-2"/>
    <n v="4.8640974620212454E-3"/>
    <n v="0.11051165398583419"/>
  </r>
  <r>
    <s v="70596149"/>
    <x v="1"/>
    <x v="6"/>
    <x v="28"/>
    <n v="545000"/>
    <n v="-0.20105486679834828"/>
    <n v="-2.4947355367242796E-2"/>
    <n v="3.7947411250177365E-3"/>
    <n v="9.9886237377548745E-2"/>
    <n v="-2.5000000000000001E-2"/>
    <n v="3.7884515461980572E-4"/>
    <n v="0"/>
    <n v="-5.9116851963746553E-2"/>
    <n v="5.0043836738031394E-3"/>
    <n v="0.10906420733098937"/>
  </r>
  <r>
    <s v="70609136"/>
    <x v="1"/>
    <x v="6"/>
    <x v="31"/>
    <n v="525000"/>
    <n v="-0.14581729950715128"/>
    <n v="1.0637300692048601E-2"/>
    <n v="9.4228862867660745E-3"/>
    <n v="2.1624698383667304E-2"/>
    <n v="9.5500068103893179E-3"/>
    <n v="4.2352022261889222E-3"/>
    <n v="0"/>
    <n v="-6.2304397145396109E-2"/>
    <n v="6.8343027463360004E-3"/>
    <n v="6.2304397145396165E-2"/>
  </r>
  <r>
    <s v="70609064"/>
    <x v="1"/>
    <x v="6"/>
    <x v="29"/>
    <n v="530000"/>
    <n v="-0.15453029585421496"/>
    <n v="9.5040057062582006E-3"/>
    <n v="-1.535537159822381E-3"/>
    <n v="-6.2972234051621168E-3"/>
    <n v="9.4733274345893681E-3"/>
    <n v="3.9927684933085406E-3"/>
    <n v="0"/>
    <n v="-2.1856604128209431E-2"/>
    <n v="6.7192630590378957E-3"/>
    <n v="2.9689364693193967E-2"/>
  </r>
  <r>
    <s v="70572573"/>
    <x v="0"/>
    <x v="2"/>
    <x v="27"/>
    <n v="420000"/>
    <n v="-0.50371580776142144"/>
    <n v="-0.10785878740576654"/>
    <n v="-5.6734096952402446E-3"/>
    <n v="0.13203369237139653"/>
    <n v="0"/>
    <n v="-2.1971663652044775E-2"/>
    <n v="0"/>
    <n v="1.1150121690977378E-2"/>
    <n v="-7.6799533093222239E-3"/>
    <n v="0.14318381406237385"/>
  </r>
  <r>
    <s v="70641307"/>
    <x v="0"/>
    <x v="2"/>
    <x v="34"/>
    <n v="405000"/>
    <n v="-0.70211696874107454"/>
    <n v="-0.31164637558397712"/>
    <n v="-5.6211097506254082E-3"/>
    <n v="0.3565118610828224"/>
    <n v="0"/>
    <n v="-1.9440729850499924E-2"/>
    <n v="0"/>
    <n v="-0.03"/>
    <n v="1.0196354102280106E-2"/>
    <n v="0.36670821518510249"/>
  </r>
  <r>
    <s v="70609739"/>
    <x v="0"/>
    <x v="2"/>
    <x v="27"/>
    <n v="315000"/>
    <n v="-0.47522252677739307"/>
    <n v="-7.0446507796249114E-2"/>
    <n v="-3.7081491816165268E-2"/>
    <n v="0.1056042042487528"/>
    <n v="0"/>
    <n v="-1.8812286064784418E-2"/>
    <n v="0"/>
    <n v="1.1033906974678029E-2"/>
    <n v="9.7021744537679755E-3"/>
    <n v="0.12634028567719879"/>
  </r>
  <r>
    <s v="70612178"/>
    <x v="0"/>
    <x v="2"/>
    <x v="35"/>
    <n v="270000"/>
    <n v="-0.45740675742608305"/>
    <n v="-5.9861061363516488E-2"/>
    <n v="-1.4824507739488735E-2"/>
    <n v="8.3993887508569481E-2"/>
    <n v="0"/>
    <n v="-2.0700601142202811E-2"/>
    <n v="0"/>
    <n v="1.0974508002627364E-2"/>
    <n v="4.177747340112295E-4"/>
    <n v="9.5386170245208055E-2"/>
  </r>
  <r>
    <s v="70642038"/>
    <x v="0"/>
    <x v="6"/>
    <x v="36"/>
    <n v="265000"/>
    <n v="-0.61861266715310503"/>
    <n v="-0.2016767737890387"/>
    <n v="1.7038626887704855E-3"/>
    <n v="0.35158997029449329"/>
    <n v="-2.5000000000000001E-2"/>
    <n v="-6.4752386816069304E-2"/>
    <n v="0"/>
    <n v="-6.6189233798112396E-2"/>
    <n v="4.3245614199563936E-3"/>
    <n v="0.3576183944032203"/>
  </r>
  <r>
    <s v="70642046"/>
    <x v="0"/>
    <x v="6"/>
    <x v="36"/>
    <n v="260000"/>
    <n v="-0.62133688730785464"/>
    <n v="-0.20472996073246275"/>
    <n v="1.5333913326708581E-3"/>
    <n v="0.35246478551785693"/>
    <n v="-2.5000000000000001E-2"/>
    <n v="-6.4682749555430824E-2"/>
    <n v="0"/>
    <n v="-6.5262290978988335E-2"/>
    <n v="5.6768244163542744E-3"/>
    <n v="0.359675001266882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s v="03653646.1001"/>
    <x v="0"/>
    <x v="0"/>
    <x v="0"/>
    <n v="22620000"/>
    <n v="-0.37726067427975118"/>
    <n v="-2.3943175484965162E-2"/>
    <n v="-3.7260295252597234E-3"/>
    <n v="-2.3499046359540227E-2"/>
    <n v="-9.432786379628938E-3"/>
    <n v="-2.5287508591648796E-4"/>
    <n v="1.8974981758114462E-3"/>
    <n v="8.1046894853116003E-2"/>
    <n v="-3.6550153756064151E-3"/>
    <n v="-4.9441217106586943E-4"/>
    <n v="-4.4024617846504521E-3"/>
    <n v="-8.0473509709911781E-4"/>
    <n v="-7.6351156381234478E-3"/>
    <n v="-3.2264572638883264E-3"/>
    <n v="-1.8519614051375616E-3"/>
    <n v="8.293423229990457E-2"/>
  </r>
  <r>
    <s v="04432503.1001"/>
    <x v="0"/>
    <x v="1"/>
    <x v="1"/>
    <n v="1315000"/>
    <n v="-0.52905772870130252"/>
    <n v="0"/>
    <n v="0"/>
    <n v="-0.16705666295068969"/>
    <n v="-5.3212433256823732E-2"/>
    <n v="0"/>
    <n v="7.6763508937025424E-2"/>
    <n v="0.1524641544679774"/>
    <n v="0"/>
    <n v="-6.714065657077517E-2"/>
    <n v="0"/>
    <n v="0"/>
    <n v="1.6584308623919325E-2"/>
    <n v="0"/>
    <n v="4.1597780749366452E-2"/>
    <n v="0.28740975277828862"/>
  </r>
  <r>
    <s v="04424420.1001"/>
    <x v="0"/>
    <x v="1"/>
    <x v="2"/>
    <n v="1295000"/>
    <n v="-0.52291825207258025"/>
    <n v="0"/>
    <n v="0"/>
    <n v="-0.16532353649230702"/>
    <n v="-5.0646996385949661E-2"/>
    <n v="0"/>
    <n v="7.7764242567833153E-2"/>
    <n v="0.14310994096370627"/>
    <n v="0"/>
    <n v="-6.5799722504083766E-2"/>
    <n v="0"/>
    <n v="0"/>
    <n v="1.8755998301909049E-2"/>
    <n v="0"/>
    <n v="4.2140073548891911E-2"/>
    <n v="0.28177025538234046"/>
  </r>
  <r>
    <s v="04467668.1001"/>
    <x v="0"/>
    <x v="1"/>
    <x v="3"/>
    <n v="650000"/>
    <n v="-0.89118751685910291"/>
    <n v="0"/>
    <n v="0"/>
    <n v="-0.3"/>
    <n v="-0.20137640048602012"/>
    <n v="0"/>
    <n v="0.10008844789402967"/>
    <n v="0.67079101234331107"/>
    <n v="0"/>
    <n v="-0.17"/>
    <n v="0"/>
    <n v="0"/>
    <n v="-0.15"/>
    <n v="0"/>
    <n v="5.0496940248679435E-2"/>
    <n v="0.82137640048602012"/>
  </r>
  <r>
    <s v="04438803.1001"/>
    <x v="0"/>
    <x v="1"/>
    <x v="4"/>
    <n v="575000"/>
    <n v="-0.530443587600535"/>
    <n v="0"/>
    <n v="0"/>
    <n v="-0.16514271800750413"/>
    <n v="-5.5538655711141249E-2"/>
    <n v="0"/>
    <n v="7.7688400731739202E-2"/>
    <n v="0.25751752335136968"/>
    <n v="0"/>
    <n v="-7.4576234613444939E-2"/>
    <n v="0"/>
    <n v="0"/>
    <n v="-7.7837393447467679E-2"/>
    <n v="0"/>
    <n v="3.7889077696449169E-2"/>
    <n v="0.37309500177955801"/>
  </r>
  <r>
    <s v="04438790.1001"/>
    <x v="1"/>
    <x v="1"/>
    <x v="5"/>
    <n v="575000"/>
    <n v="-0.42208987107585405"/>
    <n v="-0.1"/>
    <n v="0"/>
    <n v="-6.5143991070603591E-2"/>
    <n v="-5.5404914411665285E-3"/>
    <n v="0"/>
    <n v="7.7687667347269604E-2"/>
    <n v="0.23752330523298956"/>
    <n v="0"/>
    <n v="-0.10457713542111902"/>
    <n v="0"/>
    <n v="0"/>
    <n v="-7.783807466801583E-2"/>
    <n v="0"/>
    <n v="3.7888720020645722E-2"/>
    <n v="0.3530996926009049"/>
  </r>
  <r>
    <s v="04459436.1001"/>
    <x v="0"/>
    <x v="1"/>
    <x v="6"/>
    <n v="550000"/>
    <n v="-0.93923214880863126"/>
    <n v="0"/>
    <n v="0"/>
    <n v="-0.3"/>
    <n v="-0.25"/>
    <n v="0"/>
    <n v="0.10190618337679078"/>
    <n v="0.71839358771716644"/>
    <n v="0"/>
    <n v="-0.17"/>
    <n v="0"/>
    <n v="0"/>
    <n v="-0.15"/>
    <n v="0"/>
    <n v="4.9700228906042823E-2"/>
    <n v="0.87"/>
  </r>
  <r>
    <s v="04459371.1001"/>
    <x v="1"/>
    <x v="1"/>
    <x v="6"/>
    <n v="45000"/>
    <n v="-1"/>
    <n v="-0.1"/>
    <n v="0"/>
    <n v="-0.2"/>
    <n v="-0.2"/>
    <n v="0"/>
    <n v="0"/>
    <n v="0.85"/>
    <n v="0"/>
    <n v="-0.2"/>
    <n v="0"/>
    <n v="0"/>
    <n v="-0.15"/>
    <n v="0"/>
    <n v="0"/>
    <n v="0.85"/>
  </r>
  <r>
    <s v="676821"/>
    <x v="0"/>
    <x v="1"/>
    <x v="7"/>
    <n v="790000"/>
    <n v="-0.55485026854539554"/>
    <n v="0"/>
    <n v="0"/>
    <n v="1.1899565543677104E-3"/>
    <n v="-0.10604022509976324"/>
    <n v="0"/>
    <n v="0"/>
    <n v="-8.235281333453609E-3"/>
    <n v="9.2203481077204191E-2"/>
    <n v="-1.2184415126132692E-2"/>
    <n v="0"/>
    <n v="0"/>
    <n v="3.3066483927777668E-2"/>
    <n v="0"/>
    <n v="0"/>
    <n v="0.12645992155934954"/>
  </r>
  <r>
    <s v="678826"/>
    <x v="1"/>
    <x v="2"/>
    <x v="8"/>
    <n v="750000"/>
    <n v="-0.69515206541236374"/>
    <n v="-0.13"/>
    <n v="0"/>
    <n v="-2.5472540270099361E-2"/>
    <n v="-0.12591118485664302"/>
    <n v="-2.5000000000000001E-2"/>
    <n v="-3.0494007621842817E-2"/>
    <n v="0.3378043132814087"/>
    <n v="0"/>
    <n v="3.2971942183346314E-4"/>
    <n v="0"/>
    <n v="0"/>
    <n v="0"/>
    <n v="4.1175748561937328E-4"/>
    <n v="-1.6680574402765588E-3"/>
    <n v="0.33854579018886166"/>
  </r>
  <r>
    <s v="676864"/>
    <x v="0"/>
    <x v="1"/>
    <x v="9"/>
    <n v="440000"/>
    <n v="-0.56737106638374457"/>
    <n v="0"/>
    <n v="0"/>
    <n v="-4.4631345687806856E-2"/>
    <n v="-7.2739720695937649E-2"/>
    <n v="0"/>
    <n v="0"/>
    <n v="3.5256171052477775E-2"/>
    <n v="0.10347561190227696"/>
    <n v="2.9022778778363845E-2"/>
    <n v="0"/>
    <n v="0"/>
    <n v="-5.0383495349373988E-2"/>
    <n v="0"/>
    <n v="0"/>
    <n v="0.16775456173311853"/>
  </r>
  <r>
    <s v="678129"/>
    <x v="0"/>
    <x v="1"/>
    <x v="10"/>
    <n v="330000"/>
    <n v="-0.6427995907240035"/>
    <n v="0"/>
    <n v="0"/>
    <n v="-0.3"/>
    <n v="0.10416399187293562"/>
    <n v="0"/>
    <n v="6.7475942290242067E-3"/>
    <n v="0.15914460747596931"/>
    <n v="0"/>
    <n v="-2.2233220856146846E-2"/>
    <n v="0"/>
    <n v="0"/>
    <n v="5.2177027278217686E-2"/>
    <n v="0"/>
    <n v="0"/>
    <n v="0.32223322085614686"/>
  </r>
  <r>
    <s v="676888"/>
    <x v="1"/>
    <x v="2"/>
    <x v="11"/>
    <n v="295000"/>
    <n v="-5.5360860756894059E-2"/>
    <n v="3.5867491674076463E-2"/>
    <n v="0"/>
    <n v="-1.8566388389267302E-2"/>
    <n v="3.3779826181219885E-2"/>
    <n v="5.056231098167125E-2"/>
    <n v="4.7570399453497753E-2"/>
    <n v="-0.22763408505362367"/>
    <n v="0"/>
    <n v="8.9428854257759899E-2"/>
    <n v="0"/>
    <n v="0"/>
    <n v="0"/>
    <n v="-2.5000000000000001E-2"/>
    <n v="1.399159089466577E-2"/>
    <n v="0.271200473442891"/>
  </r>
  <r>
    <s v="678460"/>
    <x v="0"/>
    <x v="2"/>
    <x v="12"/>
    <n v="290000"/>
    <n v="-0.24973465726672717"/>
    <n v="-4.4049115701532193E-2"/>
    <n v="0"/>
    <n v="0.11500494843847073"/>
    <n v="7.8363959286025769E-2"/>
    <n v="6.5492843333092438E-3"/>
    <n v="-2.5173617071152177E-2"/>
    <n v="-7.0608359580177193E-2"/>
    <n v="0"/>
    <n v="-1.9168413235003158E-2"/>
    <n v="0"/>
    <n v="0"/>
    <n v="0"/>
    <n v="-0.03"/>
    <n v="-1.0918686469941097E-2"/>
    <n v="0.19991819205780581"/>
  </r>
  <r>
    <s v="676844"/>
    <x v="0"/>
    <x v="2"/>
    <x v="13"/>
    <n v="275000"/>
    <n v="-0.31238464465510829"/>
    <n v="-5.0401567899972882E-2"/>
    <n v="0"/>
    <n v="0.22991623719447854"/>
    <n v="-8.8152349699341936E-2"/>
    <n v="-1.3314195813239615E-3"/>
    <n v="-1.7139145416330354E-2"/>
    <n v="-7.4609969788907271E-2"/>
    <n v="0"/>
    <n v="2.9128345727491012E-3"/>
    <n v="0"/>
    <n v="0"/>
    <n v="0"/>
    <n v="1.1148478057313622E-2"/>
    <n v="-1.2343097438664741E-2"/>
    <n v="0.24397754982454117"/>
  </r>
  <r>
    <s v="678801"/>
    <x v="1"/>
    <x v="2"/>
    <x v="14"/>
    <n v="250000"/>
    <n v="-0.67218604294881512"/>
    <n v="-0.13"/>
    <n v="0"/>
    <n v="-2.5316944979710154E-2"/>
    <n v="-0.12585828179114622"/>
    <n v="-2.5000000000000001E-2"/>
    <n v="-1.9131434017002902E-4"/>
    <n v="0.32387928796872212"/>
    <n v="0"/>
    <n v="1.7169592764301328E-3"/>
    <n v="0"/>
    <n v="0"/>
    <n v="0"/>
    <n v="-2.5000000000000001E-2"/>
    <n v="5.7702938658741321E-3"/>
    <n v="0.33136654111102642"/>
  </r>
  <r>
    <s v="676870"/>
    <x v="1"/>
    <x v="2"/>
    <x v="11"/>
    <n v="205000"/>
    <n v="-0.13043209770406672"/>
    <n v="2.8781955530824271E-2"/>
    <n v="0"/>
    <n v="1.5140278621226785E-2"/>
    <n v="3.9906620529282399E-2"/>
    <n v="-2.5000000000000001E-2"/>
    <n v="1.1290919787384113E-2"/>
    <n v="-0.1515795254884845"/>
    <n v="0"/>
    <n v="7.050054094811059E-2"/>
    <n v="0"/>
    <n v="0"/>
    <n v="0"/>
    <n v="-2.5000000000000001E-2"/>
    <n v="3.5959210071656283E-2"/>
    <n v="0.20157952548848451"/>
  </r>
  <r>
    <s v="676842"/>
    <x v="0"/>
    <x v="2"/>
    <x v="13"/>
    <n v="175000"/>
    <n v="-0.39391730123869262"/>
    <n v="-6.2568732247814091E-2"/>
    <n v="0"/>
    <n v="5.5549484354933287E-2"/>
    <n v="-1.3445801262391949E-2"/>
    <n v="1.0194802963173558E-2"/>
    <n v="1.4237357279639928E-2"/>
    <n v="-2.3067692485825519E-2"/>
    <n v="0"/>
    <n v="4.5946800806389659E-2"/>
    <n v="0"/>
    <n v="0"/>
    <n v="0"/>
    <n v="-0.03"/>
    <n v="3.1537805918952222E-3"/>
    <n v="0.12908222599603159"/>
  </r>
  <r>
    <s v="678167"/>
    <x v="0"/>
    <x v="2"/>
    <x v="15"/>
    <n v="155000"/>
    <n v="-0.44950057399423138"/>
    <n v="-7.0908936311621706E-2"/>
    <n v="0"/>
    <n v="-2.8392877900074123E-2"/>
    <n v="2.1701248520885147E-2"/>
    <n v="1.6579480626060655E-2"/>
    <n v="-9.670695634529658E-4"/>
    <n v="6.6639232412055327E-2"/>
    <n v="0"/>
    <n v="1.5496614302572917E-2"/>
    <n v="0"/>
    <n v="0"/>
    <n v="0"/>
    <n v="-0.03"/>
    <n v="9.8523079135749564E-3"/>
    <n v="0.13026888377514889"/>
  </r>
  <r>
    <s v="678714"/>
    <x v="1"/>
    <x v="2"/>
    <x v="16"/>
    <n v="150000"/>
    <n v="-0.62787466053571506"/>
    <n v="-0.13"/>
    <n v="0"/>
    <n v="-9.5000000000000001E-2"/>
    <n v="-4.7030047086807414E-2"/>
    <n v="-2.5000000000000001E-2"/>
    <n v="2.3609007994649239E-2"/>
    <n v="0.21460787592389147"/>
    <n v="0"/>
    <n v="4.0834059454217891E-2"/>
    <n v="0"/>
    <n v="0"/>
    <n v="0"/>
    <n v="-2.5000000000000001E-2"/>
    <n v="4.2979103714048866E-2"/>
    <n v="0.32203004708680755"/>
  </r>
  <r>
    <s v="678048"/>
    <x v="2"/>
    <x v="3"/>
    <x v="17"/>
    <n v="140000"/>
    <s v="-"/>
    <n v="0"/>
    <n v="0"/>
    <n v="0"/>
    <n v="0"/>
    <n v="0"/>
    <n v="0"/>
    <n v="-1.1115712726318047E-3"/>
    <n v="1.1115712726318394E-3"/>
    <n v="0"/>
    <n v="0"/>
    <n v="0"/>
    <n v="0"/>
    <n v="0"/>
    <n v="0"/>
    <n v="1.1115712726318221E-3"/>
  </r>
  <r>
    <s v="676876"/>
    <x v="1"/>
    <x v="2"/>
    <x v="11"/>
    <n v="120000"/>
    <n v="-0.22977741055313583"/>
    <n v="-6.8283401756877846E-2"/>
    <n v="0"/>
    <n v="4.7532090996819792E-2"/>
    <n v="2.948703001780173E-2"/>
    <n v="-2.5000000000000001E-2"/>
    <n v="3.8934009065985653E-3"/>
    <n v="-8.8938690489284461E-2"/>
    <n v="0"/>
    <n v="6.0749360501303001E-2"/>
    <n v="0"/>
    <n v="0"/>
    <n v="0"/>
    <n v="-2.5000000000000001E-2"/>
    <n v="6.5560209823639276E-2"/>
    <n v="0.20722209224616234"/>
  </r>
  <r>
    <s v="676879"/>
    <x v="0"/>
    <x v="1"/>
    <x v="18"/>
    <n v="100000"/>
    <n v="-0.53467352330597206"/>
    <n v="0"/>
    <n v="0"/>
    <n v="2.5856921271952271E-3"/>
    <n v="-8.7259215433167198E-2"/>
    <n v="0"/>
    <n v="0"/>
    <n v="0.13496197090193018"/>
    <n v="8.9496303907904542E-2"/>
    <n v="-0.12176811814107533"/>
    <n v="0"/>
    <n v="0"/>
    <n v="-1.8016633362787471E-2"/>
    <n v="0"/>
    <n v="0"/>
    <n v="0.22704396693703"/>
  </r>
  <r>
    <s v="678000"/>
    <x v="2"/>
    <x v="3"/>
    <x v="19"/>
    <n v="95000"/>
    <s v="-"/>
    <n v="0"/>
    <n v="0"/>
    <n v="0"/>
    <n v="0"/>
    <n v="0"/>
    <n v="0"/>
    <n v="7.2977022478126763E-4"/>
    <n v="-7.2977022478126763E-4"/>
    <n v="0"/>
    <n v="0"/>
    <n v="0"/>
    <n v="0"/>
    <n v="0"/>
    <n v="0"/>
    <n v="7.2977022478126763E-4"/>
  </r>
  <r>
    <s v="678166"/>
    <x v="3"/>
    <x v="4"/>
    <x v="10"/>
    <n v="45000"/>
    <n v="-0.41914309662689109"/>
    <n v="0"/>
    <n v="0"/>
    <n v="0"/>
    <n v="2.5659448478277946E-3"/>
    <n v="0"/>
    <n v="-7.1312032771530531E-3"/>
    <n v="4.565258429325092E-3"/>
    <n v="0"/>
    <n v="0"/>
    <n v="0"/>
    <n v="0"/>
    <n v="0"/>
    <n v="0"/>
    <n v="0"/>
    <n v="7.1312032771529699E-3"/>
  </r>
  <r>
    <s v="678131"/>
    <x v="2"/>
    <x v="3"/>
    <x v="20"/>
    <n v="45000"/>
    <s v="-"/>
    <n v="0"/>
    <n v="0"/>
    <n v="0"/>
    <n v="0"/>
    <n v="0"/>
    <n v="0"/>
    <n v="-1.0160082365194124E-2"/>
    <n v="1.0160082365194167E-2"/>
    <n v="0"/>
    <n v="0"/>
    <n v="0"/>
    <n v="0"/>
    <n v="0"/>
    <n v="0"/>
    <n v="1.0160082365194147E-2"/>
  </r>
  <r>
    <s v="678009"/>
    <x v="2"/>
    <x v="3"/>
    <x v="21"/>
    <n v="35000"/>
    <s v="-"/>
    <n v="0"/>
    <n v="0"/>
    <n v="0"/>
    <n v="0"/>
    <n v="0"/>
    <n v="0"/>
    <n v="-8.0195751827432903E-3"/>
    <n v="8.0195751827433215E-3"/>
    <n v="0"/>
    <n v="0"/>
    <n v="0"/>
    <n v="0"/>
    <n v="0"/>
    <n v="0"/>
    <n v="8.0195751827433059E-3"/>
  </r>
  <r>
    <s v="678050"/>
    <x v="2"/>
    <x v="3"/>
    <x v="22"/>
    <n v="35000"/>
    <s v="-"/>
    <n v="0"/>
    <n v="0"/>
    <n v="0"/>
    <n v="0"/>
    <n v="0"/>
    <n v="0"/>
    <n v="1.2891385874851866E-2"/>
    <n v="-1.2891385874851946E-2"/>
    <n v="0"/>
    <n v="0"/>
    <n v="0"/>
    <n v="0"/>
    <n v="0"/>
    <n v="0"/>
    <n v="1.2891385874851906E-2"/>
  </r>
  <r>
    <s v="678030"/>
    <x v="2"/>
    <x v="3"/>
    <x v="23"/>
    <n v="45000"/>
    <s v="-"/>
    <n v="0"/>
    <n v="0"/>
    <n v="0"/>
    <n v="0"/>
    <n v="0"/>
    <n v="0"/>
    <n v="-1.5760552855271531E-2"/>
    <n v="1.5760552855271448E-2"/>
    <n v="0"/>
    <n v="0"/>
    <n v="0"/>
    <n v="0"/>
    <n v="0"/>
    <n v="0"/>
    <n v="1.576055285527149E-2"/>
  </r>
  <r>
    <s v="678141"/>
    <x v="3"/>
    <x v="4"/>
    <x v="24"/>
    <n v="30000"/>
    <n v="-0.42835470185899449"/>
    <n v="0"/>
    <n v="0"/>
    <n v="0"/>
    <n v="-1.254663069495332E-2"/>
    <n v="0"/>
    <n v="5.9820640799086444E-3"/>
    <n v="6.5645666150447868E-3"/>
    <n v="0"/>
    <n v="0"/>
    <n v="0"/>
    <n v="0"/>
    <n v="0"/>
    <n v="0"/>
    <n v="0"/>
    <n v="1.2546630694953376E-2"/>
  </r>
  <r>
    <s v="678011"/>
    <x v="2"/>
    <x v="3"/>
    <x v="25"/>
    <n v="25000"/>
    <s v="-"/>
    <n v="0"/>
    <n v="0"/>
    <n v="0"/>
    <n v="0"/>
    <n v="0"/>
    <n v="0"/>
    <n v="1.3712384122627142E-2"/>
    <n v="-1.3712384122627097E-2"/>
    <n v="0"/>
    <n v="0"/>
    <n v="0"/>
    <n v="0"/>
    <n v="0"/>
    <n v="0"/>
    <n v="1.371238412262712E-2"/>
  </r>
  <r>
    <s v="678140"/>
    <x v="3"/>
    <x v="5"/>
    <x v="22"/>
    <n v="10000"/>
    <n v="-0.42788829333107636"/>
    <n v="0"/>
    <n v="0"/>
    <n v="0"/>
    <n v="1.0924519279532086E-3"/>
    <n v="0"/>
    <n v="1.1781923107631598E-3"/>
    <n v="-2.2706442387163128E-3"/>
    <n v="0"/>
    <n v="0"/>
    <n v="0"/>
    <n v="0"/>
    <n v="0"/>
    <n v="0"/>
    <n v="0"/>
    <n v="2.2706442387163406E-3"/>
  </r>
  <r>
    <s v="678034"/>
    <x v="2"/>
    <x v="3"/>
    <x v="26"/>
    <n v="20000"/>
    <s v="-"/>
    <n v="0"/>
    <n v="0"/>
    <n v="0"/>
    <n v="0"/>
    <n v="0"/>
    <n v="0"/>
    <n v="9.2340663544307963E-2"/>
    <n v="-9.2340663544308033E-2"/>
    <n v="0"/>
    <n v="0"/>
    <n v="0"/>
    <n v="0"/>
    <n v="0"/>
    <n v="0"/>
    <n v="9.2340663544308005E-2"/>
  </r>
  <r>
    <s v="70598445"/>
    <x v="1"/>
    <x v="6"/>
    <x v="27"/>
    <n v="2620000"/>
    <n v="-6.6123699736430508E-2"/>
    <n v="-1.0774254721779314E-2"/>
    <n v="0"/>
    <n v="7.9919777746600112E-2"/>
    <n v="-2.4447967577738872E-2"/>
    <n v="9.0776030491220155E-3"/>
    <n v="3.259808269694553E-2"/>
    <n v="-1.5235209679115E-2"/>
    <n v="9.7533821176991053E-3"/>
    <n v="4.8782047860355393E-3"/>
    <n v="0"/>
    <n v="0"/>
    <n v="-7.4999999999999997E-2"/>
    <n v="-2.5000000000000001E-2"/>
    <n v="1.4230381582230785E-2"/>
    <n v="0.15045743197863315"/>
  </r>
  <r>
    <s v="70524081"/>
    <x v="0"/>
    <x v="2"/>
    <x v="28"/>
    <n v="2930000"/>
    <n v="-0.50435014872841222"/>
    <n v="-1.8822010558708788E-2"/>
    <n v="0"/>
    <n v="-2.0058414085668413E-2"/>
    <n v="-3.8898731539414255E-2"/>
    <n v="-2.0235965323162398E-2"/>
    <n v="-2.6926055395599641E-2"/>
    <n v="0.16944807421605326"/>
    <n v="0"/>
    <n v="-2.4312511217544422E-2"/>
    <n v="0"/>
    <n v="0"/>
    <n v="0"/>
    <n v="-9.46671178449374E-3"/>
    <n v="-1.0727674311461662E-2"/>
    <n v="0.16944807421605329"/>
  </r>
  <r>
    <s v="70523881"/>
    <x v="0"/>
    <x v="2"/>
    <x v="28"/>
    <n v="1960000"/>
    <n v="-0.45688804636656699"/>
    <n v="-1.3296296205756564E-2"/>
    <n v="0"/>
    <n v="-1.530063636917646E-2"/>
    <n v="-1.437677486944286E-2"/>
    <n v="-1.7393065478095666E-2"/>
    <n v="-8.3581209886613161E-3"/>
    <n v="0.10632960786652831"/>
    <n v="0"/>
    <n v="-2.2185892819861011E-2"/>
    <n v="0"/>
    <n v="0"/>
    <n v="0"/>
    <n v="-9.5517578048751606E-3"/>
    <n v="-5.8670633306594222E-3"/>
    <n v="0.10632960786652838"/>
  </r>
  <r>
    <s v="70609103"/>
    <x v="1"/>
    <x v="6"/>
    <x v="29"/>
    <n v="1615000"/>
    <n v="-0.23447678798756078"/>
    <n v="-1.5149652983364764E-2"/>
    <n v="0"/>
    <n v="4.5996561873560715E-2"/>
    <n v="-7.8849104368598988E-2"/>
    <n v="-1.2039730005337576E-4"/>
    <n v="9.5725045105176376E-3"/>
    <n v="6.4055232155698347E-2"/>
    <n v="1.4469079952274297E-2"/>
    <n v="-1.5865989654412549E-2"/>
    <n v="0"/>
    <n v="0"/>
    <n v="-1.5237626612439006E-2"/>
    <n v="-4.4746547646189842E-3"/>
    <n v="-4.3959528085633914E-3"/>
    <n v="0.13409337849205105"/>
  </r>
  <r>
    <s v="70609128"/>
    <x v="1"/>
    <x v="6"/>
    <x v="29"/>
    <n v="1590000"/>
    <n v="-0.24384047079687921"/>
    <n v="-2.2544638136836589E-2"/>
    <n v="0"/>
    <n v="4.60363267469103E-2"/>
    <n v="-7.7307254953563553E-2"/>
    <n v="-6.4972406708384972E-4"/>
    <n v="8.6585956083894411E-3"/>
    <n v="7.0377716627022344E-2"/>
    <n v="1.5115098701026237E-2"/>
    <n v="-2.2825615426572798E-2"/>
    <n v="0"/>
    <n v="0"/>
    <n v="-8.6017263055145621E-3"/>
    <n v="-4.5274215570535181E-3"/>
    <n v="-3.7313572367234926E-3"/>
    <n v="0.14018773768334836"/>
  </r>
  <r>
    <s v="70617661"/>
    <x v="0"/>
    <x v="6"/>
    <x v="30"/>
    <n v="1595000"/>
    <n v="-0.47996060973487409"/>
    <n v="4.2997771746977609E-4"/>
    <n v="0"/>
    <n v="-1.3421919988567191E-2"/>
    <n v="-5.0868466283360225E-2"/>
    <n v="3.0251075303421755E-3"/>
    <n v="-2.2947689534026094E-3"/>
    <n v="0.21917281136064298"/>
    <n v="-2.5000000000000001E-2"/>
    <n v="-5.4617021618508968E-2"/>
    <n v="0"/>
    <n v="0"/>
    <n v="-7.4999999999999997E-2"/>
    <n v="-4.4501774921911139E-3"/>
    <n v="3.0244577275752652E-3"/>
    <n v="0.22565235433603018"/>
  </r>
  <r>
    <s v="70524877"/>
    <x v="0"/>
    <x v="2"/>
    <x v="28"/>
    <n v="1455000"/>
    <n v="-0.48717226124177604"/>
    <n v="-4.9230925383023094E-3"/>
    <n v="0"/>
    <n v="-1.9641099056817088E-2"/>
    <n v="-3.6213803757952107E-2"/>
    <n v="-2.0402182282006989E-2"/>
    <n v="-2.5886051706798974E-2"/>
    <n v="0.15168166897306926"/>
    <n v="0"/>
    <n v="-2.4002104655613921E-2"/>
    <n v="0"/>
    <n v="0"/>
    <n v="0"/>
    <n v="-9.4688005134510658E-3"/>
    <n v="-1.1144534462126793E-2"/>
    <n v="0.15168166897306923"/>
  </r>
  <r>
    <s v="70609111"/>
    <x v="1"/>
    <x v="6"/>
    <x v="31"/>
    <n v="1330000"/>
    <n v="-0.33673134961023832"/>
    <n v="-2.8409086914835652E-2"/>
    <n v="0"/>
    <n v="8.8088315658006872E-3"/>
    <n v="-8.3878983255597395E-2"/>
    <n v="-1.4829826588665315E-3"/>
    <n v="-2.35249812669098E-2"/>
    <n v="0.16486249801684161"/>
    <n v="2.4095699830214354E-3"/>
    <n v="-1.8340395663022285E-2"/>
    <n v="0"/>
    <n v="0"/>
    <n v="-2.479962623792642E-2"/>
    <n v="8.2334294100227662E-3"/>
    <n v="-3.8782729785283299E-3"/>
    <n v="0.18431432897568645"/>
  </r>
  <r>
    <s v="70615051"/>
    <x v="1"/>
    <x v="2"/>
    <x v="32"/>
    <n v="990000"/>
    <n v="-0.18373203484016809"/>
    <n v="-3.1827891049353602E-2"/>
    <n v="0"/>
    <n v="1.9169375928400123E-2"/>
    <n v="-5.1795325203331244E-3"/>
    <n v="2.0213817633810777E-2"/>
    <n v="-9.7873899357090455E-3"/>
    <n v="5.8665145103608818E-3"/>
    <n v="0"/>
    <n v="-9.8745595801093267E-3"/>
    <n v="0"/>
    <n v="0"/>
    <n v="0"/>
    <n v="1.6077222238147684E-2"/>
    <n v="-4.6575572252144579E-3"/>
    <n v="6.1326930310719507E-2"/>
  </r>
  <r>
    <s v="70524073"/>
    <x v="0"/>
    <x v="2"/>
    <x v="33"/>
    <n v="950000"/>
    <n v="-0.49165641948681826"/>
    <n v="-7.4541168709242878E-3"/>
    <n v="0"/>
    <n v="-1.6794220117381825E-2"/>
    <n v="-3.9348899278173421E-2"/>
    <n v="-2.0712621652321336E-2"/>
    <n v="-2.6948841504217447E-2"/>
    <n v="0.14216162414728542"/>
    <n v="0"/>
    <n v="-2.7833211182362316E-2"/>
    <n v="0"/>
    <n v="0"/>
    <n v="0"/>
    <n v="1.0995562761827123E-2"/>
    <n v="-1.4065276303731909E-2"/>
    <n v="0.15315718690911254"/>
  </r>
  <r>
    <s v="70524098"/>
    <x v="0"/>
    <x v="2"/>
    <x v="27"/>
    <n v="950000"/>
    <n v="-0.49052936097455047"/>
    <n v="-7.2834695174283925E-3"/>
    <n v="0"/>
    <n v="-1.6430169886654161E-2"/>
    <n v="-3.8984594904930725E-2"/>
    <n v="-2.0595149541170442E-2"/>
    <n v="-2.6744069899630601E-2"/>
    <n v="0.14076765573541347"/>
    <n v="0"/>
    <n v="-2.7776795006938859E-2"/>
    <n v="0"/>
    <n v="0"/>
    <n v="0"/>
    <n v="1.1050411919783093E-2"/>
    <n v="-1.4003818898443487E-2"/>
    <n v="0.15181806765519662"/>
  </r>
  <r>
    <s v="70596124"/>
    <x v="1"/>
    <x v="6"/>
    <x v="28"/>
    <n v="840000"/>
    <n v="-0.21488425341269457"/>
    <n v="-4.831726107546358E-2"/>
    <n v="0"/>
    <n v="5.1787113910768762E-2"/>
    <n v="-4.9900923584114631E-2"/>
    <n v="1.2224930275401336E-2"/>
    <n v="1.015717250621187E-2"/>
    <n v="-9.1981463947172631E-3"/>
    <n v="1.8386425952583371E-2"/>
    <n v="-1.2882068481043646E-3"/>
    <n v="0"/>
    <n v="0"/>
    <n v="-6.2465977941620759E-3"/>
    <n v="2.8340708195841655E-2"/>
    <n v="-5.9452151442452097E-3"/>
    <n v="0.12089635084080709"/>
  </r>
  <r>
    <s v="70596132"/>
    <x v="1"/>
    <x v="6"/>
    <x v="28"/>
    <n v="550000"/>
    <n v="-0.20329629000815286"/>
    <n v="-5.8240686488371246E-3"/>
    <n v="0"/>
    <n v="4.6201893529748767E-2"/>
    <n v="-6.8816666357492673E-2"/>
    <n v="2.1587362379021993E-3"/>
    <n v="3.3632733208118215E-3"/>
    <n v="0.10220107610853886"/>
    <n v="-2.5000000000000001E-2"/>
    <n v="8.3207094462356412E-5"/>
    <n v="0"/>
    <n v="0"/>
    <n v="-7.4999999999999997E-2"/>
    <n v="1.5768451252844658E-2"/>
    <n v="4.8640974620212454E-3"/>
    <n v="0.17464073500632987"/>
  </r>
  <r>
    <s v="70596149"/>
    <x v="1"/>
    <x v="6"/>
    <x v="28"/>
    <n v="545000"/>
    <n v="-0.20105486679834828"/>
    <n v="-5.4887825252375178E-3"/>
    <n v="0"/>
    <n v="4.6585080003651413E-2"/>
    <n v="-6.8278796687777532E-2"/>
    <n v="2.2351438421208611E-3"/>
    <n v="3.7947411250177365E-3"/>
    <n v="9.9886237377548745E-2"/>
    <n v="-2.5000000000000001E-2"/>
    <n v="3.7884515461980572E-4"/>
    <n v="0"/>
    <n v="0"/>
    <n v="-7.4999999999999997E-2"/>
    <n v="1.5883148036253451E-2"/>
    <n v="5.0043836738031394E-3"/>
    <n v="0.17376757921301511"/>
  </r>
  <r>
    <s v="70609136"/>
    <x v="1"/>
    <x v="6"/>
    <x v="31"/>
    <n v="525000"/>
    <n v="-0.14581729950715128"/>
    <n v="-1.6927143228197938E-2"/>
    <n v="0"/>
    <n v="5.8173593857494127E-2"/>
    <n v="-3.3840968580621605E-2"/>
    <n v="3.2318186433739869E-3"/>
    <n v="9.4228862867660745E-3"/>
    <n v="2.1624698383667304E-2"/>
    <n v="9.5500068103893179E-3"/>
    <n v="4.2352022261889222E-3"/>
    <n v="0"/>
    <n v="0"/>
    <n v="-3.7304397145396101E-2"/>
    <n v="-2.5000000000000001E-2"/>
    <n v="6.8343027463360004E-3"/>
    <n v="0.11307250895421568"/>
  </r>
  <r>
    <s v="70609064"/>
    <x v="1"/>
    <x v="6"/>
    <x v="29"/>
    <n v="530000"/>
    <n v="-0.15453029585421496"/>
    <n v="-1.7166997282168417E-2"/>
    <n v="0"/>
    <n v="5.7844741283039319E-2"/>
    <n v="-3.4342899982717445E-2"/>
    <n v="3.1691616881047262E-3"/>
    <n v="-1.535537159822381E-3"/>
    <n v="-6.2972234051621168E-3"/>
    <n v="9.4733274345893681E-3"/>
    <n v="3.9927684933085406E-3"/>
    <n v="0"/>
    <n v="0"/>
    <n v="-3.7388057774268235E-2"/>
    <n v="1.5531453646058811E-2"/>
    <n v="6.7192630590378957E-3"/>
    <n v="9.6730715604138623E-2"/>
  </r>
  <r>
    <s v="70572573"/>
    <x v="0"/>
    <x v="2"/>
    <x v="27"/>
    <n v="420000"/>
    <n v="-0.50371580776142144"/>
    <n v="-2.6575865788118033E-2"/>
    <n v="0"/>
    <n v="-7.119162151710684E-4"/>
    <n v="-4.1969558031323156E-2"/>
    <n v="-3.8601447371154347E-2"/>
    <n v="-5.6734096952402446E-3"/>
    <n v="0.13203369237139653"/>
    <n v="0"/>
    <n v="-2.1971663652044775E-2"/>
    <n v="0"/>
    <n v="0"/>
    <n v="0"/>
    <n v="1.1150121690977378E-2"/>
    <n v="-7.6799533093222239E-3"/>
    <n v="0.1431838140623739"/>
  </r>
  <r>
    <s v="70641307"/>
    <x v="0"/>
    <x v="2"/>
    <x v="34"/>
    <n v="405000"/>
    <n v="-0.70211696874107454"/>
    <n v="-0.13500000000000001"/>
    <n v="0"/>
    <n v="-3.4929962490552462E-2"/>
    <n v="-9.1716413093424681E-2"/>
    <n v="-0.05"/>
    <n v="-5.6211097506254082E-3"/>
    <n v="0.3565118610828224"/>
    <n v="0"/>
    <n v="-1.9440729850499924E-2"/>
    <n v="0"/>
    <n v="0"/>
    <n v="0"/>
    <n v="-0.03"/>
    <n v="1.0196354102280106E-2"/>
    <n v="0.36670821518510255"/>
  </r>
  <r>
    <s v="70609739"/>
    <x v="0"/>
    <x v="2"/>
    <x v="27"/>
    <n v="315000"/>
    <n v="-0.47522252677739307"/>
    <n v="-1.8764133786309214E-2"/>
    <n v="0"/>
    <n v="4.5344565286583455E-2"/>
    <n v="-8.9736041656591825E-2"/>
    <n v="-7.2908976399315428E-3"/>
    <n v="-3.7081491816165268E-2"/>
    <n v="0.1056042042487528"/>
    <n v="0"/>
    <n v="-1.8812286064784418E-2"/>
    <n v="0"/>
    <n v="0"/>
    <n v="0"/>
    <n v="1.1033906974678029E-2"/>
    <n v="9.7021744537679755E-3"/>
    <n v="0.17168485096378228"/>
  </r>
  <r>
    <s v="70612178"/>
    <x v="0"/>
    <x v="2"/>
    <x v="35"/>
    <n v="270000"/>
    <n v="-0.45740675742608305"/>
    <n v="-1.1981385729264327E-2"/>
    <n v="0"/>
    <n v="3.4471171903180609E-2"/>
    <n v="-7.6226648406832881E-2"/>
    <n v="-6.1241991305998889E-3"/>
    <n v="-1.4824507739488735E-2"/>
    <n v="8.3993887508569481E-2"/>
    <n v="0"/>
    <n v="-2.0700601142202811E-2"/>
    <n v="0"/>
    <n v="0"/>
    <n v="0"/>
    <n v="1.0974508002627364E-2"/>
    <n v="4.177747340112295E-4"/>
    <n v="0.12985734214838865"/>
  </r>
  <r>
    <s v="70642038"/>
    <x v="0"/>
    <x v="6"/>
    <x v="36"/>
    <n v="265000"/>
    <n v="-0.61861266715310503"/>
    <n v="-0.125"/>
    <n v="0"/>
    <n v="-1.8568167440733682E-2"/>
    <n v="-3.3108606348305036E-2"/>
    <n v="-2.5000000000000001E-2"/>
    <n v="1.7038626887704855E-3"/>
    <n v="0.35158997029449329"/>
    <n v="-2.5000000000000001E-2"/>
    <n v="-6.4752386816069304E-2"/>
    <n v="0"/>
    <n v="0"/>
    <n v="-4.1189233798112394E-2"/>
    <n v="-2.5000000000000001E-2"/>
    <n v="4.3245614199563936E-3"/>
    <n v="0.3576183944032203"/>
  </r>
  <r>
    <s v="70642046"/>
    <x v="0"/>
    <x v="6"/>
    <x v="36"/>
    <n v="260000"/>
    <n v="-0.62133688730785464"/>
    <n v="-0.125"/>
    <n v="0"/>
    <n v="-1.6609820095029676E-2"/>
    <n v="-3.8120140637433075E-2"/>
    <n v="-2.5000000000000001E-2"/>
    <n v="1.5333913326708581E-3"/>
    <n v="0.35246478551785693"/>
    <n v="-2.5000000000000001E-2"/>
    <n v="-6.4682749555430824E-2"/>
    <n v="0"/>
    <n v="0"/>
    <n v="-4.026229097898832E-2"/>
    <n v="-2.5000000000000001E-2"/>
    <n v="5.6768244163542744E-3"/>
    <n v="0.3596750012668820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">
  <r>
    <x v="0"/>
    <x v="0"/>
    <m/>
    <s v="Produits Structurés Actions || Europe"/>
    <n v="0.1"/>
    <x v="0"/>
    <x v="0"/>
    <s v="Europe"/>
  </r>
  <r>
    <x v="0"/>
    <x v="0"/>
    <m/>
    <s v="Produits Structurés Actions || Monde"/>
    <n v="0.15"/>
    <x v="0"/>
    <x v="0"/>
    <s v="Monde"/>
  </r>
  <r>
    <x v="0"/>
    <x v="0"/>
    <s v="SANINST FP Equity"/>
    <s v="PALATINE MON STD-C"/>
    <n v="0.1"/>
    <x v="1"/>
    <x v="1"/>
    <s v="Europe"/>
  </r>
  <r>
    <x v="0"/>
    <x v="0"/>
    <m/>
    <s v="Produits Structurés Taux d’intérêts || Europe"/>
    <n v="0.25"/>
    <x v="0"/>
    <x v="2"/>
    <s v="Europe"/>
  </r>
  <r>
    <x v="0"/>
    <x v="0"/>
    <m/>
    <s v="Produits Structurés Actions || Amérique du Nord"/>
    <n v="0"/>
    <x v="0"/>
    <x v="0"/>
    <s v="Amérique du Nord"/>
  </r>
  <r>
    <x v="0"/>
    <x v="0"/>
    <m/>
    <s v="Produits Structurés Crédit || Europe"/>
    <n v="0.25"/>
    <x v="0"/>
    <x v="3"/>
    <s v="Europe"/>
  </r>
  <r>
    <x v="0"/>
    <x v="0"/>
    <s v="LU2495830148 LX Equity"/>
    <s v="VIA Ladder Premium - PA - H"/>
    <n v="0.1"/>
    <x v="2"/>
    <x v="4"/>
    <s v="Monde"/>
  </r>
  <r>
    <x v="0"/>
    <x v="0"/>
    <s v="LU1369534786 LX Equity"/>
    <s v="VIA Alternative Liquid - I"/>
    <n v="0.05"/>
    <x v="3"/>
    <x v="5"/>
    <s v="Monde"/>
  </r>
  <r>
    <x v="0"/>
    <x v="0"/>
    <m/>
    <s v="EUR"/>
    <n v="0"/>
    <x v="4"/>
    <x v="6"/>
    <s v="Cash"/>
  </r>
  <r>
    <x v="0"/>
    <x v="1"/>
    <m/>
    <s v="Produits Structurés Actions || Europe"/>
    <n v="0.1"/>
    <x v="0"/>
    <x v="0"/>
    <s v="Europe"/>
  </r>
  <r>
    <x v="0"/>
    <x v="1"/>
    <m/>
    <s v="Produits Structurés Actions || Monde"/>
    <n v="0.15"/>
    <x v="0"/>
    <x v="0"/>
    <s v="Monde"/>
  </r>
  <r>
    <x v="0"/>
    <x v="1"/>
    <s v="SANINST FP Equity"/>
    <s v="PALATINE MON STD-C"/>
    <n v="0.25"/>
    <x v="1"/>
    <x v="1"/>
    <s v="Europe"/>
  </r>
  <r>
    <x v="0"/>
    <x v="1"/>
    <s v="DNCABNE LX Equity"/>
    <s v="DNCA Invest Alpha Bonds"/>
    <n v="0.1"/>
    <x v="5"/>
    <x v="7"/>
    <s v="Europe"/>
  </r>
  <r>
    <x v="0"/>
    <x v="1"/>
    <m/>
    <s v="Produits Structurés Actions || Amérique du Nord"/>
    <n v="0"/>
    <x v="0"/>
    <x v="0"/>
    <s v="Amérique du Nord"/>
  </r>
  <r>
    <x v="0"/>
    <x v="1"/>
    <m/>
    <s v="Produits Structurés Crédit || Europe"/>
    <n v="0.25"/>
    <x v="0"/>
    <x v="3"/>
    <s v="Europe"/>
  </r>
  <r>
    <x v="0"/>
    <x v="1"/>
    <s v="LU2495830148 LX Equity"/>
    <s v="VIA Ladder Premium - PA - H"/>
    <n v="0.1"/>
    <x v="2"/>
    <x v="4"/>
    <s v="Monde"/>
  </r>
  <r>
    <x v="0"/>
    <x v="1"/>
    <s v="LU1369534786 LX Equity"/>
    <s v="VIA Alternative Liquid - I"/>
    <n v="0.05"/>
    <x v="3"/>
    <x v="5"/>
    <s v="Monde"/>
  </r>
  <r>
    <x v="0"/>
    <x v="1"/>
    <m/>
    <s v="EUR"/>
    <n v="0"/>
    <x v="4"/>
    <x v="6"/>
    <s v="Cash"/>
  </r>
  <r>
    <x v="0"/>
    <x v="2"/>
    <m/>
    <s v="Produits Structurés Actions || Europe"/>
    <n v="0.1"/>
    <x v="0"/>
    <x v="0"/>
    <s v="Europe"/>
  </r>
  <r>
    <x v="0"/>
    <x v="2"/>
    <m/>
    <s v="Produits Structurés Actions || Monde"/>
    <n v="0.1"/>
    <x v="0"/>
    <x v="0"/>
    <s v="Monde"/>
  </r>
  <r>
    <x v="0"/>
    <x v="2"/>
    <s v="SANINST FP Equity"/>
    <s v="PALATINE MON STD-C"/>
    <n v="0.2"/>
    <x v="1"/>
    <x v="1"/>
    <s v="Europe"/>
  </r>
  <r>
    <x v="0"/>
    <x v="2"/>
    <s v="DNCABNE LX Equity"/>
    <s v="DNCA Invest Alpha Bonds"/>
    <n v="0.1"/>
    <x v="5"/>
    <x v="7"/>
    <s v="Europe"/>
  </r>
  <r>
    <x v="0"/>
    <x v="2"/>
    <m/>
    <s v="Produits Structurés Actions || Amérique du Nord"/>
    <n v="0"/>
    <x v="0"/>
    <x v="0"/>
    <s v="Amérique du Nord"/>
  </r>
  <r>
    <x v="0"/>
    <x v="2"/>
    <m/>
    <s v="Produits Structurés Crédit || Europe"/>
    <n v="0.1"/>
    <x v="0"/>
    <x v="3"/>
    <s v="Europe"/>
  </r>
  <r>
    <x v="0"/>
    <x v="2"/>
    <s v="LU2495830148 LX Equity"/>
    <s v="VIA Ladder Premium - PA - H"/>
    <n v="0.1"/>
    <x v="2"/>
    <x v="4"/>
    <s v="Monde"/>
  </r>
  <r>
    <x v="0"/>
    <x v="2"/>
    <s v="GEMBOEF FP Equity"/>
    <s v="Gemfunds - Gembond (EUR) F acc"/>
    <n v="0.05"/>
    <x v="6"/>
    <x v="8"/>
    <s v="Pays Emergents"/>
  </r>
  <r>
    <x v="0"/>
    <x v="2"/>
    <s v="LU1369534786 LX Equity"/>
    <s v="VIA Alternative Liquid - I"/>
    <n v="0.1"/>
    <x v="3"/>
    <x v="5"/>
    <s v="Monde"/>
  </r>
  <r>
    <x v="0"/>
    <x v="2"/>
    <m/>
    <s v="EUR"/>
    <n v="0"/>
    <x v="4"/>
    <x v="6"/>
    <s v="Cash"/>
  </r>
  <r>
    <x v="0"/>
    <x v="2"/>
    <s v="IE00BMVX2492 IE Equity"/>
    <s v="Butler Credit Opportunities "/>
    <n v="0.1"/>
    <x v="5"/>
    <x v="9"/>
    <s v="Europe"/>
  </r>
  <r>
    <x v="0"/>
    <x v="2"/>
    <s v="IE00BMCT1725 IE Equity"/>
    <s v="Butler European High Yield "/>
    <n v="0.05"/>
    <x v="5"/>
    <x v="9"/>
    <s v="Europe"/>
  </r>
  <r>
    <x v="1"/>
    <x v="3"/>
    <s v="LU2495830148 LX Equity"/>
    <s v="VIA Ladder Premium - PA - H"/>
    <n v="0.18"/>
    <x v="2"/>
    <x v="4"/>
    <s v="Monde"/>
  </r>
  <r>
    <x v="1"/>
    <x v="3"/>
    <s v="SANINST FP Equity"/>
    <s v="PALATINE MON STD-C"/>
    <n v="0.19"/>
    <x v="1"/>
    <x v="1"/>
    <s v="Europe"/>
  </r>
  <r>
    <x v="1"/>
    <x v="3"/>
    <m/>
    <s v="EUR"/>
    <n v="0"/>
    <x v="4"/>
    <x v="6"/>
    <s v="Cash"/>
  </r>
  <r>
    <x v="1"/>
    <x v="3"/>
    <s v="LU1369529786 LX Equity"/>
    <s v="VIA Smart Equity Europe - P"/>
    <n v="7.0000000000000007E-2"/>
    <x v="7"/>
    <x v="10"/>
    <s v="Europe"/>
  </r>
  <r>
    <x v="1"/>
    <x v="3"/>
    <s v="DNCABNE LX Equity"/>
    <s v="DNCA Invest Alpha Bonds"/>
    <n v="0.06"/>
    <x v="5"/>
    <x v="7"/>
    <s v="Europe"/>
  </r>
  <r>
    <x v="1"/>
    <x v="3"/>
    <s v="LU1369534786 LX Equity"/>
    <s v="VIA Alternative Liquid - I"/>
    <n v="0.06"/>
    <x v="3"/>
    <x v="5"/>
    <s v="Monde"/>
  </r>
  <r>
    <x v="1"/>
    <x v="3"/>
    <s v="WLDHC FP Equity"/>
    <s v="AMI MSCI WDIIUCITS ETF-EHEGA"/>
    <n v="0.06"/>
    <x v="7"/>
    <x v="11"/>
    <s v="Monde"/>
  </r>
  <r>
    <x v="1"/>
    <x v="3"/>
    <s v="NDXH FP Equity"/>
    <s v="AMUNDI NAS-100 EUR HE"/>
    <n v="0.06"/>
    <x v="7"/>
    <x v="12"/>
    <s v="Amérique du Nord"/>
  </r>
  <r>
    <x v="1"/>
    <x v="3"/>
    <s v="LU1369533465 LX Equity"/>
    <s v="VIA Smart Equity World - P"/>
    <n v="7.0000000000000007E-2"/>
    <x v="7"/>
    <x v="11"/>
    <s v="Monde"/>
  </r>
  <r>
    <x v="1"/>
    <x v="3"/>
    <s v="WSML LN Equity"/>
    <s v="ISHARES MSCI WLD SMALL CAP"/>
    <n v="0.04"/>
    <x v="7"/>
    <x v="11"/>
    <s v="Monde"/>
  </r>
  <r>
    <x v="1"/>
    <x v="3"/>
    <s v="LU1369531766 LX Equity"/>
    <s v="VIA Smart Equity US - P"/>
    <n v="7.0000000000000007E-2"/>
    <x v="7"/>
    <x v="12"/>
    <s v="Amérique du Nord"/>
  </r>
  <r>
    <x v="1"/>
    <x v="3"/>
    <s v="ACWI FP Equity"/>
    <s v="AM MSCI ALL C WORLD - ETF E ACC"/>
    <n v="3.5000000000000003E-2"/>
    <x v="7"/>
    <x v="11"/>
    <s v="Monde"/>
  </r>
  <r>
    <x v="1"/>
    <x v="3"/>
    <s v="SP5C FP Equity"/>
    <s v="Amundi S&amp;P 500 II"/>
    <n v="0.03"/>
    <x v="7"/>
    <x v="12"/>
    <s v="Amérique du Nord"/>
  </r>
  <r>
    <x v="1"/>
    <x v="3"/>
    <s v="LEM FP Equity"/>
    <s v="AMUNDI EMERGING MARKETS"/>
    <n v="2.5000000000000001E-2"/>
    <x v="7"/>
    <x v="13"/>
    <s v="Pays Emergents"/>
  </r>
  <r>
    <x v="1"/>
    <x v="3"/>
    <s v="GEMBOEF FP Equity"/>
    <s v="Gemfunds - Gembond (EUR) F acc"/>
    <n v="2.5000000000000001E-2"/>
    <x v="6"/>
    <x v="8"/>
    <s v="Pays Emergents"/>
  </r>
  <r>
    <x v="1"/>
    <x v="3"/>
    <s v="MEUD FP Equity"/>
    <s v="AMUNDI STOXX EUROPE 600 ACC EUR"/>
    <n v="2.5000000000000001E-2"/>
    <x v="7"/>
    <x v="10"/>
    <s v="Europe"/>
  </r>
  <r>
    <x v="1"/>
    <x v="4"/>
    <s v="LU2495830148 LX Equity"/>
    <s v="VIA Ladder Premium - PA - H"/>
    <n v="0.15"/>
    <x v="2"/>
    <x v="4"/>
    <s v="Monde"/>
  </r>
  <r>
    <x v="1"/>
    <x v="4"/>
    <m/>
    <s v="Produits Structurés Actions || Monde"/>
    <n v="0.05"/>
    <x v="0"/>
    <x v="0"/>
    <s v="Monde"/>
  </r>
  <r>
    <x v="1"/>
    <x v="4"/>
    <m/>
    <s v="Produits Structurés Actions || Europe"/>
    <n v="0.05"/>
    <x v="0"/>
    <x v="0"/>
    <s v="Europe"/>
  </r>
  <r>
    <x v="1"/>
    <x v="4"/>
    <s v="LU1369529786 LX Equity"/>
    <s v="VIA Smart Equity Europe - P"/>
    <n v="0.06"/>
    <x v="7"/>
    <x v="10"/>
    <s v="Europe"/>
  </r>
  <r>
    <x v="1"/>
    <x v="4"/>
    <s v="NDXH FP Equity"/>
    <s v="AMUNDI NAS-100 EUR HE"/>
    <n v="0.06"/>
    <x v="7"/>
    <x v="12"/>
    <s v="Amérique du Nord"/>
  </r>
  <r>
    <x v="1"/>
    <x v="4"/>
    <s v="SANINST FP Equity"/>
    <s v="PALATINE MON STD-C"/>
    <n v="7.4999999999999997E-2"/>
    <x v="1"/>
    <x v="1"/>
    <s v="Europe"/>
  </r>
  <r>
    <x v="1"/>
    <x v="4"/>
    <m/>
    <s v="Produits Structurés Taux d’intérêts || Europe"/>
    <n v="7.4999999999999997E-2"/>
    <x v="0"/>
    <x v="2"/>
    <s v="Europe"/>
  </r>
  <r>
    <x v="1"/>
    <x v="4"/>
    <s v="WSML LN Equity"/>
    <s v="ISHARES MSCI WLD SMALL CAP"/>
    <n v="4.4999999999999998E-2"/>
    <x v="7"/>
    <x v="11"/>
    <s v="Monde"/>
  </r>
  <r>
    <x v="1"/>
    <x v="4"/>
    <s v="LU1369534786 LX Equity"/>
    <s v="VIA Alternative Liquid - I"/>
    <n v="4.4999999999999998E-2"/>
    <x v="3"/>
    <x v="5"/>
    <s v="Monde"/>
  </r>
  <r>
    <x v="1"/>
    <x v="4"/>
    <s v="DNCABNE LX Equity"/>
    <s v="DNCA Invest Alpha Bonds"/>
    <n v="0.04"/>
    <x v="5"/>
    <x v="7"/>
    <s v="Europe"/>
  </r>
  <r>
    <x v="1"/>
    <x v="4"/>
    <s v="LU1369533465 LX Equity"/>
    <s v="VIA Smart Equity World - P"/>
    <n v="0.04"/>
    <x v="7"/>
    <x v="11"/>
    <s v="Monde"/>
  </r>
  <r>
    <x v="1"/>
    <x v="4"/>
    <s v="WLDHC FP Equity"/>
    <s v="AMI MSCI WDIIUCITS ETF-EHEGA"/>
    <n v="0.04"/>
    <x v="7"/>
    <x v="11"/>
    <s v="Monde"/>
  </r>
  <r>
    <x v="1"/>
    <x v="4"/>
    <s v="LU1369531766 LX Equity"/>
    <s v="VIA Smart Equity US - P"/>
    <n v="0.04"/>
    <x v="7"/>
    <x v="12"/>
    <s v="Amérique du Nord"/>
  </r>
  <r>
    <x v="1"/>
    <x v="4"/>
    <s v="ACWI FP Equity"/>
    <s v="AM MSCI ALL C WORLD - ETF E ACC"/>
    <n v="3.5000000000000003E-2"/>
    <x v="7"/>
    <x v="11"/>
    <s v="Monde"/>
  </r>
  <r>
    <x v="1"/>
    <x v="4"/>
    <m/>
    <s v="Produits Structurés Crédit || Europe"/>
    <n v="6.5000000000000002E-2"/>
    <x v="0"/>
    <x v="3"/>
    <s v="Europe"/>
  </r>
  <r>
    <x v="1"/>
    <x v="4"/>
    <s v="MEUD FP Equity"/>
    <s v="AMUNDI STOXX EUROPE 600 ACC EUR"/>
    <n v="0.03"/>
    <x v="7"/>
    <x v="10"/>
    <s v="Europe"/>
  </r>
  <r>
    <x v="1"/>
    <x v="4"/>
    <s v="GEMBOEF FP Equity"/>
    <s v="Gemfunds - Gembond (EUR) F acc"/>
    <n v="2.5000000000000001E-2"/>
    <x v="6"/>
    <x v="8"/>
    <s v="Pays Emergents"/>
  </r>
  <r>
    <x v="1"/>
    <x v="4"/>
    <s v="LEM FP Equity"/>
    <s v="AMUNDI EMERGING MARKETS"/>
    <n v="2.5000000000000001E-2"/>
    <x v="7"/>
    <x v="13"/>
    <s v="Pays Emergents"/>
  </r>
  <r>
    <x v="1"/>
    <x v="4"/>
    <s v="SP5C FP Equity"/>
    <s v="Amundi S&amp;P 500 II"/>
    <n v="2.5000000000000001E-2"/>
    <x v="7"/>
    <x v="12"/>
    <s v="Amérique du Nord"/>
  </r>
  <r>
    <x v="1"/>
    <x v="4"/>
    <m/>
    <s v="Produits Structurés Mix || Monde"/>
    <n v="2.5000000000000001E-2"/>
    <x v="0"/>
    <x v="14"/>
    <s v="Monde"/>
  </r>
  <r>
    <x v="1"/>
    <x v="4"/>
    <m/>
    <s v="EUR"/>
    <n v="0"/>
    <x v="4"/>
    <x v="6"/>
    <s v="Cash"/>
  </r>
  <r>
    <x v="1"/>
    <x v="0"/>
    <m/>
    <s v="Produits Structurés Actions || Europe"/>
    <n v="0.2"/>
    <x v="0"/>
    <x v="0"/>
    <s v="Europe"/>
  </r>
  <r>
    <x v="1"/>
    <x v="0"/>
    <m/>
    <s v="Produits Structurés Actions || Monde"/>
    <n v="0.2"/>
    <x v="0"/>
    <x v="0"/>
    <s v="Monde"/>
  </r>
  <r>
    <x v="1"/>
    <x v="0"/>
    <s v="SANINST FP Equity"/>
    <s v="PALATINE MON STD-C"/>
    <n v="0.15"/>
    <x v="1"/>
    <x v="1"/>
    <s v="Europe"/>
  </r>
  <r>
    <x v="1"/>
    <x v="0"/>
    <m/>
    <s v="Produits Structurés Taux d’intérêts || Europe"/>
    <n v="0.15"/>
    <x v="0"/>
    <x v="2"/>
    <s v="Europe"/>
  </r>
  <r>
    <x v="1"/>
    <x v="0"/>
    <m/>
    <s v="Produits Structurés Actions || Amérique du Nord"/>
    <n v="0"/>
    <x v="0"/>
    <x v="0"/>
    <s v="Amérique du Nord"/>
  </r>
  <r>
    <x v="1"/>
    <x v="0"/>
    <m/>
    <s v="Produits Structurés Crédit || Europe"/>
    <n v="0.15"/>
    <x v="0"/>
    <x v="3"/>
    <s v="Europe"/>
  </r>
  <r>
    <x v="1"/>
    <x v="0"/>
    <s v="LU2495830148 LX Equity"/>
    <s v="VIA Ladder Premium - PA - H"/>
    <n v="0.1"/>
    <x v="2"/>
    <x v="4"/>
    <s v="Monde"/>
  </r>
  <r>
    <x v="1"/>
    <x v="0"/>
    <s v="LU1369534786 LX Equity"/>
    <s v="VIA Alternative Liquid - I"/>
    <n v="0.05"/>
    <x v="3"/>
    <x v="5"/>
    <s v="Monde"/>
  </r>
  <r>
    <x v="1"/>
    <x v="0"/>
    <m/>
    <s v="EUR"/>
    <n v="0"/>
    <x v="4"/>
    <x v="6"/>
    <s v="Cash"/>
  </r>
  <r>
    <x v="1"/>
    <x v="5"/>
    <s v="LU2495830148 LX Equity"/>
    <s v="VIA Ladder Premium - PA - H"/>
    <n v="0.15"/>
    <x v="2"/>
    <x v="4"/>
    <s v="Monde"/>
  </r>
  <r>
    <x v="1"/>
    <x v="5"/>
    <m/>
    <s v="Produits Structurés Actions || Monde"/>
    <n v="0.05"/>
    <x v="0"/>
    <x v="0"/>
    <s v="Monde"/>
  </r>
  <r>
    <x v="1"/>
    <x v="5"/>
    <m/>
    <s v="Produits Structurés Actions || Europe"/>
    <n v="0.05"/>
    <x v="0"/>
    <x v="0"/>
    <s v="Europe"/>
  </r>
  <r>
    <x v="1"/>
    <x v="5"/>
    <s v="LU1369529786 LX Equity"/>
    <s v="VIA Smart Equity Europe - P"/>
    <n v="0.06"/>
    <x v="7"/>
    <x v="10"/>
    <s v="Europe"/>
  </r>
  <r>
    <x v="1"/>
    <x v="5"/>
    <s v="NDXH FP Equity"/>
    <s v="AMUNDI NAS-100 EUR HE"/>
    <n v="0.06"/>
    <x v="7"/>
    <x v="12"/>
    <s v="Amérique du Nord"/>
  </r>
  <r>
    <x v="1"/>
    <x v="5"/>
    <s v="SANINST FP Equity"/>
    <s v="PALATINE MON STD-C"/>
    <n v="0.105"/>
    <x v="1"/>
    <x v="1"/>
    <s v="Europe"/>
  </r>
  <r>
    <x v="1"/>
    <x v="5"/>
    <m/>
    <s v="Produits Structurés Taux d’intérêts || Europe"/>
    <n v="0"/>
    <x v="0"/>
    <x v="2"/>
    <s v="Europe"/>
  </r>
  <r>
    <x v="1"/>
    <x v="5"/>
    <s v="WSML LN Equity"/>
    <s v="ISHARES MSCI WLD SMALL CAP"/>
    <n v="4.4999999999999998E-2"/>
    <x v="7"/>
    <x v="11"/>
    <s v="Monde"/>
  </r>
  <r>
    <x v="1"/>
    <x v="5"/>
    <s v="LU1369534786 LX Equity"/>
    <s v="VIA Alternative Liquid - I"/>
    <n v="4.4999999999999998E-2"/>
    <x v="3"/>
    <x v="5"/>
    <s v="Monde"/>
  </r>
  <r>
    <x v="1"/>
    <x v="5"/>
    <s v="DNCABNE LX Equity"/>
    <s v="DNCA Invest Alpha Bonds"/>
    <n v="7.0000000000000007E-2"/>
    <x v="5"/>
    <x v="7"/>
    <s v="Europe"/>
  </r>
  <r>
    <x v="1"/>
    <x v="5"/>
    <s v="LU1369533465 LX Equity"/>
    <s v="VIA Smart Equity World - P"/>
    <n v="0.04"/>
    <x v="7"/>
    <x v="11"/>
    <s v="Monde"/>
  </r>
  <r>
    <x v="1"/>
    <x v="5"/>
    <s v="WLDHC FP Equity"/>
    <s v="AMI MSCI WDIIUCITS ETF-EHEGA"/>
    <n v="0.04"/>
    <x v="7"/>
    <x v="11"/>
    <s v="Monde"/>
  </r>
  <r>
    <x v="1"/>
    <x v="5"/>
    <s v="LU1369531766 LX Equity"/>
    <s v="VIA Smart Equity US - P"/>
    <n v="0.04"/>
    <x v="7"/>
    <x v="12"/>
    <s v="Amérique du Nord"/>
  </r>
  <r>
    <x v="1"/>
    <x v="5"/>
    <s v="ACWI FP Equity"/>
    <s v="AM MSCI ALL C WORLD - ETF E ACC"/>
    <n v="3.5000000000000003E-2"/>
    <x v="7"/>
    <x v="11"/>
    <s v="Monde"/>
  </r>
  <r>
    <x v="1"/>
    <x v="5"/>
    <m/>
    <s v="Produits Structurés Crédit || Europe"/>
    <n v="6.5000000000000002E-2"/>
    <x v="0"/>
    <x v="3"/>
    <s v="Europe"/>
  </r>
  <r>
    <x v="1"/>
    <x v="5"/>
    <s v="MEUD FP Equity"/>
    <s v="AMUNDI STOXX EUROPE 600 ACC EUR"/>
    <n v="0.03"/>
    <x v="7"/>
    <x v="10"/>
    <s v="Europe"/>
  </r>
  <r>
    <x v="1"/>
    <x v="5"/>
    <s v="GEMBOEF FP Equity"/>
    <s v="Gemfunds - Gembond (EUR) F acc"/>
    <n v="2.5000000000000001E-2"/>
    <x v="6"/>
    <x v="8"/>
    <s v="Pays Emergents"/>
  </r>
  <r>
    <x v="1"/>
    <x v="5"/>
    <s v="LEM FP Equity"/>
    <s v="AMUNDI EMERGING MARKETS"/>
    <n v="2.5000000000000001E-2"/>
    <x v="7"/>
    <x v="13"/>
    <s v="Pays Emergents"/>
  </r>
  <r>
    <x v="1"/>
    <x v="5"/>
    <s v="SP5C FP Equity"/>
    <s v="Amundi S&amp;P 500 II"/>
    <n v="2.5000000000000001E-2"/>
    <x v="7"/>
    <x v="12"/>
    <s v="Amérique du Nord"/>
  </r>
  <r>
    <x v="1"/>
    <x v="5"/>
    <m/>
    <s v="Produits Structurés Mix || Monde"/>
    <n v="2.5000000000000001E-2"/>
    <x v="0"/>
    <x v="14"/>
    <s v="Monde"/>
  </r>
  <r>
    <x v="1"/>
    <x v="5"/>
    <m/>
    <s v="EUR"/>
    <n v="1.4999999999999999E-2"/>
    <x v="4"/>
    <x v="6"/>
    <s v="Cash"/>
  </r>
  <r>
    <x v="1"/>
    <x v="1"/>
    <m/>
    <s v="Produits Structurés Actions || Europe"/>
    <n v="0.2"/>
    <x v="0"/>
    <x v="0"/>
    <s v="Europe"/>
  </r>
  <r>
    <x v="1"/>
    <x v="1"/>
    <m/>
    <s v="Produits Structurés Actions || Monde"/>
    <n v="0.2"/>
    <x v="0"/>
    <x v="0"/>
    <s v="Monde"/>
  </r>
  <r>
    <x v="1"/>
    <x v="1"/>
    <s v="SANINST FP Equity"/>
    <s v="PALATINE MON STD-C"/>
    <n v="0.28999999999999998"/>
    <x v="1"/>
    <x v="1"/>
    <s v="Europe"/>
  </r>
  <r>
    <x v="1"/>
    <x v="1"/>
    <m/>
    <s v="Produits Structurés Taux d’intérêts || Europe"/>
    <n v="0"/>
    <x v="0"/>
    <x v="2"/>
    <s v="Europe"/>
  </r>
  <r>
    <x v="1"/>
    <x v="1"/>
    <m/>
    <s v="Produits Structurés Actions || Amérique du Nord"/>
    <n v="0"/>
    <x v="0"/>
    <x v="0"/>
    <s v="Amérique du Nord"/>
  </r>
  <r>
    <x v="1"/>
    <x v="1"/>
    <m/>
    <s v="Produits Structurés Crédit || Europe"/>
    <n v="0.15"/>
    <x v="0"/>
    <x v="3"/>
    <s v="Europe"/>
  </r>
  <r>
    <x v="1"/>
    <x v="1"/>
    <s v="LU2495830148 LX Equity"/>
    <s v="VIA Ladder Premium - PA - H"/>
    <n v="0.1"/>
    <x v="2"/>
    <x v="4"/>
    <s v="Monde"/>
  </r>
  <r>
    <x v="1"/>
    <x v="1"/>
    <s v="LU1369534786 LX Equity"/>
    <s v="VIA Alternative Liquid - I"/>
    <n v="0.05"/>
    <x v="3"/>
    <x v="5"/>
    <s v="Monde"/>
  </r>
  <r>
    <x v="1"/>
    <x v="1"/>
    <m/>
    <s v="EUR"/>
    <n v="0.01"/>
    <x v="4"/>
    <x v="6"/>
    <s v="Cash"/>
  </r>
  <r>
    <x v="1"/>
    <x v="2"/>
    <m/>
    <s v="Produits Structurés Actions || Europe"/>
    <n v="0.1"/>
    <x v="0"/>
    <x v="0"/>
    <s v="Europe"/>
  </r>
  <r>
    <x v="1"/>
    <x v="2"/>
    <m/>
    <s v="Produits Structurés Actions || Monde"/>
    <n v="0.1"/>
    <x v="0"/>
    <x v="0"/>
    <s v="Monde"/>
  </r>
  <r>
    <x v="1"/>
    <x v="2"/>
    <s v="SANINST FP Equity"/>
    <s v="PALATINE MON STD-C"/>
    <n v="0.1"/>
    <x v="1"/>
    <x v="1"/>
    <s v="Europe"/>
  </r>
  <r>
    <x v="1"/>
    <x v="2"/>
    <s v="DNCABNE LX Equity"/>
    <s v="DNCA Invest Alpha Bonds"/>
    <n v="0.1"/>
    <x v="5"/>
    <x v="7"/>
    <s v="Europe"/>
  </r>
  <r>
    <x v="1"/>
    <x v="2"/>
    <m/>
    <s v="Produits Structurés Actions || Amérique du Nord"/>
    <n v="0"/>
    <x v="0"/>
    <x v="0"/>
    <s v="Amérique du Nord"/>
  </r>
  <r>
    <x v="1"/>
    <x v="2"/>
    <m/>
    <s v="Produits Structurés Crédit || Europe"/>
    <n v="7.4999999999999997E-2"/>
    <x v="0"/>
    <x v="3"/>
    <s v="Europe"/>
  </r>
  <r>
    <x v="1"/>
    <x v="2"/>
    <s v="LU2495830148 LX Equity"/>
    <s v="VIA Ladder Premium - PA - H"/>
    <n v="0.1"/>
    <x v="2"/>
    <x v="4"/>
    <s v="Monde"/>
  </r>
  <r>
    <x v="1"/>
    <x v="2"/>
    <s v="GEMBOEF FP Equity"/>
    <s v="Gemfunds - Gembond (EUR) F acc"/>
    <n v="0.05"/>
    <x v="6"/>
    <x v="8"/>
    <s v="Pays Emergents"/>
  </r>
  <r>
    <x v="1"/>
    <x v="2"/>
    <s v="IE00BMVX2492 IE Equity"/>
    <s v="Butler Credit Opportunities "/>
    <n v="7.4999999999999997E-2"/>
    <x v="5"/>
    <x v="9"/>
    <s v="Europe"/>
  </r>
  <r>
    <x v="1"/>
    <x v="2"/>
    <s v="IE00BMCT1725 IE Equity"/>
    <s v="Butler European High Yield "/>
    <n v="0.05"/>
    <x v="5"/>
    <x v="9"/>
    <s v="Europe"/>
  </r>
  <r>
    <x v="1"/>
    <x v="2"/>
    <s v="LU1369534786 LX Equity"/>
    <s v="VIA Alternative Liquid - I"/>
    <n v="0.1"/>
    <x v="3"/>
    <x v="5"/>
    <s v="Monde"/>
  </r>
  <r>
    <x v="1"/>
    <x v="2"/>
    <s v="LU1369533465 LX Equity"/>
    <s v="VIA Smart Equity World - P"/>
    <n v="0.05"/>
    <x v="7"/>
    <x v="11"/>
    <s v="Monde"/>
  </r>
  <r>
    <x v="1"/>
    <x v="2"/>
    <s v="LU1369529786 LX Equity"/>
    <s v="VIA Smart Equity Europe - P"/>
    <n v="0.05"/>
    <x v="7"/>
    <x v="10"/>
    <s v="Europe"/>
  </r>
  <r>
    <x v="1"/>
    <x v="2"/>
    <s v="LU1369531766 LX Equity"/>
    <s v="VIA Smart Equity US - P"/>
    <n v="0.05"/>
    <x v="7"/>
    <x v="12"/>
    <s v="Amérique du Nord"/>
  </r>
  <r>
    <x v="1"/>
    <x v="2"/>
    <m/>
    <s v="EUR"/>
    <n v="0"/>
    <x v="4"/>
    <x v="6"/>
    <s v="Cash"/>
  </r>
  <r>
    <x v="2"/>
    <x v="3"/>
    <s v="LU2495830148 LX Equity"/>
    <s v="VIA Ladder Premium - PA - H"/>
    <n v="0.18"/>
    <x v="2"/>
    <x v="4"/>
    <s v="Monde"/>
  </r>
  <r>
    <x v="2"/>
    <x v="3"/>
    <s v="LU1369529786 LX Equity"/>
    <s v="VIA Smart Equity Europe - P"/>
    <n v="7.0000000000000007E-2"/>
    <x v="7"/>
    <x v="10"/>
    <s v="Europe"/>
  </r>
  <r>
    <x v="2"/>
    <x v="3"/>
    <s v="SANINST FP Equity"/>
    <s v="PALATINE MON STD-C"/>
    <n v="7.0000000000000007E-2"/>
    <x v="1"/>
    <x v="1"/>
    <s v="Europe"/>
  </r>
  <r>
    <x v="2"/>
    <x v="3"/>
    <s v="LU1369533465 LX Equity"/>
    <s v="VIA Smart Equity World - P"/>
    <n v="7.0000000000000007E-2"/>
    <x v="7"/>
    <x v="11"/>
    <s v="Monde"/>
  </r>
  <r>
    <x v="2"/>
    <x v="3"/>
    <s v="WSML LN Equity"/>
    <s v="ISHARES MSCI WLD SMALL CAP"/>
    <n v="0.05"/>
    <x v="7"/>
    <x v="11"/>
    <s v="Monde"/>
  </r>
  <r>
    <x v="2"/>
    <x v="3"/>
    <s v="DNCABNE LX Equity"/>
    <s v="DNCA Invest Alpha Bonds"/>
    <n v="7.0000000000000007E-2"/>
    <x v="5"/>
    <x v="7"/>
    <s v="Europe"/>
  </r>
  <r>
    <x v="2"/>
    <x v="3"/>
    <s v="LU1369534786 LX Equity"/>
    <s v="VIA Alternative Liquid - I"/>
    <n v="0.06"/>
    <x v="3"/>
    <x v="5"/>
    <s v="Monde"/>
  </r>
  <r>
    <x v="2"/>
    <x v="3"/>
    <s v="LU1369531766 LX Equity"/>
    <s v="VIA Smart Equity US - P"/>
    <n v="7.0000000000000007E-2"/>
    <x v="7"/>
    <x v="12"/>
    <s v="Amérique du Nord"/>
  </r>
  <r>
    <x v="2"/>
    <x v="3"/>
    <m/>
    <s v="EUR"/>
    <n v="0.01"/>
    <x v="4"/>
    <x v="6"/>
    <s v="Cash"/>
  </r>
  <r>
    <x v="2"/>
    <x v="3"/>
    <s v="LEM FP Equity"/>
    <s v="AMUNDI EMERGING MARKETS"/>
    <n v="0.05"/>
    <x v="7"/>
    <x v="13"/>
    <s v="Pays Emergents"/>
  </r>
  <r>
    <x v="2"/>
    <x v="3"/>
    <s v="WLDHC FP Equity"/>
    <s v="AMI MSCI WDIIUCITS ETF-EHEGA"/>
    <n v="7.0000000000000007E-2"/>
    <x v="7"/>
    <x v="11"/>
    <s v="Monde"/>
  </r>
  <r>
    <x v="2"/>
    <x v="3"/>
    <s v="NDXH FP Equity"/>
    <s v="AMUNDI NAS-100 EUR HE"/>
    <n v="0.05"/>
    <x v="7"/>
    <x v="12"/>
    <s v="Amérique du Nord"/>
  </r>
  <r>
    <x v="2"/>
    <x v="3"/>
    <s v="ACWI FP Equity"/>
    <s v="AM MSCI ALL C WORLD - ETF E ACC"/>
    <n v="7.0000000000000007E-2"/>
    <x v="7"/>
    <x v="11"/>
    <s v="Monde"/>
  </r>
  <r>
    <x v="2"/>
    <x v="3"/>
    <s v="GEMBOEF FP Equity"/>
    <s v="Gemfunds - Gembond (EUR) F acc"/>
    <n v="0.03"/>
    <x v="6"/>
    <x v="8"/>
    <s v="Pays Emergents"/>
  </r>
  <r>
    <x v="2"/>
    <x v="3"/>
    <s v="SP5C FP Equity"/>
    <s v="Amundi S&amp;P 500 II"/>
    <n v="0.05"/>
    <x v="7"/>
    <x v="12"/>
    <s v="Amérique du Nord"/>
  </r>
  <r>
    <x v="2"/>
    <x v="3"/>
    <s v="MEUD FP Equity"/>
    <s v="AMUNDI STOXX EUROPE 600 ACC EUR"/>
    <n v="0.03"/>
    <x v="7"/>
    <x v="10"/>
    <s v="Europe"/>
  </r>
  <r>
    <x v="2"/>
    <x v="0"/>
    <m/>
    <s v="Produits Structurés Actions || Europe"/>
    <n v="0.3"/>
    <x v="0"/>
    <x v="0"/>
    <s v="Europe"/>
  </r>
  <r>
    <x v="2"/>
    <x v="0"/>
    <m/>
    <s v="Produits Structurés Actions || Monde"/>
    <n v="0.3"/>
    <x v="0"/>
    <x v="0"/>
    <s v="Monde"/>
  </r>
  <r>
    <x v="2"/>
    <x v="0"/>
    <s v="SANINST FP Equity"/>
    <s v="PALATINE MON STD-C"/>
    <n v="0.1"/>
    <x v="1"/>
    <x v="1"/>
    <s v="Europe"/>
  </r>
  <r>
    <x v="2"/>
    <x v="0"/>
    <m/>
    <s v="Produits Structurés Taux d’intérêts || Europe"/>
    <n v="0.15"/>
    <x v="0"/>
    <x v="2"/>
    <s v="Europe"/>
  </r>
  <r>
    <x v="2"/>
    <x v="0"/>
    <s v="LU2495830148 LX Equity"/>
    <s v="VIA Ladder Premium - PA - H"/>
    <n v="0"/>
    <x v="2"/>
    <x v="4"/>
    <s v="Monde"/>
  </r>
  <r>
    <x v="2"/>
    <x v="0"/>
    <s v="LU1369534786 LX Equity"/>
    <s v="VIA Alternative Liquid - I"/>
    <n v="0"/>
    <x v="3"/>
    <x v="5"/>
    <s v="Monde"/>
  </r>
  <r>
    <x v="2"/>
    <x v="0"/>
    <m/>
    <s v="Produits Structurés Actions || Amérique du Nord"/>
    <n v="0"/>
    <x v="0"/>
    <x v="0"/>
    <s v="Amérique du Nord"/>
  </r>
  <r>
    <x v="2"/>
    <x v="0"/>
    <m/>
    <s v="Produits Structurés Crédit || Europe"/>
    <n v="0.15"/>
    <x v="0"/>
    <x v="3"/>
    <s v="Europe"/>
  </r>
  <r>
    <x v="2"/>
    <x v="0"/>
    <m/>
    <s v="EUR"/>
    <n v="0"/>
    <x v="4"/>
    <x v="6"/>
    <s v="Cash"/>
  </r>
  <r>
    <x v="2"/>
    <x v="4"/>
    <s v="LU2495830148 LX Equity"/>
    <s v="VIA Ladder Premium - PA - H"/>
    <n v="0.15"/>
    <x v="2"/>
    <x v="4"/>
    <s v="Monde"/>
  </r>
  <r>
    <x v="2"/>
    <x v="4"/>
    <m/>
    <s v="Produits Structurés Actions || Monde"/>
    <n v="0.1"/>
    <x v="0"/>
    <x v="0"/>
    <s v="Monde"/>
  </r>
  <r>
    <x v="2"/>
    <x v="4"/>
    <s v="LU1369529786 LX Equity"/>
    <s v="VIA Smart Equity Europe - P"/>
    <n v="7.0000000000000007E-2"/>
    <x v="7"/>
    <x v="10"/>
    <s v="Europe"/>
  </r>
  <r>
    <x v="2"/>
    <x v="4"/>
    <s v="NDXH FP Equity"/>
    <s v="AMUNDI NAS-100 EUR HE"/>
    <n v="0.06"/>
    <x v="7"/>
    <x v="12"/>
    <s v="Amérique du Nord"/>
  </r>
  <r>
    <x v="2"/>
    <x v="4"/>
    <s v="SANINST FP Equity"/>
    <s v="PALATINE MON STD-C"/>
    <n v="0"/>
    <x v="1"/>
    <x v="1"/>
    <s v="Europe"/>
  </r>
  <r>
    <x v="2"/>
    <x v="4"/>
    <m/>
    <s v="Produits Structurés Taux d’intérêts || Europe"/>
    <n v="7.4999999999999997E-2"/>
    <x v="0"/>
    <x v="2"/>
    <s v="Europe"/>
  </r>
  <r>
    <x v="2"/>
    <x v="4"/>
    <s v="WSML LN Equity"/>
    <s v="ISHARES MSCI WLD SMALL CAP"/>
    <n v="4.4999999999999998E-2"/>
    <x v="7"/>
    <x v="11"/>
    <s v="Monde"/>
  </r>
  <r>
    <x v="2"/>
    <x v="4"/>
    <s v="LU1369534786 LX Equity"/>
    <s v="VIA Alternative Liquid - I"/>
    <n v="4.4999999999999998E-2"/>
    <x v="3"/>
    <x v="5"/>
    <s v="Monde"/>
  </r>
  <r>
    <x v="2"/>
    <x v="4"/>
    <s v="DNCABNE LX Equity"/>
    <s v="DNCA Invest Alpha Bonds"/>
    <n v="0.04"/>
    <x v="5"/>
    <x v="7"/>
    <s v="Europe"/>
  </r>
  <r>
    <x v="2"/>
    <x v="4"/>
    <s v="LU1369533465 LX Equity"/>
    <s v="VIA Smart Equity World - P"/>
    <n v="7.0000000000000007E-2"/>
    <x v="7"/>
    <x v="11"/>
    <s v="Monde"/>
  </r>
  <r>
    <x v="2"/>
    <x v="4"/>
    <s v="WLDHC FP Equity"/>
    <s v="AMI MSCI WDIIUCITS ETF-EHEGA"/>
    <n v="0.04"/>
    <x v="7"/>
    <x v="11"/>
    <s v="Monde"/>
  </r>
  <r>
    <x v="2"/>
    <x v="4"/>
    <s v="LU1369531766 LX Equity"/>
    <s v="VIA Smart Equity US - P"/>
    <n v="6.5000000000000002E-2"/>
    <x v="7"/>
    <x v="12"/>
    <s v="Amérique du Nord"/>
  </r>
  <r>
    <x v="2"/>
    <x v="4"/>
    <s v="ACWI FP Equity"/>
    <s v="AM MSCI ALL C WORLD - ETF E ACC"/>
    <n v="3.5000000000000003E-2"/>
    <x v="7"/>
    <x v="11"/>
    <s v="Monde"/>
  </r>
  <r>
    <x v="2"/>
    <x v="4"/>
    <m/>
    <s v="Produits Structurés Crédit || Europe"/>
    <n v="6.5000000000000002E-2"/>
    <x v="0"/>
    <x v="3"/>
    <s v="Europe"/>
  </r>
  <r>
    <x v="2"/>
    <x v="4"/>
    <s v="MEUD FP Equity"/>
    <s v="AMUNDI STOXX EUROPE 600 ACC EUR"/>
    <n v="0.03"/>
    <x v="7"/>
    <x v="10"/>
    <s v="Europe"/>
  </r>
  <r>
    <x v="2"/>
    <x v="4"/>
    <s v="GEMBOEF FP Equity"/>
    <s v="Gemfunds - Gembond (EUR) F acc"/>
    <n v="2.5000000000000001E-2"/>
    <x v="6"/>
    <x v="8"/>
    <s v="Pays Emergents"/>
  </r>
  <r>
    <x v="2"/>
    <x v="4"/>
    <s v="LEM FP Equity"/>
    <s v="AMUNDI EMERGING MARKETS"/>
    <n v="2.5000000000000001E-2"/>
    <x v="7"/>
    <x v="13"/>
    <s v="Pays Emergents"/>
  </r>
  <r>
    <x v="2"/>
    <x v="4"/>
    <s v="SP5C FP Equity"/>
    <s v="Amundi S&amp;P 500 II"/>
    <n v="2.5000000000000001E-2"/>
    <x v="7"/>
    <x v="12"/>
    <s v="Amérique du Nord"/>
  </r>
  <r>
    <x v="2"/>
    <x v="4"/>
    <m/>
    <s v="Produits Structurés Mix || Monde"/>
    <n v="2.5000000000000001E-2"/>
    <x v="0"/>
    <x v="14"/>
    <s v="Monde"/>
  </r>
  <r>
    <x v="2"/>
    <x v="4"/>
    <m/>
    <s v="EUR"/>
    <n v="0.01"/>
    <x v="4"/>
    <x v="6"/>
    <s v="Cash"/>
  </r>
  <r>
    <x v="2"/>
    <x v="6"/>
    <m/>
    <s v="EUR"/>
    <n v="1.04E-2"/>
    <x v="4"/>
    <x v="6"/>
    <s v="Cash"/>
  </r>
  <r>
    <x v="2"/>
    <x v="6"/>
    <s v="NDXH FP Equity"/>
    <s v="Amundi Index Solutions Nasdaq 100 Swap - UCITS Daily Hedged EUR C CAP"/>
    <n v="3.0440176296654124E-2"/>
    <x v="7"/>
    <x v="12"/>
    <s v="Amérique du Nord"/>
  </r>
  <r>
    <x v="2"/>
    <x v="6"/>
    <s v="SP5C FP Equity"/>
    <s v="Multi Units Luxembourg Amundi S+P 500 Swap - C EUR CAP"/>
    <n v="2.203388496260893E-2"/>
    <x v="7"/>
    <x v="12"/>
    <s v="Amérique du Nord"/>
  </r>
  <r>
    <x v="2"/>
    <x v="6"/>
    <s v="LU1369531766 LX Equity"/>
    <s v="VIA AM Smart-Equity US - Private CAP"/>
    <n v="5.3767963875005306E-2"/>
    <x v="7"/>
    <x v="12"/>
    <s v="Amérique du Nord"/>
  </r>
  <r>
    <x v="2"/>
    <x v="6"/>
    <s v="XDEE IM Equity"/>
    <s v="Xtrackers (IE) S+P 500 Equal Weight UCITS - Acc 2C EUR Hedged CAP"/>
    <n v="1.5725655577152633E-2"/>
    <x v="7"/>
    <x v="12"/>
    <s v="Amérique du Nord"/>
  </r>
  <r>
    <x v="2"/>
    <x v="6"/>
    <s v="AI FP EQUITY"/>
    <s v="Air Liquide SA"/>
    <n v="1.2258402110124337E-2"/>
    <x v="7"/>
    <x v="10"/>
    <s v="Europe"/>
  </r>
  <r>
    <x v="2"/>
    <x v="6"/>
    <s v="AIR FP Equity"/>
    <s v="Airbus SE"/>
    <n v="9.6038515010109394E-3"/>
    <x v="7"/>
    <x v="10"/>
    <s v="Europe"/>
  </r>
  <r>
    <x v="2"/>
    <x v="6"/>
    <s v="ASML NA Equity"/>
    <s v="ASML Holding NV"/>
    <n v="6.7650196344439468E-3"/>
    <x v="7"/>
    <x v="10"/>
    <s v="Europe"/>
  </r>
  <r>
    <x v="2"/>
    <x v="6"/>
    <s v="CAP FP Equity"/>
    <s v="Capgemini SE"/>
    <n v="4.6338320846024813E-3"/>
    <x v="7"/>
    <x v="10"/>
    <s v="Europe"/>
  </r>
  <r>
    <x v="2"/>
    <x v="6"/>
    <s v="DSY FP Equity"/>
    <s v="Dassault Systemes SE"/>
    <n v="6.1019715964273739E-3"/>
    <x v="7"/>
    <x v="10"/>
    <s v="Europe"/>
  </r>
  <r>
    <x v="2"/>
    <x v="6"/>
    <s v="RACE IM Equity"/>
    <s v="Ferrari NV"/>
    <n v="5.5477341903569328E-3"/>
    <x v="7"/>
    <x v="10"/>
    <s v="Europe"/>
  </r>
  <r>
    <x v="2"/>
    <x v="6"/>
    <s v="RMS FP Equity"/>
    <s v="Hermes International SA"/>
    <n v="5.5959753572296014E-3"/>
    <x v="7"/>
    <x v="10"/>
    <s v="Europe"/>
  </r>
  <r>
    <x v="2"/>
    <x v="6"/>
    <s v="MC FP Equity"/>
    <s v="LVMH Moet Hennessy Louis Vuitton SE"/>
    <n v="5.6174158758396766E-3"/>
    <x v="7"/>
    <x v="10"/>
    <s v="Europe"/>
  </r>
  <r>
    <x v="2"/>
    <x v="6"/>
    <s v="NESN SW EQUITY"/>
    <s v="Nestle SA nom"/>
    <n v="6.3468607448433365E-3"/>
    <x v="7"/>
    <x v="10"/>
    <s v="Europe"/>
  </r>
  <r>
    <x v="2"/>
    <x v="6"/>
    <s v="NOVOB DC Equity"/>
    <s v="Novo Nordisk AS B"/>
    <n v="1.2367344667398715E-3"/>
    <x v="7"/>
    <x v="10"/>
    <s v="Europe"/>
  </r>
  <r>
    <x v="2"/>
    <x v="6"/>
    <s v="RI FP Equity"/>
    <s v="Pernod Ricard"/>
    <n v="4.4392593782160497E-3"/>
    <x v="7"/>
    <x v="10"/>
    <s v="Europe"/>
  </r>
  <r>
    <x v="2"/>
    <x v="6"/>
    <s v="SW FP Equity"/>
    <s v="Sodexo"/>
    <n v="3.7558428475199059E-3"/>
    <x v="7"/>
    <x v="10"/>
    <s v="Europe"/>
  </r>
  <r>
    <x v="2"/>
    <x v="6"/>
    <s v="TTE FP Equity"/>
    <s v="TotalEnergies SE"/>
    <n v="6.6366981305626474E-3"/>
    <x v="7"/>
    <x v="10"/>
    <s v="Europe"/>
  </r>
  <r>
    <x v="2"/>
    <x v="6"/>
    <s v="VIE FP Equity"/>
    <s v="Veolia Environnement SA"/>
    <n v="7.7587876720209272E-3"/>
    <x v="7"/>
    <x v="10"/>
    <s v="Europe"/>
  </r>
  <r>
    <x v="2"/>
    <x v="6"/>
    <s v="LU1369529786 LX Equity"/>
    <s v="VIA AM Smart Equity Europe - Private CAP"/>
    <n v="5.175633989879079E-2"/>
    <x v="7"/>
    <x v="10"/>
    <s v="Europe"/>
  </r>
  <r>
    <x v="2"/>
    <x v="6"/>
    <s v="CGMONDE FP Equity"/>
    <s v="Comgest Monde - C CAP"/>
    <n v="1.7270337740415493E-2"/>
    <x v="7"/>
    <x v="11"/>
    <s v="Monde"/>
  </r>
  <r>
    <x v="2"/>
    <x v="6"/>
    <s v="IUSN GY Equity"/>
    <s v="iShares III MSCI World Small Cap UCITS - Accum USD CAP"/>
    <n v="1.611040568361043E-2"/>
    <x v="7"/>
    <x v="11"/>
    <s v="Monde"/>
  </r>
  <r>
    <x v="2"/>
    <x v="6"/>
    <s v="WLDHC FP Equity"/>
    <s v="Multi Units France Amundi MSCI World Swap II UCITS EUR Hedged - Acc CAP"/>
    <n v="2.7943695910993504E-2"/>
    <x v="7"/>
    <x v="11"/>
    <s v="Monde"/>
  </r>
  <r>
    <x v="2"/>
    <x v="6"/>
    <s v="ACWI FP Equity"/>
    <s v="Multi Units Luxembourg Amundi MSCI All Country World - Acc EUR CAP"/>
    <n v="3.2902148167611833E-2"/>
    <x v="7"/>
    <x v="11"/>
    <s v="Monde"/>
  </r>
  <r>
    <x v="2"/>
    <x v="6"/>
    <s v="LU1369533465 LX Equity"/>
    <s v="VIA AM Smart Equity World - Private CAP"/>
    <n v="6.0028065223386926E-2"/>
    <x v="7"/>
    <x v="11"/>
    <s v="Monde"/>
  </r>
  <r>
    <x v="2"/>
    <x v="6"/>
    <s v="LEM FP Equity"/>
    <s v="Multi Units France Amundi MSCI Emerging Markets Swap II UCITS -Acc EUR CAP"/>
    <n v="1.5675163155825906E-3"/>
    <x v="7"/>
    <x v="13"/>
    <s v="Pays Emergents"/>
  </r>
  <r>
    <x v="2"/>
    <x v="6"/>
    <s v="LU2495830148 LX Equity"/>
    <s v="Via AM Ladder Premium - Private A Hedged CAP"/>
    <n v="0.1594437459559773"/>
    <x v="2"/>
    <x v="4"/>
    <s v="Monde"/>
  </r>
  <r>
    <x v="2"/>
    <x v="6"/>
    <s v="DNCABNE LX Equity"/>
    <s v="DNCA Invest Alpha Bond - N CAP"/>
    <n v="4.9797748523760434E-2"/>
    <x v="5"/>
    <x v="7"/>
    <s v="Europe"/>
  </r>
  <r>
    <x v="2"/>
    <x v="6"/>
    <s v="GOLD FP Equity"/>
    <s v="Amundi Physical Metals - Structured Note 2019-open end on Gold"/>
    <n v="7.0034918026845062E-3"/>
    <x v="8"/>
    <x v="15"/>
    <s v="Europe"/>
  </r>
  <r>
    <x v="2"/>
    <x v="6"/>
    <s v="SANINST FP Equity"/>
    <s v="Palatine Monetaire Standard - CAP"/>
    <n v="0.10248336198651539"/>
    <x v="1"/>
    <x v="1"/>
    <s v="Europe"/>
  </r>
  <r>
    <x v="2"/>
    <x v="6"/>
    <s v="GEMBOEF FP Equity"/>
    <s v="Gembond - F CAP"/>
    <n v="2.0050636991176984E-2"/>
    <x v="6"/>
    <x v="8"/>
    <s v="Pays Emergents"/>
  </r>
  <r>
    <x v="2"/>
    <x v="6"/>
    <s v="LU1369534786 LX Equity"/>
    <s v="VIA AM Alternative Liquid - Institutional CAP"/>
    <n v="5.2539937252692508E-2"/>
    <x v="3"/>
    <x v="5"/>
    <s v="Monde"/>
  </r>
  <r>
    <x v="2"/>
    <x v="6"/>
    <m/>
    <s v="Produits Structurés Actions || Europe"/>
    <n v="2.2754061262462051E-2"/>
    <x v="0"/>
    <x v="0"/>
    <s v="Europe"/>
  </r>
  <r>
    <x v="2"/>
    <x v="6"/>
    <m/>
    <s v="Produits Structurés Actions || Asie"/>
    <n v="2.2722661622957597E-2"/>
    <x v="0"/>
    <x v="0"/>
    <s v="Asie"/>
  </r>
  <r>
    <x v="2"/>
    <x v="6"/>
    <m/>
    <s v="Produits Structurés Actions || Monde"/>
    <n v="4.1051088956780293E-2"/>
    <x v="0"/>
    <x v="0"/>
    <s v="Monde"/>
  </r>
  <r>
    <x v="2"/>
    <x v="6"/>
    <m/>
    <s v="Produits Structurés Crédit || Europe"/>
    <n v="5.2770476429047346E-3"/>
    <x v="0"/>
    <x v="3"/>
    <s v="Europe"/>
  </r>
  <r>
    <x v="2"/>
    <x v="6"/>
    <m/>
    <s v="Produits Structurés Crédit || Monde"/>
    <n v="2.642811925174382E-2"/>
    <x v="0"/>
    <x v="3"/>
    <s v="Monde"/>
  </r>
  <r>
    <x v="2"/>
    <x v="6"/>
    <m/>
    <s v="Produits Structurés Mix || Monde"/>
    <n v="2.3797084346303846E-2"/>
    <x v="0"/>
    <x v="14"/>
    <s v="Monde"/>
  </r>
  <r>
    <x v="2"/>
    <x v="6"/>
    <m/>
    <s v="Produits Structurés Taux d’intérêts || Europe"/>
    <n v="4.0386117704244398E-2"/>
    <x v="0"/>
    <x v="2"/>
    <s v="Europe"/>
  </r>
  <r>
    <x v="2"/>
    <x v="1"/>
    <m/>
    <s v="Produits Structurés Actions || Europe"/>
    <n v="0.25"/>
    <x v="0"/>
    <x v="0"/>
    <s v="Europe"/>
  </r>
  <r>
    <x v="2"/>
    <x v="1"/>
    <m/>
    <s v="Produits Structurés Actions || Monde"/>
    <n v="0.25"/>
    <x v="0"/>
    <x v="0"/>
    <s v="Monde"/>
  </r>
  <r>
    <x v="2"/>
    <x v="1"/>
    <s v="SANINST FP Equity"/>
    <s v="PALATINE MON STD-C"/>
    <n v="0.22"/>
    <x v="1"/>
    <x v="1"/>
    <s v="Europe"/>
  </r>
  <r>
    <x v="2"/>
    <x v="1"/>
    <m/>
    <s v="Produits Structurés Taux d’intérêts || Europe"/>
    <n v="0"/>
    <x v="0"/>
    <x v="2"/>
    <s v="Europe"/>
  </r>
  <r>
    <x v="2"/>
    <x v="1"/>
    <s v="LU2495830148 LX Equity"/>
    <s v="VIA Ladder Premium - PA - H"/>
    <n v="0.1"/>
    <x v="2"/>
    <x v="4"/>
    <s v="Monde"/>
  </r>
  <r>
    <x v="2"/>
    <x v="1"/>
    <s v="LU1369534786 LX Equity"/>
    <s v="VIA Alternative Liquid - I"/>
    <n v="0.05"/>
    <x v="3"/>
    <x v="5"/>
    <s v="Monde"/>
  </r>
  <r>
    <x v="2"/>
    <x v="1"/>
    <m/>
    <s v="Produits Structurés Actions || Amérique du Nord"/>
    <n v="0"/>
    <x v="0"/>
    <x v="0"/>
    <s v="Amérique du Nord"/>
  </r>
  <r>
    <x v="2"/>
    <x v="1"/>
    <m/>
    <s v="Produits Structurés Crédit || Europe"/>
    <n v="0.12"/>
    <x v="0"/>
    <x v="3"/>
    <s v="Europe"/>
  </r>
  <r>
    <x v="2"/>
    <x v="1"/>
    <m/>
    <s v="EUR"/>
    <n v="0.01"/>
    <x v="4"/>
    <x v="6"/>
    <s v="Cash"/>
  </r>
  <r>
    <x v="2"/>
    <x v="5"/>
    <s v="LU2495830148 LX Equity"/>
    <s v="VIA Ladder Premium - PA - H"/>
    <n v="0.15"/>
    <x v="2"/>
    <x v="4"/>
    <s v="Monde"/>
  </r>
  <r>
    <x v="2"/>
    <x v="5"/>
    <m/>
    <s v="Produits Structurés Actions || Monde"/>
    <n v="0.1"/>
    <x v="0"/>
    <x v="0"/>
    <s v="Monde"/>
  </r>
  <r>
    <x v="2"/>
    <x v="5"/>
    <s v="LU1369529786 LX Equity"/>
    <s v="VIA Smart Equity Europe - P"/>
    <n v="7.0000000000000007E-2"/>
    <x v="7"/>
    <x v="10"/>
    <s v="Europe"/>
  </r>
  <r>
    <x v="2"/>
    <x v="5"/>
    <s v="NDXH FP Equity"/>
    <s v="AMUNDI NAS-100 EUR HE"/>
    <n v="0.06"/>
    <x v="7"/>
    <x v="12"/>
    <s v="Amérique du Nord"/>
  </r>
  <r>
    <x v="2"/>
    <x v="5"/>
    <s v="SANINST FP Equity"/>
    <s v="PALATINE MON STD-C"/>
    <n v="2.5000000000000001E-2"/>
    <x v="1"/>
    <x v="1"/>
    <s v="Europe"/>
  </r>
  <r>
    <x v="2"/>
    <x v="5"/>
    <s v="WSML LN Equity"/>
    <s v="ISHARES MSCI WLD SMALL CAP"/>
    <n v="4.4999999999999998E-2"/>
    <x v="7"/>
    <x v="11"/>
    <s v="Monde"/>
  </r>
  <r>
    <x v="2"/>
    <x v="5"/>
    <s v="LU1369534786 LX Equity"/>
    <s v="VIA Alternative Liquid - I"/>
    <n v="4.4999999999999998E-2"/>
    <x v="3"/>
    <x v="5"/>
    <s v="Monde"/>
  </r>
  <r>
    <x v="2"/>
    <x v="5"/>
    <s v="DNCABNE LX Equity"/>
    <s v="DNCA Invest Alpha Bonds"/>
    <n v="0.1"/>
    <x v="5"/>
    <x v="7"/>
    <s v="Europe"/>
  </r>
  <r>
    <x v="2"/>
    <x v="5"/>
    <s v="LU1369533465 LX Equity"/>
    <s v="VIA Smart Equity World - P"/>
    <n v="7.0000000000000007E-2"/>
    <x v="7"/>
    <x v="11"/>
    <s v="Monde"/>
  </r>
  <r>
    <x v="2"/>
    <x v="5"/>
    <s v="WLDHC FP Equity"/>
    <s v="AMI MSCI WDIIUCITS ETF-EHEGA"/>
    <n v="0.04"/>
    <x v="7"/>
    <x v="11"/>
    <s v="Monde"/>
  </r>
  <r>
    <x v="2"/>
    <x v="5"/>
    <s v="LU1369531766 LX Equity"/>
    <s v="VIA Smart Equity US - P"/>
    <n v="6.5000000000000002E-2"/>
    <x v="7"/>
    <x v="12"/>
    <s v="Amérique du Nord"/>
  </r>
  <r>
    <x v="2"/>
    <x v="5"/>
    <s v="ACWI FP Equity"/>
    <s v="AM MSCI ALL C WORLD - ETF E ACC"/>
    <n v="3.5000000000000003E-2"/>
    <x v="7"/>
    <x v="11"/>
    <s v="Monde"/>
  </r>
  <r>
    <x v="2"/>
    <x v="5"/>
    <m/>
    <s v="Produits Structurés Crédit || Europe"/>
    <n v="6.5000000000000002E-2"/>
    <x v="0"/>
    <x v="3"/>
    <s v="Europe"/>
  </r>
  <r>
    <x v="2"/>
    <x v="5"/>
    <s v="MEUD FP Equity"/>
    <s v="AMUNDI STOXX EUROPE 600 ACC EUR"/>
    <n v="0.03"/>
    <x v="7"/>
    <x v="10"/>
    <s v="Europe"/>
  </r>
  <r>
    <x v="2"/>
    <x v="5"/>
    <s v="GEMBOEF FP Equity"/>
    <s v="Gemfunds - Gembond (EUR) F acc"/>
    <n v="2.5000000000000001E-2"/>
    <x v="6"/>
    <x v="8"/>
    <s v="Pays Emergents"/>
  </r>
  <r>
    <x v="2"/>
    <x v="5"/>
    <s v="LEM FP Equity"/>
    <s v="AMUNDI EMERGING MARKETS"/>
    <n v="2.5000000000000001E-2"/>
    <x v="7"/>
    <x v="13"/>
    <s v="Pays Emergents"/>
  </r>
  <r>
    <x v="2"/>
    <x v="5"/>
    <s v="SP5C FP Equity"/>
    <s v="Amundi S&amp;P 500 II"/>
    <n v="2.5000000000000001E-2"/>
    <x v="7"/>
    <x v="12"/>
    <s v="Amérique du Nord"/>
  </r>
  <r>
    <x v="2"/>
    <x v="5"/>
    <m/>
    <s v="Produits Structurés Mix || Monde"/>
    <n v="2.5000000000000001E-2"/>
    <x v="0"/>
    <x v="14"/>
    <s v="Mond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F5BED2-6BBC-4BA0-B727-648EED2B0A6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70:I79" firstHeaderRow="0" firstDataRow="1" firstDataCol="1" rowPageCount="1" colPageCount="1"/>
  <pivotFields count="15">
    <pivotField showAll="0"/>
    <pivotField axis="axisRow" showAll="0">
      <items count="5">
        <item x="0"/>
        <item x="1"/>
        <item h="1" x="2"/>
        <item h="1" x="3"/>
        <item t="default"/>
      </items>
    </pivotField>
    <pivotField axis="axisRow" showAll="0">
      <items count="8">
        <item x="0"/>
        <item x="4"/>
        <item x="5"/>
        <item x="6"/>
        <item x="2"/>
        <item x="1"/>
        <item x="3"/>
        <item t="default"/>
      </items>
    </pivotField>
    <pivotField axis="axisPage" numFmtId="173" multipleItemSelectionAllowed="1" showAll="0">
      <items count="38">
        <item x="28"/>
        <item x="27"/>
        <item x="33"/>
        <item x="29"/>
        <item x="31"/>
        <item x="12"/>
        <item x="7"/>
        <item x="9"/>
        <item x="13"/>
        <item x="35"/>
        <item x="18"/>
        <item x="11"/>
        <item x="19"/>
        <item x="30"/>
        <item x="23"/>
        <item x="26"/>
        <item x="25"/>
        <item x="21"/>
        <item x="17"/>
        <item x="32"/>
        <item x="20"/>
        <item x="22"/>
        <item x="15"/>
        <item x="24"/>
        <item x="10"/>
        <item x="0"/>
        <item x="34"/>
        <item h="1" x="36"/>
        <item h="1" x="1"/>
        <item h="1" x="5"/>
        <item h="1" x="4"/>
        <item h="1" x="2"/>
        <item h="1" x="16"/>
        <item h="1" x="6"/>
        <item h="1" x="14"/>
        <item h="1" x="8"/>
        <item h="1" x="3"/>
        <item t="default"/>
      </items>
    </pivotField>
    <pivotField numFmtId="3" showAll="0"/>
    <pivotField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numFmtId="9" showAll="0"/>
  </pivotFields>
  <rowFields count="2">
    <field x="1"/>
    <field x="2"/>
  </rowFields>
  <rowItems count="9">
    <i>
      <x/>
    </i>
    <i r="1">
      <x/>
    </i>
    <i r="1">
      <x v="3"/>
    </i>
    <i r="1">
      <x v="4"/>
    </i>
    <i r="1">
      <x v="5"/>
    </i>
    <i>
      <x v="1"/>
    </i>
    <i r="1">
      <x v="3"/>
    </i>
    <i r="1"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hier="-1"/>
  </pageFields>
  <dataFields count="8">
    <dataField name="Average of Actions" fld="6" subtotal="average" baseField="1" baseItem="0" numFmtId="9"/>
    <dataField name="Average of Allocation d'actifs" fld="7" subtotal="average" baseField="1" baseItem="0" numFmtId="9"/>
    <dataField name="Average of Cash" fld="8" subtotal="average" baseField="1" baseItem="0" numFmtId="9"/>
    <dataField name="Average of Certificats" fld="9" subtotal="average" baseField="1" baseItem="0" numFmtId="9"/>
    <dataField name="Average of Crédit" fld="10" subtotal="average" baseField="1" baseItem="0" numFmtId="9"/>
    <dataField name="Average of Matières Premières" fld="11" subtotal="average" baseField="1" baseItem="0" numFmtId="9"/>
    <dataField name="Average of Obligations d'Etat" fld="12" subtotal="average" baseField="1" baseItem="0" numFmtId="9"/>
    <dataField name="Average of Performance Absolue" fld="13" subtotal="average" baseField="1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5CF438-3F55-4E86-BE5C-7BA1752ED60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I12" firstHeaderRow="0" firstDataRow="1" firstDataCol="1" rowPageCount="1" colPageCount="1"/>
  <pivotFields count="15">
    <pivotField showAll="0"/>
    <pivotField axis="axisRow" showAll="0">
      <items count="5">
        <item x="0"/>
        <item x="1"/>
        <item h="1" x="2"/>
        <item h="1" x="3"/>
        <item t="default"/>
      </items>
    </pivotField>
    <pivotField axis="axisRow" showAll="0">
      <items count="8">
        <item x="0"/>
        <item x="4"/>
        <item x="5"/>
        <item x="6"/>
        <item x="2"/>
        <item x="1"/>
        <item x="3"/>
        <item t="default"/>
      </items>
    </pivotField>
    <pivotField axis="axisPage" numFmtId="173" multipleItemSelectionAllowed="1" showAll="0">
      <items count="38">
        <item x="28"/>
        <item x="27"/>
        <item x="33"/>
        <item x="29"/>
        <item x="31"/>
        <item x="12"/>
        <item x="7"/>
        <item x="9"/>
        <item x="13"/>
        <item x="35"/>
        <item x="18"/>
        <item x="11"/>
        <item x="19"/>
        <item x="30"/>
        <item x="23"/>
        <item x="26"/>
        <item x="25"/>
        <item x="21"/>
        <item x="17"/>
        <item x="32"/>
        <item x="20"/>
        <item x="22"/>
        <item x="15"/>
        <item x="24"/>
        <item x="10"/>
        <item x="0"/>
        <item x="34"/>
        <item h="1" x="36"/>
        <item h="1" x="1"/>
        <item h="1" x="5"/>
        <item h="1" x="4"/>
        <item h="1" x="2"/>
        <item h="1" x="16"/>
        <item h="1" x="6"/>
        <item h="1" x="14"/>
        <item h="1" x="8"/>
        <item h="1" x="3"/>
        <item t="default"/>
      </items>
    </pivotField>
    <pivotField numFmtId="3" showAll="0"/>
    <pivotField showAll="0"/>
    <pivotField dataField="1" numFmtId="9" showAll="0"/>
    <pivotField dataField="1" numFmtId="9" showAll="0"/>
    <pivotField dataField="1" numFmtId="9" showAll="0"/>
    <pivotField dataField="1" showAll="0"/>
    <pivotField dataField="1" numFmtId="9" showAll="0"/>
    <pivotField dataField="1" numFmtId="9" showAll="0"/>
    <pivotField dataField="1" numFmtId="9" showAll="0"/>
    <pivotField dataField="1" numFmtId="9" showAll="0"/>
    <pivotField numFmtId="9" showAll="0"/>
  </pivotFields>
  <rowFields count="2">
    <field x="1"/>
    <field x="2"/>
  </rowFields>
  <rowItems count="9">
    <i>
      <x/>
    </i>
    <i r="1">
      <x/>
    </i>
    <i r="1">
      <x v="3"/>
    </i>
    <i r="1">
      <x v="4"/>
    </i>
    <i r="1">
      <x v="5"/>
    </i>
    <i>
      <x v="1"/>
    </i>
    <i r="1">
      <x v="3"/>
    </i>
    <i r="1"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hier="-1"/>
  </pageFields>
  <dataFields count="8">
    <dataField name="Average of Actions" fld="6" subtotal="average" baseField="1" baseItem="0" numFmtId="9"/>
    <dataField name="Average of Allocation d'actifs" fld="7" subtotal="average" baseField="1" baseItem="0" numFmtId="9"/>
    <dataField name="Average of Cash" fld="8" subtotal="average" baseField="1" baseItem="0" numFmtId="9"/>
    <dataField name="Average of Certificats" fld="9" subtotal="average" baseField="1" baseItem="0"/>
    <dataField name="Average of Crédit" fld="10" subtotal="average" baseField="1" baseItem="0" numFmtId="9"/>
    <dataField name="Average of Matières Premières" fld="11" subtotal="average" baseField="1" baseItem="0" numFmtId="9"/>
    <dataField name="Average of Obligations d'Etat" fld="12" subtotal="average" baseField="1" baseItem="0" numFmtId="9"/>
    <dataField name="Average of Performance Absolue" fld="13" subtotal="average" baseField="1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0E9F7D-F9CA-4B05-B85F-D65CF0A547A7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8:O47" firstHeaderRow="0" firstDataRow="1" firstDataCol="1" rowPageCount="1" colPageCount="1"/>
  <pivotFields count="21">
    <pivotField showAll="0"/>
    <pivotField axis="axisRow" showAll="0">
      <items count="6">
        <item x="0"/>
        <item x="1"/>
        <item h="1" x="2"/>
        <item h="1" x="3"/>
        <item h="1" x="4"/>
        <item t="default"/>
      </items>
    </pivotField>
    <pivotField axis="axisRow" showAll="0">
      <items count="9">
        <item x="0"/>
        <item x="4"/>
        <item x="5"/>
        <item x="6"/>
        <item x="2"/>
        <item x="1"/>
        <item x="3"/>
        <item x="7"/>
        <item t="default"/>
      </items>
    </pivotField>
    <pivotField axis="axisPage" multipleItemSelectionAllowed="1" showAll="0">
      <items count="39">
        <item x="28"/>
        <item x="27"/>
        <item x="33"/>
        <item x="29"/>
        <item x="31"/>
        <item x="12"/>
        <item x="7"/>
        <item x="9"/>
        <item x="13"/>
        <item x="35"/>
        <item x="18"/>
        <item x="11"/>
        <item x="19"/>
        <item x="30"/>
        <item x="23"/>
        <item x="26"/>
        <item x="25"/>
        <item x="21"/>
        <item x="17"/>
        <item x="32"/>
        <item x="20"/>
        <item x="22"/>
        <item x="15"/>
        <item x="24"/>
        <item x="10"/>
        <item x="0"/>
        <item x="34"/>
        <item h="1" x="36"/>
        <item h="1" x="1"/>
        <item h="1" x="5"/>
        <item h="1" x="4"/>
        <item h="1" x="2"/>
        <item h="1" x="16"/>
        <item h="1" x="6"/>
        <item h="1" x="14"/>
        <item h="1" x="8"/>
        <item h="1" x="3"/>
        <item h="1" x="37"/>
        <item t="default"/>
      </items>
    </pivotField>
    <pivotField showAll="0"/>
    <pivotField showAll="0"/>
    <pivotField dataField="1" showAll="0">
      <items count="30">
        <item x="1"/>
        <item x="8"/>
        <item x="7"/>
        <item x="6"/>
        <item x="20"/>
        <item x="4"/>
        <item x="3"/>
        <item x="16"/>
        <item x="17"/>
        <item x="0"/>
        <item x="13"/>
        <item x="24"/>
        <item x="23"/>
        <item x="25"/>
        <item x="12"/>
        <item x="9"/>
        <item x="26"/>
        <item x="10"/>
        <item x="21"/>
        <item x="22"/>
        <item x="11"/>
        <item x="27"/>
        <item x="14"/>
        <item x="18"/>
        <item x="19"/>
        <item x="15"/>
        <item x="5"/>
        <item x="2"/>
        <item x="28"/>
        <item t="default"/>
      </items>
    </pivotField>
    <pivotField dataField="1" showAll="0">
      <items count="4">
        <item x="1"/>
        <item x="0"/>
        <item x="2"/>
        <item t="default"/>
      </items>
    </pivotField>
    <pivotField dataField="1" showAll="0">
      <items count="42">
        <item x="3"/>
        <item x="35"/>
        <item x="15"/>
        <item x="7"/>
        <item x="12"/>
        <item x="38"/>
        <item x="39"/>
        <item x="19"/>
        <item x="24"/>
        <item x="23"/>
        <item x="9"/>
        <item x="27"/>
        <item x="28"/>
        <item x="20"/>
        <item x="34"/>
        <item x="25"/>
        <item x="13"/>
        <item x="26"/>
        <item x="37"/>
        <item x="1"/>
        <item x="2"/>
        <item x="5"/>
        <item x="4"/>
        <item x="30"/>
        <item x="21"/>
        <item x="22"/>
        <item x="31"/>
        <item x="36"/>
        <item x="29"/>
        <item x="16"/>
        <item x="33"/>
        <item x="32"/>
        <item x="14"/>
        <item x="0"/>
        <item x="18"/>
        <item x="10"/>
        <item x="8"/>
        <item x="6"/>
        <item x="17"/>
        <item x="11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1"/>
    <field x="2"/>
  </rowFields>
  <rowItems count="9">
    <i>
      <x/>
    </i>
    <i r="1">
      <x/>
    </i>
    <i r="1">
      <x v="3"/>
    </i>
    <i r="1">
      <x v="4"/>
    </i>
    <i r="1">
      <x v="5"/>
    </i>
    <i>
      <x v="1"/>
    </i>
    <i r="1">
      <x v="3"/>
    </i>
    <i r="1"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3" hier="-1"/>
  </pageFields>
  <dataFields count="14">
    <dataField name="Average of Actions Amérique du Nord" fld="6" subtotal="average" baseField="0" baseItem="0"/>
    <dataField name="Average of Actions Asie" fld="7" subtotal="average" baseField="0" baseItem="0"/>
    <dataField name="Average of Actions Europe" fld="8" subtotal="average" baseField="0" baseItem="0"/>
    <dataField name="Average of Actions Monde" fld="9" subtotal="average" baseField="0" baseItem="0"/>
    <dataField name="Average of Actions Pays Emergents" fld="10" subtotal="average" baseField="0" baseItem="0"/>
    <dataField name="Average of Allocation d'actifs Monde" fld="11" subtotal="average" baseField="0" baseItem="0"/>
    <dataField name="Average of Cash Cash" fld="12" subtotal="average" baseField="0" baseItem="0"/>
    <dataField name="Average of Certificats -" fld="13" subtotal="average" baseField="0" baseItem="0"/>
    <dataField name="Average of Crédit Europe" fld="14" subtotal="average" baseField="0" baseItem="0"/>
    <dataField name="Average of Crédit Monde" fld="15" subtotal="average" baseField="0" baseItem="0"/>
    <dataField name="Average of Matières Premières Europe" fld="16" subtotal="average" baseField="0" baseItem="0"/>
    <dataField name="Average of Obligations d'Etat Europe" fld="17" subtotal="average" baseField="0" baseItem="0"/>
    <dataField name="Average of Obligations d'Etat Pays Emergents" fld="18" subtotal="average" baseField="0" baseItem="0"/>
    <dataField name="Average of Performance Absolue Monde" fld="19" subtotal="average" baseField="0" baseItem="0"/>
  </dataFields>
  <chartFormats count="14">
    <chartFormat chart="0" format="16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6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77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178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179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2E2CFC-2F03-47BB-BE1D-CA20A7CDC2C2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00:O109" firstHeaderRow="0" firstDataRow="1" firstDataCol="1" rowPageCount="1" colPageCount="1"/>
  <pivotFields count="21">
    <pivotField showAll="0"/>
    <pivotField axis="axisRow" showAll="0">
      <items count="5">
        <item x="0"/>
        <item x="1"/>
        <item h="1" x="2"/>
        <item h="1" x="3"/>
        <item t="default"/>
      </items>
    </pivotField>
    <pivotField axis="axisRow" showAll="0">
      <items count="8">
        <item x="0"/>
        <item x="4"/>
        <item x="5"/>
        <item x="6"/>
        <item x="2"/>
        <item x="1"/>
        <item x="3"/>
        <item t="default"/>
      </items>
    </pivotField>
    <pivotField axis="axisPage" numFmtId="173" multipleItemSelectionAllowed="1" showAll="0">
      <items count="38">
        <item x="28"/>
        <item x="27"/>
        <item x="33"/>
        <item x="29"/>
        <item x="31"/>
        <item x="12"/>
        <item x="7"/>
        <item x="9"/>
        <item x="13"/>
        <item x="35"/>
        <item x="18"/>
        <item x="11"/>
        <item x="19"/>
        <item x="30"/>
        <item x="23"/>
        <item x="26"/>
        <item x="25"/>
        <item x="21"/>
        <item x="17"/>
        <item x="32"/>
        <item x="20"/>
        <item x="22"/>
        <item x="15"/>
        <item x="24"/>
        <item x="10"/>
        <item x="0"/>
        <item x="34"/>
        <item h="1" x="36"/>
        <item h="1" x="1"/>
        <item h="1" x="5"/>
        <item h="1" x="4"/>
        <item h="1" x="2"/>
        <item h="1" x="16"/>
        <item h="1" x="6"/>
        <item h="1" x="14"/>
        <item h="1" x="8"/>
        <item h="1" x="3"/>
        <item t="default"/>
      </items>
    </pivotField>
    <pivotField numFmtId="3" showAll="0"/>
    <pivotField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dataField="1" numFmtId="9" showAll="0"/>
    <pivotField numFmtId="9" showAll="0"/>
  </pivotFields>
  <rowFields count="2">
    <field x="1"/>
    <field x="2"/>
  </rowFields>
  <rowItems count="9">
    <i>
      <x/>
    </i>
    <i r="1">
      <x/>
    </i>
    <i r="1">
      <x v="3"/>
    </i>
    <i r="1">
      <x v="4"/>
    </i>
    <i r="1">
      <x v="5"/>
    </i>
    <i>
      <x v="1"/>
    </i>
    <i r="1">
      <x v="3"/>
    </i>
    <i r="1"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3" hier="-1"/>
  </pageFields>
  <dataFields count="14">
    <dataField name="Average of Actions Amérique du Nord" fld="6" subtotal="average" baseField="1" baseItem="0" numFmtId="9"/>
    <dataField name="Average of Actions Asie" fld="7" subtotal="average" baseField="1" baseItem="0" numFmtId="9"/>
    <dataField name="Average of Actions Europe" fld="8" subtotal="average" baseField="1" baseItem="0" numFmtId="9"/>
    <dataField name="Average of Actions Monde" fld="9" subtotal="average" baseField="1" baseItem="0" numFmtId="9"/>
    <dataField name="Average of Actions Pays Emergents" fld="10" subtotal="average" baseField="1" baseItem="0" numFmtId="9"/>
    <dataField name="Average of Allocation d'actifs Monde" fld="11" subtotal="average" baseField="1" baseItem="0" numFmtId="9"/>
    <dataField name="Average of Cash Cash" fld="12" subtotal="average" baseField="1" baseItem="0" numFmtId="9"/>
    <dataField name="Average of Certificats -" fld="13" subtotal="average" baseField="1" baseItem="0" numFmtId="9"/>
    <dataField name="Average of Crédit Europe" fld="14" subtotal="average" baseField="1" baseItem="0" numFmtId="9"/>
    <dataField name="Average of Crédit Monde" fld="15" subtotal="average" baseField="1" baseItem="0" numFmtId="9"/>
    <dataField name="Average of Matières Premières Europe" fld="16" subtotal="average" baseField="1" baseItem="0" numFmtId="9"/>
    <dataField name="Average of Obligations d'Etat Europe" fld="17" subtotal="average" baseField="1" baseItem="0" numFmtId="9"/>
    <dataField name="Average of Obligations d'Etat Pays Emergents" fld="18" subtotal="average" baseField="1" baseItem="0" numFmtId="9"/>
    <dataField name="Average of Performance Absolue Monde" fld="19" subtotal="average" baseField="1" baseItem="0" numFmtId="9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7E0DB-D6FC-4A8B-BC28-DC8401B18056}" name="PivotTable1" cacheId="4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BH44:BW72" firstHeaderRow="1" firstDataRow="3" firstDataCol="1"/>
  <pivotFields count="8">
    <pivotField axis="axisCol" showAll="0" defaultSubtotal="0">
      <items count="3">
        <item x="2"/>
        <item x="1"/>
        <item x="0"/>
      </items>
    </pivotField>
    <pivotField axis="axisCol" showAll="0">
      <items count="8">
        <item x="6"/>
        <item x="5"/>
        <item x="4"/>
        <item x="3"/>
        <item x="1"/>
        <item x="0"/>
        <item x="2"/>
        <item t="default"/>
      </items>
    </pivotField>
    <pivotField showAll="0"/>
    <pivotField showAll="0"/>
    <pivotField dataField="1" showAll="0"/>
    <pivotField axis="axisRow" showAll="0">
      <items count="10">
        <item x="7"/>
        <item x="2"/>
        <item x="4"/>
        <item x="0"/>
        <item x="5"/>
        <item x="8"/>
        <item x="1"/>
        <item x="6"/>
        <item x="3"/>
        <item t="default"/>
      </items>
    </pivotField>
    <pivotField axis="axisRow" showAll="0" defaultSubtotal="0">
      <items count="16">
        <item x="12"/>
        <item x="10"/>
        <item x="11"/>
        <item x="13"/>
        <item x="6"/>
        <item x="9"/>
        <item x="7"/>
        <item x="4"/>
        <item x="5"/>
        <item x="15"/>
        <item x="8"/>
        <item x="0"/>
        <item x="3"/>
        <item x="14"/>
        <item x="2"/>
        <item x="1"/>
      </items>
    </pivotField>
    <pivotField showAll="0"/>
  </pivotFields>
  <rowFields count="2">
    <field x="5"/>
    <field x="6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 v="7"/>
    </i>
    <i>
      <x v="2"/>
    </i>
    <i r="1">
      <x v="4"/>
    </i>
    <i>
      <x v="3"/>
    </i>
    <i r="1">
      <x v="11"/>
    </i>
    <i r="1">
      <x v="12"/>
    </i>
    <i r="1">
      <x v="13"/>
    </i>
    <i r="1">
      <x v="14"/>
    </i>
    <i>
      <x v="4"/>
    </i>
    <i r="1">
      <x v="5"/>
    </i>
    <i r="1">
      <x v="6"/>
    </i>
    <i>
      <x v="5"/>
    </i>
    <i r="1">
      <x v="9"/>
    </i>
    <i>
      <x v="6"/>
    </i>
    <i r="1">
      <x v="15"/>
    </i>
    <i>
      <x v="7"/>
    </i>
    <i r="1">
      <x v="10"/>
    </i>
    <i>
      <x v="8"/>
    </i>
    <i r="1">
      <x v="8"/>
    </i>
    <i t="grand">
      <x/>
    </i>
  </rowItems>
  <colFields count="2">
    <field x="0"/>
    <field x="1"/>
  </colFields>
  <colItems count="15">
    <i>
      <x/>
      <x/>
    </i>
    <i r="1">
      <x v="1"/>
    </i>
    <i r="1">
      <x v="2"/>
    </i>
    <i r="1">
      <x v="3"/>
    </i>
    <i r="1">
      <x v="4"/>
    </i>
    <i r="1">
      <x v="5"/>
    </i>
    <i>
      <x v="1"/>
      <x v="1"/>
    </i>
    <i r="1">
      <x v="2"/>
    </i>
    <i r="1">
      <x v="3"/>
    </i>
    <i r="1">
      <x v="4"/>
    </i>
    <i r="1">
      <x v="5"/>
    </i>
    <i r="1">
      <x v="6"/>
    </i>
    <i>
      <x v="2"/>
      <x v="4"/>
    </i>
    <i r="1">
      <x v="5"/>
    </i>
    <i r="1">
      <x v="6"/>
    </i>
  </colItems>
  <dataFields count="1">
    <dataField name="Sum of Target weight" fld="4" baseField="0" baseItem="0" numFmtId="9"/>
  </dataFields>
  <formats count="1">
    <format dxfId="7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E6F5AF-15EF-4BDA-9734-0653EBB2DBED}">
  <we:reference id="d5952bae-a010-415c-b13f-3194baaeba2f" version="1.1.0.0" store="\\localhost\C$\Infin\ExcelAddin" storeType="Filesystem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_xldudf_INFIN_GETADDININFO</we:customFunctionIds>
        <we:customFunctionIds>_xldudf_INFIN_GETSECURITYHISTORY</we:customFunctionIds>
        <we:customFunctionIds>_xldudf_INFIN_GETSECURITYLAST</we:customFunctionIds>
        <we:customFunctionIds>_xldudf_INFIN_GETPORTFOLIOS</we:customFunctionIds>
        <we:customFunctionIds>_xldudf_INFIN_GETPORTFOLIOPOSITIONS</we:customFunctionIds>
        <we:customFunctionIds>_xldudf_INFIN_GETPORTFOLIOMETRICS</we:customFunctionIds>
        <we:customFunctionIds>_xldudf_INFIN_GETPORTFOLIOPERFORMANCES</we:customFunctionIds>
        <we:customFunctionIds>_xldudf_INFIN_GETSECURITY</we:customFunctionIds>
        <we:customFunctionIds>_xldudf_INFIN_GETSCREENERSECURITIES</we:customFunctionIds>
        <we:customFunctionIds>_xldudf_INFIN_GETTRADES</we:customFunctionIds>
        <we:customFunctionIds>_xldudf_INFIN_GETORDERS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9.xml"/><Relationship Id="rId4" Type="http://schemas.openxmlformats.org/officeDocument/2006/relationships/ctrlProp" Target="../ctrlProps/ctrlProp9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5" Type="http://schemas.openxmlformats.org/officeDocument/2006/relationships/ctrlProp" Target="../ctrlProps/ctrlProp111.xml"/><Relationship Id="rId4" Type="http://schemas.openxmlformats.org/officeDocument/2006/relationships/ctrlProp" Target="../ctrlProps/ctrlProp11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5" Type="http://schemas.openxmlformats.org/officeDocument/2006/relationships/ctrlProp" Target="../ctrlProps/ctrlProp117.xml"/><Relationship Id="rId4" Type="http://schemas.openxmlformats.org/officeDocument/2006/relationships/ctrlProp" Target="../ctrlProps/ctrlProp1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5" Type="http://schemas.openxmlformats.org/officeDocument/2006/relationships/ctrlProp" Target="../ctrlProps/ctrlProp123.xml"/><Relationship Id="rId4" Type="http://schemas.openxmlformats.org/officeDocument/2006/relationships/ctrlProp" Target="../ctrlProps/ctrlProp122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5" Type="http://schemas.openxmlformats.org/officeDocument/2006/relationships/ctrlProp" Target="../ctrlProps/ctrlProp125.xml"/><Relationship Id="rId4" Type="http://schemas.openxmlformats.org/officeDocument/2006/relationships/ctrlProp" Target="../ctrlProps/ctrlProp12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5" Type="http://schemas.openxmlformats.org/officeDocument/2006/relationships/ctrlProp" Target="../ctrlProps/ctrlProp127.xml"/><Relationship Id="rId4" Type="http://schemas.openxmlformats.org/officeDocument/2006/relationships/ctrlProp" Target="../ctrlProps/ctrlProp126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5" Type="http://schemas.openxmlformats.org/officeDocument/2006/relationships/ctrlProp" Target="../ctrlProps/ctrlProp129.xml"/><Relationship Id="rId4" Type="http://schemas.openxmlformats.org/officeDocument/2006/relationships/ctrlProp" Target="../ctrlProps/ctrlProp12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5" Type="http://schemas.openxmlformats.org/officeDocument/2006/relationships/ctrlProp" Target="../ctrlProps/ctrlProp131.xml"/><Relationship Id="rId4" Type="http://schemas.openxmlformats.org/officeDocument/2006/relationships/ctrlProp" Target="../ctrlProps/ctrlProp130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5" Type="http://schemas.openxmlformats.org/officeDocument/2006/relationships/ctrlProp" Target="../ctrlProps/ctrlProp135.xml"/><Relationship Id="rId4" Type="http://schemas.openxmlformats.org/officeDocument/2006/relationships/ctrlProp" Target="../ctrlProps/ctrlProp1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5" Type="http://schemas.openxmlformats.org/officeDocument/2006/relationships/ctrlProp" Target="../ctrlProps/ctrlProp137.xml"/><Relationship Id="rId4" Type="http://schemas.openxmlformats.org/officeDocument/2006/relationships/ctrlProp" Target="../ctrlProps/ctrlProp1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7DC1-1852-472F-AF4D-40756299F07D}">
  <sheetPr codeName="Sheet1">
    <tabColor rgb="FF7DDF8B"/>
  </sheetPr>
  <dimension ref="A1:AU237"/>
  <sheetViews>
    <sheetView tabSelected="1" zoomScaleNormal="100" workbookViewId="0">
      <selection activeCell="E26" sqref="E26"/>
    </sheetView>
  </sheetViews>
  <sheetFormatPr defaultColWidth="9.140625" defaultRowHeight="15" x14ac:dyDescent="0.25"/>
  <cols>
    <col min="1" max="1" width="21" bestFit="1" customWidth="1"/>
    <col min="2" max="3" width="13.85546875" customWidth="1"/>
    <col min="4" max="4" width="16.7109375" customWidth="1"/>
    <col min="5" max="5" width="9.140625" customWidth="1"/>
    <col min="6" max="6" width="11.85546875" customWidth="1"/>
    <col min="7" max="7" width="14" hidden="1" customWidth="1"/>
    <col min="8" max="8" width="5.85546875" hidden="1" customWidth="1"/>
    <col min="9" max="9" width="16.7109375" hidden="1" customWidth="1"/>
    <col min="10" max="10" width="13.85546875" customWidth="1"/>
    <col min="11" max="11" width="37.28515625" customWidth="1"/>
    <col min="12" max="12" width="13.7109375" customWidth="1"/>
    <col min="13" max="13" width="9.42578125" customWidth="1"/>
    <col min="14" max="14" width="12.85546875" customWidth="1"/>
    <col min="15" max="15" width="11.140625" customWidth="1"/>
    <col min="16" max="16" width="17.7109375" customWidth="1"/>
    <col min="17" max="17" width="9.7109375" customWidth="1"/>
    <col min="18" max="18" width="7.5703125" customWidth="1"/>
    <col min="19" max="19" width="17" customWidth="1"/>
    <col min="20" max="20" width="12.5703125" customWidth="1"/>
    <col min="21" max="21" width="13" customWidth="1"/>
    <col min="22" max="22" width="17.28515625" bestFit="1" customWidth="1"/>
    <col min="23" max="23" width="11.28515625" bestFit="1" customWidth="1"/>
    <col min="24" max="24" width="12.28515625" customWidth="1"/>
    <col min="25" max="25" width="12.7109375" customWidth="1"/>
    <col min="26" max="26" width="13" customWidth="1"/>
    <col min="27" max="27" width="12.7109375" customWidth="1"/>
    <col min="28" max="28" width="19.28515625" customWidth="1"/>
    <col min="29" max="29" width="18.140625" customWidth="1"/>
    <col min="30" max="30" width="18.42578125" bestFit="1" customWidth="1"/>
    <col min="31" max="31" width="9.28515625" bestFit="1" customWidth="1"/>
    <col min="32" max="32" width="10.7109375" bestFit="1" customWidth="1"/>
    <col min="33" max="34" width="12.140625" customWidth="1"/>
    <col min="35" max="35" width="12.85546875" bestFit="1" customWidth="1"/>
    <col min="36" max="37" width="28.140625" customWidth="1"/>
    <col min="38" max="38" width="34.85546875" bestFit="1" customWidth="1"/>
    <col min="39" max="39" width="32" bestFit="1" customWidth="1"/>
    <col min="40" max="40" width="7" customWidth="1"/>
    <col min="41" max="41" width="13.42578125" bestFit="1" customWidth="1"/>
  </cols>
  <sheetData>
    <row r="1" spans="1:47" s="19" customFormat="1" x14ac:dyDescent="0.25">
      <c r="N1" s="171" t="s">
        <v>836</v>
      </c>
      <c r="O1" s="171"/>
      <c r="P1" s="171"/>
      <c r="V1" s="172"/>
      <c r="W1" s="172"/>
      <c r="X1" s="172"/>
      <c r="Y1" s="172"/>
      <c r="Z1" s="172"/>
      <c r="AA1" s="172"/>
      <c r="AB1" s="172"/>
      <c r="AC1" s="172"/>
      <c r="AD1" s="172"/>
    </row>
    <row r="2" spans="1:47" s="19" customFormat="1" ht="15.75" x14ac:dyDescent="0.25">
      <c r="A2" s="178" t="s">
        <v>43</v>
      </c>
      <c r="B2" s="179">
        <f ca="1">TODAY()</f>
        <v>46073</v>
      </c>
    </row>
    <row r="3" spans="1:47" s="19" customFormat="1" ht="15.75" x14ac:dyDescent="0.25">
      <c r="A3" s="180" t="s">
        <v>934</v>
      </c>
      <c r="B3" s="344">
        <v>46073</v>
      </c>
      <c r="C3" s="173"/>
      <c r="D3" s="173"/>
      <c r="E3" s="173"/>
      <c r="F3" s="173"/>
      <c r="V3" s="174"/>
      <c r="W3" s="174"/>
      <c r="X3" s="174"/>
      <c r="Y3" s="174"/>
      <c r="Z3" s="174"/>
      <c r="AA3" s="174"/>
      <c r="AB3" s="174"/>
      <c r="AC3" s="174"/>
      <c r="AD3" s="174"/>
    </row>
    <row r="4" spans="1:47" s="19" customFormat="1" ht="15.75" x14ac:dyDescent="0.25">
      <c r="A4" s="181" t="s">
        <v>219</v>
      </c>
      <c r="B4" s="182" t="s">
        <v>150</v>
      </c>
      <c r="C4" s="42" t="s">
        <v>150</v>
      </c>
      <c r="D4" s="42" t="s">
        <v>150</v>
      </c>
      <c r="E4" s="173"/>
      <c r="F4" s="173"/>
      <c r="V4" s="174"/>
      <c r="W4" s="174"/>
      <c r="X4" s="174"/>
      <c r="Y4" s="174"/>
      <c r="Z4" s="174"/>
      <c r="AA4" s="174"/>
      <c r="AB4" s="174"/>
      <c r="AC4" s="174"/>
      <c r="AD4" s="174"/>
      <c r="AE4" s="175"/>
    </row>
    <row r="5" spans="1:47" s="19" customFormat="1" x14ac:dyDescent="0.25">
      <c r="D5" s="183">
        <f>DATE(YEAR(MAX(G7:G73)), MONTH(MAX(G7:G73)), DAY(MAX(G7:G73)))</f>
        <v>46073</v>
      </c>
      <c r="E5" s="175"/>
      <c r="F5" s="175"/>
      <c r="I5" s="176"/>
      <c r="J5" s="176" t="s">
        <v>1359</v>
      </c>
      <c r="U5" s="174"/>
      <c r="V5" s="174"/>
      <c r="W5" s="177"/>
      <c r="X5" s="177"/>
      <c r="Y5" s="177"/>
      <c r="Z5" s="177"/>
      <c r="AA5" s="177"/>
      <c r="AB5" s="177"/>
      <c r="AC5" s="177"/>
      <c r="AD5" s="177"/>
      <c r="AE5" s="177"/>
    </row>
    <row r="6" spans="1:47" s="194" customFormat="1" ht="31.5" customHeight="1" x14ac:dyDescent="0.25">
      <c r="A6" s="610" t="str">
        <f xml:space="preserve"> "Account number (" &amp; COUNTA(A7:A73) &amp; ")"</f>
        <v>Account number (67)</v>
      </c>
      <c r="B6" s="611" t="s">
        <v>619</v>
      </c>
      <c r="C6" s="612" t="s">
        <v>1118</v>
      </c>
      <c r="D6" s="613" t="s">
        <v>608</v>
      </c>
      <c r="E6" s="613" t="s">
        <v>607</v>
      </c>
      <c r="F6" s="614" t="s">
        <v>821</v>
      </c>
      <c r="G6" s="615" t="s">
        <v>822</v>
      </c>
      <c r="H6" s="616" t="s">
        <v>823</v>
      </c>
      <c r="I6" s="617" t="s">
        <v>820</v>
      </c>
      <c r="J6" s="618" t="s">
        <v>824</v>
      </c>
      <c r="K6" s="613" t="s">
        <v>167</v>
      </c>
      <c r="L6" s="618" t="s">
        <v>825</v>
      </c>
      <c r="M6" s="613" t="s">
        <v>715</v>
      </c>
      <c r="N6" s="613" t="s">
        <v>36</v>
      </c>
      <c r="O6" s="613" t="s">
        <v>691</v>
      </c>
      <c r="P6" s="613" t="s">
        <v>156</v>
      </c>
      <c r="Q6" s="613" t="s">
        <v>310</v>
      </c>
      <c r="R6" s="613" t="s">
        <v>809</v>
      </c>
      <c r="S6" s="613" t="s">
        <v>37</v>
      </c>
      <c r="T6" s="613" t="s">
        <v>57</v>
      </c>
      <c r="U6" s="618" t="s">
        <v>826</v>
      </c>
      <c r="V6" s="615" t="s">
        <v>827</v>
      </c>
      <c r="W6" s="618" t="s">
        <v>1054</v>
      </c>
      <c r="X6" s="618" t="s">
        <v>1049</v>
      </c>
      <c r="Y6" s="618" t="s">
        <v>1050</v>
      </c>
      <c r="Z6" s="618" t="s">
        <v>1051</v>
      </c>
      <c r="AA6" s="618" t="s">
        <v>1052</v>
      </c>
      <c r="AB6" s="618" t="s">
        <v>1055</v>
      </c>
      <c r="AC6" s="618" t="s">
        <v>1056</v>
      </c>
      <c r="AD6" s="465" t="s">
        <v>1057</v>
      </c>
      <c r="AE6" s="603" t="s">
        <v>1053</v>
      </c>
      <c r="AF6" s="361" t="s">
        <v>841</v>
      </c>
      <c r="AG6" s="19"/>
      <c r="AH6" s="19"/>
      <c r="AI6" s="19"/>
      <c r="AK6" s="19"/>
      <c r="AL6" s="19"/>
      <c r="AM6" s="19"/>
      <c r="AT6" s="19"/>
      <c r="AU6" s="19"/>
    </row>
    <row r="7" spans="1:47" s="19" customFormat="1" x14ac:dyDescent="0.25">
      <c r="A7" s="350" t="s">
        <v>536</v>
      </c>
      <c r="B7" s="193"/>
      <c r="C7" s="525"/>
      <c r="D7" s="621">
        <v>23345000</v>
      </c>
      <c r="E7" s="621">
        <v>51</v>
      </c>
      <c r="F7" s="622">
        <v>4455865.03</v>
      </c>
      <c r="G7" s="623">
        <v>46073.677083333336</v>
      </c>
      <c r="H7" s="624">
        <v>65</v>
      </c>
      <c r="I7" s="625" t="str">
        <f t="shared" ref="I7:I16" si="0">MID(A7,2,7)</f>
        <v>3653646</v>
      </c>
      <c r="J7" s="626" t="s">
        <v>273</v>
      </c>
      <c r="K7" s="627" t="s">
        <v>272</v>
      </c>
      <c r="L7" s="628">
        <v>45747</v>
      </c>
      <c r="M7" s="627" t="s">
        <v>716</v>
      </c>
      <c r="N7" s="626" t="s">
        <v>45</v>
      </c>
      <c r="O7" s="626" t="s">
        <v>695</v>
      </c>
      <c r="P7" s="629" t="s">
        <v>42</v>
      </c>
      <c r="Q7" s="630" t="s">
        <v>311</v>
      </c>
      <c r="R7" s="351" t="s">
        <v>58</v>
      </c>
      <c r="S7" s="351" t="s">
        <v>39</v>
      </c>
      <c r="T7" s="629" t="s">
        <v>671</v>
      </c>
      <c r="U7" s="351" t="s">
        <v>39</v>
      </c>
      <c r="V7" s="631" t="s">
        <v>45</v>
      </c>
      <c r="W7" s="522">
        <v>0.85</v>
      </c>
      <c r="X7" s="589">
        <v>1</v>
      </c>
      <c r="Y7" s="589">
        <v>0</v>
      </c>
      <c r="Z7" s="589">
        <v>0.5</v>
      </c>
      <c r="AA7" s="589">
        <v>0.3</v>
      </c>
      <c r="AB7" s="589">
        <v>0.25</v>
      </c>
      <c r="AC7" s="589">
        <v>0</v>
      </c>
      <c r="AD7" s="589">
        <v>0.85</v>
      </c>
      <c r="AE7" s="589">
        <v>0.75</v>
      </c>
      <c r="AF7" s="190">
        <f>IFERROR(IFERROR(INDEX(Reports!FW:FW,MATCH(Dashboard!A7,Reports!EP:EP,0)),IFERROR(INDEX(Reports!FW:FW,MATCH(TEXT(Dashboard!A7,"@"),Reports!EP:EP,0)),INDEX(Reports!FW:FW,MATCH(VALUE(Dashboard!A7),Reports!EP:EP,0)))),0)</f>
        <v>0</v>
      </c>
    </row>
    <row r="8" spans="1:47" s="19" customFormat="1" x14ac:dyDescent="0.25">
      <c r="A8" s="350" t="s">
        <v>811</v>
      </c>
      <c r="B8" s="193"/>
      <c r="C8" s="527"/>
      <c r="D8" s="621">
        <v>2035000</v>
      </c>
      <c r="E8" s="621">
        <v>13</v>
      </c>
      <c r="F8" s="622">
        <v>1418068.9</v>
      </c>
      <c r="G8" s="623">
        <v>46073.677083333336</v>
      </c>
      <c r="H8" s="632">
        <v>86</v>
      </c>
      <c r="I8" s="625" t="str">
        <f t="shared" si="0"/>
        <v>4476501</v>
      </c>
      <c r="J8" s="625">
        <v>43696</v>
      </c>
      <c r="K8" s="625"/>
      <c r="L8" s="633">
        <v>46014</v>
      </c>
      <c r="M8" s="351" t="s">
        <v>843</v>
      </c>
      <c r="N8" s="634" t="s">
        <v>45</v>
      </c>
      <c r="O8" s="634" t="s">
        <v>814</v>
      </c>
      <c r="P8" s="625" t="s">
        <v>42</v>
      </c>
      <c r="Q8" s="635" t="s">
        <v>311</v>
      </c>
      <c r="R8" s="351" t="s">
        <v>58</v>
      </c>
      <c r="S8" s="351" t="s">
        <v>40</v>
      </c>
      <c r="T8" s="351" t="s">
        <v>670</v>
      </c>
      <c r="U8" s="351" t="s">
        <v>40</v>
      </c>
      <c r="V8" s="636" t="s">
        <v>1069</v>
      </c>
      <c r="W8" s="522">
        <v>0.65</v>
      </c>
      <c r="X8" s="589">
        <v>1</v>
      </c>
      <c r="Y8" s="589">
        <v>0</v>
      </c>
      <c r="Z8" s="589">
        <v>1</v>
      </c>
      <c r="AA8" s="589">
        <v>0.35</v>
      </c>
      <c r="AB8" s="589">
        <v>1</v>
      </c>
      <c r="AC8" s="589">
        <v>0</v>
      </c>
      <c r="AD8" s="589">
        <v>0.65</v>
      </c>
      <c r="AE8" s="589">
        <v>0.75</v>
      </c>
      <c r="AF8" s="190">
        <f>IFERROR(IFERROR(INDEX(Reports!FW:FW,MATCH(Dashboard!A8,Reports!EP:EP,0)),IFERROR(INDEX(Reports!FW:FW,MATCH(TEXT(Dashboard!A8,"@"),Reports!EP:EP,0)),INDEX(Reports!FW:FW,MATCH(VALUE(Dashboard!A8),Reports!EP:EP,0)))),0)</f>
        <v>100</v>
      </c>
    </row>
    <row r="9" spans="1:47" s="19" customFormat="1" x14ac:dyDescent="0.25">
      <c r="A9" s="350" t="s">
        <v>589</v>
      </c>
      <c r="B9" s="193"/>
      <c r="C9" s="526"/>
      <c r="D9" s="621">
        <v>1325000</v>
      </c>
      <c r="E9" s="621">
        <v>13</v>
      </c>
      <c r="F9" s="622">
        <v>289931.79399999999</v>
      </c>
      <c r="G9" s="623">
        <v>46073.677083333336</v>
      </c>
      <c r="H9" s="632">
        <v>69</v>
      </c>
      <c r="I9" s="625" t="str">
        <f t="shared" si="0"/>
        <v>4432503</v>
      </c>
      <c r="J9" s="625">
        <v>47210</v>
      </c>
      <c r="K9" s="625"/>
      <c r="L9" s="633">
        <v>45845</v>
      </c>
      <c r="M9" s="351" t="s">
        <v>843</v>
      </c>
      <c r="N9" s="634" t="s">
        <v>45</v>
      </c>
      <c r="O9" s="634" t="s">
        <v>814</v>
      </c>
      <c r="P9" s="625" t="s">
        <v>42</v>
      </c>
      <c r="Q9" s="637" t="s">
        <v>312</v>
      </c>
      <c r="R9" s="351" t="s">
        <v>58</v>
      </c>
      <c r="S9" s="351" t="s">
        <v>39</v>
      </c>
      <c r="T9" s="351" t="s">
        <v>670</v>
      </c>
      <c r="U9" s="351" t="s">
        <v>39</v>
      </c>
      <c r="V9" s="636" t="s">
        <v>1069</v>
      </c>
      <c r="W9" s="522">
        <v>0.8</v>
      </c>
      <c r="X9" s="589">
        <v>1</v>
      </c>
      <c r="Y9" s="589">
        <v>0</v>
      </c>
      <c r="Z9" s="589">
        <v>1</v>
      </c>
      <c r="AA9" s="589">
        <v>0.55000000000000004</v>
      </c>
      <c r="AB9" s="589">
        <v>1</v>
      </c>
      <c r="AC9" s="589">
        <v>0</v>
      </c>
      <c r="AD9" s="589">
        <v>0.8</v>
      </c>
      <c r="AE9" s="589">
        <v>0.75</v>
      </c>
      <c r="AF9" s="190">
        <f>IFERROR(IFERROR(INDEX(Reports!FW:FW,MATCH(Dashboard!A9,Reports!EP:EP,0)),IFERROR(INDEX(Reports!FW:FW,MATCH(TEXT(Dashboard!A9,"@"),Reports!EP:EP,0)),INDEX(Reports!FW:FW,MATCH(VALUE(Dashboard!A9),Reports!EP:EP,0)))),0)</f>
        <v>0</v>
      </c>
    </row>
    <row r="10" spans="1:47" s="19" customFormat="1" x14ac:dyDescent="0.25">
      <c r="A10" s="350" t="s">
        <v>537</v>
      </c>
      <c r="B10" s="193"/>
      <c r="C10" s="526"/>
      <c r="D10" s="621">
        <v>1305000</v>
      </c>
      <c r="E10" s="621">
        <v>15</v>
      </c>
      <c r="F10" s="622">
        <v>272665.56800000003</v>
      </c>
      <c r="G10" s="623">
        <v>46073.677083333336</v>
      </c>
      <c r="H10" s="632">
        <v>71</v>
      </c>
      <c r="I10" s="625" t="str">
        <f t="shared" si="0"/>
        <v>4424420</v>
      </c>
      <c r="J10" s="625">
        <v>47206</v>
      </c>
      <c r="K10" s="625"/>
      <c r="L10" s="633">
        <v>45855</v>
      </c>
      <c r="M10" s="351" t="s">
        <v>843</v>
      </c>
      <c r="N10" s="634" t="s">
        <v>45</v>
      </c>
      <c r="O10" s="634" t="s">
        <v>814</v>
      </c>
      <c r="P10" s="625" t="s">
        <v>42</v>
      </c>
      <c r="Q10" s="637" t="s">
        <v>312</v>
      </c>
      <c r="R10" s="351" t="s">
        <v>58</v>
      </c>
      <c r="S10" s="351" t="s">
        <v>39</v>
      </c>
      <c r="T10" s="351" t="s">
        <v>670</v>
      </c>
      <c r="U10" s="351" t="s">
        <v>39</v>
      </c>
      <c r="V10" s="636" t="s">
        <v>1069</v>
      </c>
      <c r="W10" s="522">
        <v>0.8</v>
      </c>
      <c r="X10" s="589">
        <v>1</v>
      </c>
      <c r="Y10" s="589">
        <v>0</v>
      </c>
      <c r="Z10" s="589">
        <v>1</v>
      </c>
      <c r="AA10" s="589">
        <v>0.55000000000000004</v>
      </c>
      <c r="AB10" s="589">
        <v>1</v>
      </c>
      <c r="AC10" s="589">
        <v>0</v>
      </c>
      <c r="AD10" s="589">
        <v>0.8</v>
      </c>
      <c r="AE10" s="589">
        <v>0.75</v>
      </c>
      <c r="AF10" s="190">
        <f>IFERROR(IFERROR(INDEX(Reports!FW:FW,MATCH(Dashboard!A10,Reports!EP:EP,0)),IFERROR(INDEX(Reports!FW:FW,MATCH(TEXT(Dashboard!A10,"@"),Reports!EP:EP,0)),INDEX(Reports!FW:FW,MATCH(VALUE(Dashboard!A10),Reports!EP:EP,0)))),0)</f>
        <v>0</v>
      </c>
    </row>
    <row r="11" spans="1:47" s="19" customFormat="1" x14ac:dyDescent="0.25">
      <c r="A11" s="350" t="s">
        <v>669</v>
      </c>
      <c r="B11" s="193"/>
      <c r="C11" s="527" t="s">
        <v>1339</v>
      </c>
      <c r="D11" s="621">
        <v>1165000</v>
      </c>
      <c r="E11" s="621">
        <v>15</v>
      </c>
      <c r="F11" s="622">
        <v>250280.11799999999</v>
      </c>
      <c r="G11" s="623">
        <v>46073.677083333336</v>
      </c>
      <c r="H11" s="632">
        <v>78</v>
      </c>
      <c r="I11" s="625" t="str">
        <f t="shared" si="0"/>
        <v>4459371</v>
      </c>
      <c r="J11" s="625">
        <v>66440</v>
      </c>
      <c r="K11" s="625"/>
      <c r="L11" s="633">
        <v>45930</v>
      </c>
      <c r="M11" s="351" t="s">
        <v>843</v>
      </c>
      <c r="N11" s="634" t="s">
        <v>45</v>
      </c>
      <c r="O11" s="634" t="s">
        <v>814</v>
      </c>
      <c r="P11" s="625" t="s">
        <v>42</v>
      </c>
      <c r="Q11" s="635" t="s">
        <v>311</v>
      </c>
      <c r="R11" s="351" t="s">
        <v>58</v>
      </c>
      <c r="S11" s="351" t="s">
        <v>40</v>
      </c>
      <c r="T11" s="351" t="s">
        <v>670</v>
      </c>
      <c r="U11" s="351" t="s">
        <v>40</v>
      </c>
      <c r="V11" s="636" t="s">
        <v>1069</v>
      </c>
      <c r="W11" s="522">
        <v>0.65</v>
      </c>
      <c r="X11" s="589">
        <v>1</v>
      </c>
      <c r="Y11" s="589">
        <v>0</v>
      </c>
      <c r="Z11" s="589">
        <v>1</v>
      </c>
      <c r="AA11" s="589">
        <v>0.35</v>
      </c>
      <c r="AB11" s="589">
        <v>1</v>
      </c>
      <c r="AC11" s="589">
        <v>0</v>
      </c>
      <c r="AD11" s="589">
        <v>0.65</v>
      </c>
      <c r="AE11" s="589">
        <v>0.75</v>
      </c>
      <c r="AF11" s="190">
        <f>IFERROR(IFERROR(INDEX(Reports!FW:FW,MATCH(Dashboard!A11,Reports!EP:EP,0)),IFERROR(INDEX(Reports!FW:FW,MATCH(TEXT(Dashboard!A11,"@"),Reports!EP:EP,0)),INDEX(Reports!FW:FW,MATCH(VALUE(Dashboard!A11),Reports!EP:EP,0)))),0)</f>
        <v>60</v>
      </c>
    </row>
    <row r="12" spans="1:47" s="19" customFormat="1" x14ac:dyDescent="0.25">
      <c r="A12" s="619" t="s">
        <v>752</v>
      </c>
      <c r="B12" s="193"/>
      <c r="C12" s="526"/>
      <c r="D12" s="621">
        <v>645000</v>
      </c>
      <c r="E12" s="621">
        <v>12</v>
      </c>
      <c r="F12" s="622">
        <v>317612.18599999999</v>
      </c>
      <c r="G12" s="623">
        <v>46073.677083333336</v>
      </c>
      <c r="H12" s="632">
        <v>84</v>
      </c>
      <c r="I12" s="625" t="str">
        <f t="shared" si="0"/>
        <v>4467668</v>
      </c>
      <c r="J12" s="625" t="s">
        <v>753</v>
      </c>
      <c r="K12" s="625"/>
      <c r="L12" s="633">
        <v>45959</v>
      </c>
      <c r="M12" s="351" t="s">
        <v>718</v>
      </c>
      <c r="N12" s="634" t="s">
        <v>45</v>
      </c>
      <c r="O12" s="634" t="s">
        <v>815</v>
      </c>
      <c r="P12" s="625" t="s">
        <v>42</v>
      </c>
      <c r="Q12" s="635" t="s">
        <v>311</v>
      </c>
      <c r="R12" s="351" t="s">
        <v>58</v>
      </c>
      <c r="S12" s="351" t="s">
        <v>39</v>
      </c>
      <c r="T12" s="351" t="s">
        <v>670</v>
      </c>
      <c r="U12" s="351" t="s">
        <v>39</v>
      </c>
      <c r="V12" s="636" t="s">
        <v>1069</v>
      </c>
      <c r="W12" s="522">
        <v>1</v>
      </c>
      <c r="X12" s="589">
        <v>1</v>
      </c>
      <c r="Y12" s="589">
        <v>0</v>
      </c>
      <c r="Z12" s="589">
        <v>1</v>
      </c>
      <c r="AA12" s="589">
        <v>1</v>
      </c>
      <c r="AB12" s="589">
        <v>1</v>
      </c>
      <c r="AC12" s="589">
        <v>0</v>
      </c>
      <c r="AD12" s="589">
        <v>1</v>
      </c>
      <c r="AE12" s="589">
        <v>0.75</v>
      </c>
      <c r="AF12" s="190">
        <f>IFERROR(IFERROR(INDEX(Reports!FW:FW,MATCH(Dashboard!A12,Reports!EP:EP,0)),IFERROR(INDEX(Reports!FW:FW,MATCH(TEXT(Dashboard!A12,"@"),Reports!EP:EP,0)),INDEX(Reports!FW:FW,MATCH(VALUE(Dashboard!A12),Reports!EP:EP,0)))),0)</f>
        <v>0</v>
      </c>
    </row>
    <row r="13" spans="1:47" s="19" customFormat="1" x14ac:dyDescent="0.25">
      <c r="A13" s="350" t="s">
        <v>592</v>
      </c>
      <c r="B13" s="193"/>
      <c r="C13" s="527"/>
      <c r="D13" s="621">
        <v>585000</v>
      </c>
      <c r="E13" s="621">
        <v>15</v>
      </c>
      <c r="F13" s="622">
        <v>153454.21400000001</v>
      </c>
      <c r="G13" s="623">
        <v>46073.677083333336</v>
      </c>
      <c r="H13" s="632">
        <v>73</v>
      </c>
      <c r="I13" s="625" t="str">
        <f t="shared" si="0"/>
        <v>4438803</v>
      </c>
      <c r="J13" s="625">
        <v>63904</v>
      </c>
      <c r="K13" s="625"/>
      <c r="L13" s="633">
        <v>45853</v>
      </c>
      <c r="M13" s="351" t="s">
        <v>843</v>
      </c>
      <c r="N13" s="634" t="s">
        <v>45</v>
      </c>
      <c r="O13" s="634" t="s">
        <v>814</v>
      </c>
      <c r="P13" s="625" t="s">
        <v>42</v>
      </c>
      <c r="Q13" s="637" t="s">
        <v>312</v>
      </c>
      <c r="R13" s="351" t="s">
        <v>58</v>
      </c>
      <c r="S13" s="351" t="s">
        <v>39</v>
      </c>
      <c r="T13" s="351" t="s">
        <v>670</v>
      </c>
      <c r="U13" s="351" t="s">
        <v>39</v>
      </c>
      <c r="V13" s="636" t="s">
        <v>1069</v>
      </c>
      <c r="W13" s="522">
        <v>0.8</v>
      </c>
      <c r="X13" s="589">
        <v>1</v>
      </c>
      <c r="Y13" s="589">
        <v>0</v>
      </c>
      <c r="Z13" s="589">
        <v>1</v>
      </c>
      <c r="AA13" s="589">
        <v>0.55000000000000004</v>
      </c>
      <c r="AB13" s="589">
        <v>1</v>
      </c>
      <c r="AC13" s="589">
        <v>0</v>
      </c>
      <c r="AD13" s="589">
        <v>0.8</v>
      </c>
      <c r="AE13" s="589">
        <v>0.75</v>
      </c>
      <c r="AF13" s="190">
        <f>IFERROR(IFERROR(INDEX(Reports!FW:FW,MATCH(Dashboard!A13,Reports!EP:EP,0)),IFERROR(INDEX(Reports!FW:FW,MATCH(TEXT(Dashboard!A13,"@"),Reports!EP:EP,0)),INDEX(Reports!FW:FW,MATCH(VALUE(Dashboard!A13),Reports!EP:EP,0)))),0)</f>
        <v>0</v>
      </c>
    </row>
    <row r="14" spans="1:47" s="19" customFormat="1" x14ac:dyDescent="0.25">
      <c r="A14" s="350" t="s">
        <v>593</v>
      </c>
      <c r="B14" s="193"/>
      <c r="C14" s="527"/>
      <c r="D14" s="621">
        <v>585000</v>
      </c>
      <c r="E14" s="621">
        <v>15</v>
      </c>
      <c r="F14" s="622">
        <v>153459.62400000001</v>
      </c>
      <c r="G14" s="623">
        <v>46073.677083333336</v>
      </c>
      <c r="H14" s="632">
        <v>72</v>
      </c>
      <c r="I14" s="625" t="str">
        <f t="shared" si="0"/>
        <v>4438790</v>
      </c>
      <c r="J14" s="625">
        <v>63903</v>
      </c>
      <c r="K14" s="625"/>
      <c r="L14" s="633">
        <v>45846</v>
      </c>
      <c r="M14" s="351" t="s">
        <v>843</v>
      </c>
      <c r="N14" s="634" t="s">
        <v>45</v>
      </c>
      <c r="O14" s="634" t="s">
        <v>814</v>
      </c>
      <c r="P14" s="625" t="s">
        <v>42</v>
      </c>
      <c r="Q14" s="637" t="s">
        <v>312</v>
      </c>
      <c r="R14" s="351" t="s">
        <v>58</v>
      </c>
      <c r="S14" s="351" t="s">
        <v>40</v>
      </c>
      <c r="T14" s="351" t="s">
        <v>670</v>
      </c>
      <c r="U14" s="351" t="s">
        <v>40</v>
      </c>
      <c r="V14" s="636" t="s">
        <v>1069</v>
      </c>
      <c r="W14" s="522">
        <v>0.65</v>
      </c>
      <c r="X14" s="589">
        <v>1</v>
      </c>
      <c r="Y14" s="589">
        <v>0</v>
      </c>
      <c r="Z14" s="589">
        <v>1</v>
      </c>
      <c r="AA14" s="589">
        <v>0.35</v>
      </c>
      <c r="AB14" s="589">
        <v>1</v>
      </c>
      <c r="AC14" s="589">
        <v>0</v>
      </c>
      <c r="AD14" s="589">
        <v>0.65</v>
      </c>
      <c r="AE14" s="589">
        <v>0.75</v>
      </c>
      <c r="AF14" s="190">
        <f>IFERROR(IFERROR(INDEX(Reports!FW:FW,MATCH(Dashboard!A14,Reports!EP:EP,0)),IFERROR(INDEX(Reports!FW:FW,MATCH(TEXT(Dashboard!A14,"@"),Reports!EP:EP,0)),INDEX(Reports!FW:FW,MATCH(VALUE(Dashboard!A14),Reports!EP:EP,0)))),0)</f>
        <v>0</v>
      </c>
    </row>
    <row r="15" spans="1:47" s="19" customFormat="1" x14ac:dyDescent="0.25">
      <c r="A15" s="350" t="s">
        <v>667</v>
      </c>
      <c r="B15" s="193" t="s">
        <v>1362</v>
      </c>
      <c r="C15" s="527"/>
      <c r="D15" s="621">
        <v>550000</v>
      </c>
      <c r="E15" s="621">
        <v>9</v>
      </c>
      <c r="F15" s="622">
        <v>370125.038</v>
      </c>
      <c r="G15" s="623">
        <v>46073.677083333336</v>
      </c>
      <c r="H15" s="632">
        <v>79</v>
      </c>
      <c r="I15" s="625" t="str">
        <f t="shared" si="0"/>
        <v>4459436</v>
      </c>
      <c r="J15" s="625" t="s">
        <v>668</v>
      </c>
      <c r="K15" s="625"/>
      <c r="L15" s="633">
        <v>45930</v>
      </c>
      <c r="M15" s="351" t="s">
        <v>718</v>
      </c>
      <c r="N15" s="634" t="s">
        <v>45</v>
      </c>
      <c r="O15" s="634" t="s">
        <v>815</v>
      </c>
      <c r="P15" s="625" t="s">
        <v>42</v>
      </c>
      <c r="Q15" s="637" t="s">
        <v>312</v>
      </c>
      <c r="R15" s="351" t="s">
        <v>58</v>
      </c>
      <c r="S15" s="351" t="s">
        <v>39</v>
      </c>
      <c r="T15" s="351" t="s">
        <v>670</v>
      </c>
      <c r="U15" s="351" t="s">
        <v>39</v>
      </c>
      <c r="V15" s="636" t="s">
        <v>1067</v>
      </c>
      <c r="W15" s="522">
        <v>1</v>
      </c>
      <c r="X15" s="589">
        <v>1</v>
      </c>
      <c r="Y15" s="589">
        <v>0</v>
      </c>
      <c r="Z15" s="589">
        <v>1</v>
      </c>
      <c r="AA15" s="589">
        <v>1</v>
      </c>
      <c r="AB15" s="589">
        <v>1</v>
      </c>
      <c r="AC15" s="589">
        <v>0</v>
      </c>
      <c r="AD15" s="589">
        <v>1</v>
      </c>
      <c r="AE15" s="589">
        <v>0.75</v>
      </c>
      <c r="AF15" s="190">
        <f>IFERROR(IFERROR(INDEX(Reports!FW:FW,MATCH(Dashboard!A15,Reports!EP:EP,0)),IFERROR(INDEX(Reports!FW:FW,MATCH(TEXT(Dashboard!A15,"@"),Reports!EP:EP,0)),INDEX(Reports!FW:FW,MATCH(VALUE(Dashboard!A15),Reports!EP:EP,0)))),0)</f>
        <v>0</v>
      </c>
    </row>
    <row r="16" spans="1:47" s="19" customFormat="1" x14ac:dyDescent="0.25">
      <c r="A16" s="350" t="s">
        <v>696</v>
      </c>
      <c r="B16" s="193"/>
      <c r="C16" s="527"/>
      <c r="D16" s="621">
        <v>465000</v>
      </c>
      <c r="E16" s="621">
        <v>9</v>
      </c>
      <c r="F16" s="622">
        <v>338614.23200000002</v>
      </c>
      <c r="G16" s="623">
        <v>46073.677083333336</v>
      </c>
      <c r="H16" s="632">
        <v>83</v>
      </c>
      <c r="I16" s="625" t="str">
        <f t="shared" si="0"/>
        <v>4465711</v>
      </c>
      <c r="J16" s="625" t="s">
        <v>697</v>
      </c>
      <c r="K16" s="625"/>
      <c r="L16" s="633">
        <v>45950</v>
      </c>
      <c r="M16" s="351" t="s">
        <v>718</v>
      </c>
      <c r="N16" s="634" t="s">
        <v>45</v>
      </c>
      <c r="O16" s="634" t="s">
        <v>815</v>
      </c>
      <c r="P16" s="625" t="s">
        <v>42</v>
      </c>
      <c r="Q16" s="637" t="s">
        <v>312</v>
      </c>
      <c r="R16" s="351" t="s">
        <v>58</v>
      </c>
      <c r="S16" s="351" t="s">
        <v>39</v>
      </c>
      <c r="T16" s="351" t="s">
        <v>670</v>
      </c>
      <c r="U16" s="351" t="s">
        <v>39</v>
      </c>
      <c r="V16" s="636" t="s">
        <v>1067</v>
      </c>
      <c r="W16" s="522">
        <v>1</v>
      </c>
      <c r="X16" s="589">
        <v>1</v>
      </c>
      <c r="Y16" s="589">
        <v>0</v>
      </c>
      <c r="Z16" s="589">
        <v>1</v>
      </c>
      <c r="AA16" s="589">
        <v>1</v>
      </c>
      <c r="AB16" s="589">
        <v>1</v>
      </c>
      <c r="AC16" s="589">
        <v>0</v>
      </c>
      <c r="AD16" s="589">
        <v>1</v>
      </c>
      <c r="AE16" s="589">
        <v>0.75</v>
      </c>
      <c r="AF16" s="190">
        <f>IFERROR(IFERROR(INDEX(Reports!FW:FW,MATCH(Dashboard!A16,Reports!EP:EP,0)),IFERROR(INDEX(Reports!FW:FW,MATCH(TEXT(Dashboard!A16,"@"),Reports!EP:EP,0)),INDEX(Reports!FW:FW,MATCH(VALUE(Dashboard!A16),Reports!EP:EP,0)))),0)</f>
        <v>25</v>
      </c>
    </row>
    <row r="17" spans="1:32" s="19" customFormat="1" x14ac:dyDescent="0.25">
      <c r="A17" s="350" t="s">
        <v>923</v>
      </c>
      <c r="B17" s="193"/>
      <c r="C17" s="527" t="s">
        <v>1345</v>
      </c>
      <c r="D17" s="621">
        <v>485000</v>
      </c>
      <c r="E17" s="621">
        <v>18</v>
      </c>
      <c r="F17" s="622">
        <v>188053.81400000001</v>
      </c>
      <c r="G17" s="623">
        <v>46073.677083333336</v>
      </c>
      <c r="H17" s="638">
        <v>90</v>
      </c>
      <c r="I17" s="351"/>
      <c r="J17" s="351" t="s">
        <v>931</v>
      </c>
      <c r="K17" s="351"/>
      <c r="L17" s="639">
        <v>46037</v>
      </c>
      <c r="M17" s="351" t="s">
        <v>718</v>
      </c>
      <c r="N17" s="640" t="s">
        <v>45</v>
      </c>
      <c r="O17" s="640" t="s">
        <v>815</v>
      </c>
      <c r="P17" s="351" t="s">
        <v>42</v>
      </c>
      <c r="Q17" s="637" t="s">
        <v>312</v>
      </c>
      <c r="R17" s="351" t="s">
        <v>58</v>
      </c>
      <c r="S17" s="351" t="s">
        <v>40</v>
      </c>
      <c r="T17" s="351" t="s">
        <v>670</v>
      </c>
      <c r="U17" s="351" t="s">
        <v>40</v>
      </c>
      <c r="V17" s="636" t="s">
        <v>1101</v>
      </c>
      <c r="W17" s="522">
        <v>0.5</v>
      </c>
      <c r="X17" s="589">
        <v>1</v>
      </c>
      <c r="Y17" s="589">
        <v>0</v>
      </c>
      <c r="Z17" s="589">
        <v>1</v>
      </c>
      <c r="AA17" s="589">
        <v>0.35</v>
      </c>
      <c r="AB17" s="589">
        <v>1</v>
      </c>
      <c r="AC17" s="589">
        <v>0</v>
      </c>
      <c r="AD17" s="589">
        <v>0.5</v>
      </c>
      <c r="AE17" s="589">
        <v>0.75</v>
      </c>
      <c r="AF17" s="190">
        <f>IFERROR(IFERROR(INDEX(Reports!FW:FW,MATCH(Dashboard!A17,Reports!EP:EP,0)),IFERROR(INDEX(Reports!FW:FW,MATCH(TEXT(Dashboard!A17,"@"),Reports!EP:EP,0)),INDEX(Reports!FW:FW,MATCH(VALUE(Dashboard!A17),Reports!EP:EP,0)))),0)</f>
        <v>25</v>
      </c>
    </row>
    <row r="18" spans="1:32" s="19" customFormat="1" x14ac:dyDescent="0.25">
      <c r="A18" s="350" t="s">
        <v>1046</v>
      </c>
      <c r="B18" s="193"/>
      <c r="C18" s="527" t="s">
        <v>1345</v>
      </c>
      <c r="D18" s="621">
        <v>490000</v>
      </c>
      <c r="E18" s="621">
        <v>18</v>
      </c>
      <c r="F18" s="622">
        <v>175410.53688</v>
      </c>
      <c r="G18" s="623">
        <v>46073.677083333336</v>
      </c>
      <c r="H18" s="638">
        <v>91</v>
      </c>
      <c r="I18" s="351"/>
      <c r="J18" s="351" t="s">
        <v>1047</v>
      </c>
      <c r="K18" s="351"/>
      <c r="L18" s="639">
        <v>46037</v>
      </c>
      <c r="M18" s="351" t="s">
        <v>718</v>
      </c>
      <c r="N18" s="640" t="s">
        <v>45</v>
      </c>
      <c r="O18" s="640" t="s">
        <v>815</v>
      </c>
      <c r="P18" s="351" t="s">
        <v>42</v>
      </c>
      <c r="Q18" s="637" t="s">
        <v>312</v>
      </c>
      <c r="R18" s="351" t="s">
        <v>58</v>
      </c>
      <c r="S18" s="351" t="s">
        <v>698</v>
      </c>
      <c r="T18" s="351" t="s">
        <v>670</v>
      </c>
      <c r="U18" s="351" t="s">
        <v>698</v>
      </c>
      <c r="V18" s="636" t="s">
        <v>1101</v>
      </c>
      <c r="W18" s="522">
        <v>0.25</v>
      </c>
      <c r="X18" s="589">
        <v>1</v>
      </c>
      <c r="Y18" s="589">
        <v>0</v>
      </c>
      <c r="Z18" s="589">
        <v>1</v>
      </c>
      <c r="AA18" s="589">
        <v>0.35</v>
      </c>
      <c r="AB18" s="589">
        <v>1</v>
      </c>
      <c r="AC18" s="589">
        <v>0</v>
      </c>
      <c r="AD18" s="589">
        <v>0.25</v>
      </c>
      <c r="AE18" s="589">
        <v>0.75</v>
      </c>
      <c r="AF18" s="190">
        <f>IFERROR(IFERROR(INDEX(Reports!FW:FW,MATCH(Dashboard!A18,Reports!EP:EP,0)),IFERROR(INDEX(Reports!FW:FW,MATCH(TEXT(Dashboard!A18,"@"),Reports!EP:EP,0)),INDEX(Reports!FW:FW,MATCH(VALUE(Dashboard!A18),Reports!EP:EP,0)))),0)</f>
        <v>30</v>
      </c>
    </row>
    <row r="19" spans="1:32" s="19" customFormat="1" x14ac:dyDescent="0.25">
      <c r="A19" s="350" t="s">
        <v>1061</v>
      </c>
      <c r="B19" s="193"/>
      <c r="C19" s="527" t="s">
        <v>1365</v>
      </c>
      <c r="D19" s="621">
        <v>140000</v>
      </c>
      <c r="E19" s="621">
        <v>13</v>
      </c>
      <c r="F19" s="622">
        <v>0</v>
      </c>
      <c r="G19" s="623">
        <v>46073.677083333336</v>
      </c>
      <c r="H19" s="638">
        <v>97</v>
      </c>
      <c r="I19" s="351"/>
      <c r="J19" s="351" t="s">
        <v>1062</v>
      </c>
      <c r="K19" s="351"/>
      <c r="L19" s="639">
        <v>46072</v>
      </c>
      <c r="M19" s="351" t="s">
        <v>718</v>
      </c>
      <c r="N19" s="640" t="s">
        <v>45</v>
      </c>
      <c r="O19" s="640" t="s">
        <v>815</v>
      </c>
      <c r="P19" s="351" t="s">
        <v>42</v>
      </c>
      <c r="Q19" s="637" t="s">
        <v>313</v>
      </c>
      <c r="R19" s="351" t="s">
        <v>58</v>
      </c>
      <c r="S19" s="351" t="s">
        <v>40</v>
      </c>
      <c r="T19" s="351" t="s">
        <v>670</v>
      </c>
      <c r="U19" s="351" t="s">
        <v>1048</v>
      </c>
      <c r="V19" s="636" t="s">
        <v>1067</v>
      </c>
      <c r="W19" s="522">
        <v>0.5</v>
      </c>
      <c r="X19" s="589">
        <v>1</v>
      </c>
      <c r="Y19" s="589">
        <v>0</v>
      </c>
      <c r="Z19" s="589">
        <v>1</v>
      </c>
      <c r="AA19" s="589">
        <v>0.35</v>
      </c>
      <c r="AB19" s="589">
        <v>1</v>
      </c>
      <c r="AC19" s="589">
        <v>0</v>
      </c>
      <c r="AD19" s="589">
        <v>0.5</v>
      </c>
      <c r="AE19" s="589">
        <v>0.75</v>
      </c>
      <c r="AF19" s="604">
        <f>IFERROR(IFERROR(INDEX(Reports!FW:FW,MATCH(Dashboard!A19,Reports!EP:EP,0)),IFERROR(INDEX(Reports!FW:FW,MATCH(TEXT(Dashboard!A19,"@"),Reports!EP:EP,0)),INDEX(Reports!FW:FW,MATCH(VALUE(Dashboard!A19),Reports!EP:EP,0)))),0)</f>
        <v>0</v>
      </c>
    </row>
    <row r="20" spans="1:32" s="19" customFormat="1" x14ac:dyDescent="0.25">
      <c r="A20" s="350" t="s">
        <v>1313</v>
      </c>
      <c r="B20" s="193"/>
      <c r="C20" s="527" t="s">
        <v>1344</v>
      </c>
      <c r="D20" s="511">
        <v>10000</v>
      </c>
      <c r="E20" s="511">
        <v>1</v>
      </c>
      <c r="F20" s="592">
        <v>10000</v>
      </c>
      <c r="G20" s="641">
        <v>46073.677083333336</v>
      </c>
      <c r="H20" s="354"/>
      <c r="I20" s="355"/>
      <c r="J20" s="355">
        <v>93002</v>
      </c>
      <c r="K20" s="355"/>
      <c r="L20" s="356"/>
      <c r="M20" s="355" t="s">
        <v>843</v>
      </c>
      <c r="N20" s="512" t="s">
        <v>45</v>
      </c>
      <c r="O20" s="512" t="s">
        <v>814</v>
      </c>
      <c r="P20" s="355" t="s">
        <v>42</v>
      </c>
      <c r="Q20" s="353" t="s">
        <v>312</v>
      </c>
      <c r="R20" s="355" t="s">
        <v>58</v>
      </c>
      <c r="S20" s="355" t="s">
        <v>40</v>
      </c>
      <c r="T20" s="355" t="s">
        <v>670</v>
      </c>
      <c r="U20" s="355" t="s">
        <v>40</v>
      </c>
      <c r="V20" s="438" t="s">
        <v>1067</v>
      </c>
      <c r="W20" s="523">
        <v>0.65</v>
      </c>
      <c r="X20" s="590">
        <v>1</v>
      </c>
      <c r="Y20" s="590">
        <v>0</v>
      </c>
      <c r="Z20" s="590">
        <v>1</v>
      </c>
      <c r="AA20" s="590">
        <v>0.35</v>
      </c>
      <c r="AB20" s="590">
        <v>1</v>
      </c>
      <c r="AC20" s="590">
        <v>0</v>
      </c>
      <c r="AD20" s="590">
        <v>0.65</v>
      </c>
      <c r="AE20" s="590">
        <v>0.75</v>
      </c>
      <c r="AF20" s="190">
        <f>IFERROR(IFERROR(INDEX(Reports!FW:FW,MATCH(Dashboard!A20,Reports!EP:EP,0)),IFERROR(INDEX(Reports!FW:FW,MATCH(TEXT(Dashboard!A20,"@"),Reports!EP:EP,0)),INDEX(Reports!FW:FW,MATCH(VALUE(Dashboard!A20),Reports!EP:EP,0)))),0)</f>
        <v>0</v>
      </c>
    </row>
    <row r="21" spans="1:32" s="19" customFormat="1" x14ac:dyDescent="0.25">
      <c r="A21" s="350" t="s">
        <v>1330</v>
      </c>
      <c r="B21" s="193"/>
      <c r="C21" s="527"/>
      <c r="D21" s="511"/>
      <c r="E21" s="511"/>
      <c r="F21" s="592">
        <v>0</v>
      </c>
      <c r="G21" s="641">
        <v>46073.677083333336</v>
      </c>
      <c r="H21" s="354"/>
      <c r="I21" s="355"/>
      <c r="J21" s="355">
        <v>93321</v>
      </c>
      <c r="K21" s="355" t="s">
        <v>1332</v>
      </c>
      <c r="L21" s="356"/>
      <c r="M21" s="355" t="s">
        <v>843</v>
      </c>
      <c r="N21" s="512" t="s">
        <v>45</v>
      </c>
      <c r="O21" s="512" t="s">
        <v>814</v>
      </c>
      <c r="P21" s="355" t="s">
        <v>42</v>
      </c>
      <c r="Q21" s="353" t="s">
        <v>312</v>
      </c>
      <c r="R21" s="355" t="s">
        <v>58</v>
      </c>
      <c r="S21" s="355" t="s">
        <v>39</v>
      </c>
      <c r="T21" s="355" t="s">
        <v>670</v>
      </c>
      <c r="U21" s="355" t="s">
        <v>39</v>
      </c>
      <c r="V21" s="438" t="s">
        <v>1067</v>
      </c>
      <c r="W21" s="523">
        <v>0.65</v>
      </c>
      <c r="X21" s="590">
        <v>1</v>
      </c>
      <c r="Y21" s="590">
        <v>0</v>
      </c>
      <c r="Z21" s="590">
        <v>1</v>
      </c>
      <c r="AA21" s="590">
        <v>0.35</v>
      </c>
      <c r="AB21" s="590">
        <v>1</v>
      </c>
      <c r="AC21" s="590">
        <v>0</v>
      </c>
      <c r="AD21" s="590">
        <v>0.65</v>
      </c>
      <c r="AE21" s="590">
        <v>0.75</v>
      </c>
      <c r="AF21" s="190">
        <f>IFERROR(IFERROR(INDEX(Reports!FW:FW,MATCH(Dashboard!A21,Reports!EP:EP,0)),IFERROR(INDEX(Reports!FW:FW,MATCH(TEXT(Dashboard!A21,"@"),Reports!EP:EP,0)),INDEX(Reports!FW:FW,MATCH(VALUE(Dashboard!A21),Reports!EP:EP,0)))),0)</f>
        <v>0</v>
      </c>
    </row>
    <row r="22" spans="1:32" s="19" customFormat="1" x14ac:dyDescent="0.25">
      <c r="A22" s="350" t="s">
        <v>1378</v>
      </c>
      <c r="B22" s="193"/>
      <c r="C22" s="527"/>
      <c r="D22" s="511"/>
      <c r="E22" s="511"/>
      <c r="F22" s="592">
        <v>0</v>
      </c>
      <c r="G22" s="641">
        <v>46073.677083333336</v>
      </c>
      <c r="H22" s="354"/>
      <c r="I22" s="355"/>
      <c r="J22" s="355" t="s">
        <v>1379</v>
      </c>
      <c r="K22" s="355"/>
      <c r="L22" s="356"/>
      <c r="M22" s="355" t="s">
        <v>718</v>
      </c>
      <c r="N22" s="512" t="s">
        <v>45</v>
      </c>
      <c r="O22" s="512" t="s">
        <v>815</v>
      </c>
      <c r="P22" s="355" t="s">
        <v>42</v>
      </c>
      <c r="Q22" s="353" t="s">
        <v>312</v>
      </c>
      <c r="R22" s="355" t="s">
        <v>58</v>
      </c>
      <c r="S22" s="355" t="s">
        <v>39</v>
      </c>
      <c r="T22" s="355" t="s">
        <v>670</v>
      </c>
      <c r="U22" s="355" t="s">
        <v>39</v>
      </c>
      <c r="V22" s="438" t="s">
        <v>1067</v>
      </c>
      <c r="W22" s="523">
        <v>0.65</v>
      </c>
      <c r="X22" s="590">
        <v>1</v>
      </c>
      <c r="Y22" s="590">
        <v>0</v>
      </c>
      <c r="Z22" s="590">
        <v>1</v>
      </c>
      <c r="AA22" s="590">
        <v>0.35</v>
      </c>
      <c r="AB22" s="590">
        <v>1</v>
      </c>
      <c r="AC22" s="590">
        <v>0</v>
      </c>
      <c r="AD22" s="590">
        <v>0.65</v>
      </c>
      <c r="AE22" s="590">
        <v>0.75</v>
      </c>
      <c r="AF22" s="190">
        <f>IFERROR(IFERROR(INDEX(Reports!FW:FW,MATCH(Dashboard!A22,Reports!EP:EP,0)),IFERROR(INDEX(Reports!FW:FW,MATCH(TEXT(Dashboard!A22,"@"),Reports!EP:EP,0)),INDEX(Reports!FW:FW,MATCH(VALUE(Dashboard!A22),Reports!EP:EP,0)))),0)</f>
        <v>0</v>
      </c>
    </row>
    <row r="23" spans="1:32" s="19" customFormat="1" x14ac:dyDescent="0.25">
      <c r="A23" s="350" t="s">
        <v>190</v>
      </c>
      <c r="B23" s="193"/>
      <c r="C23" s="527" t="s">
        <v>1342</v>
      </c>
      <c r="D23" s="352">
        <v>810000</v>
      </c>
      <c r="E23" s="352">
        <v>15</v>
      </c>
      <c r="F23" s="524">
        <v>50670.51</v>
      </c>
      <c r="G23" s="623">
        <v>46073.677083333336</v>
      </c>
      <c r="H23" s="632">
        <v>33</v>
      </c>
      <c r="I23" s="625"/>
      <c r="J23" s="625"/>
      <c r="K23" s="625" t="s">
        <v>210</v>
      </c>
      <c r="L23" s="633">
        <v>45462</v>
      </c>
      <c r="M23" s="625"/>
      <c r="N23" s="625" t="s">
        <v>34</v>
      </c>
      <c r="O23" s="625" t="s">
        <v>695</v>
      </c>
      <c r="P23" s="625" t="s">
        <v>38</v>
      </c>
      <c r="Q23" s="353"/>
      <c r="R23" s="351" t="s">
        <v>58</v>
      </c>
      <c r="S23" s="625" t="s">
        <v>39</v>
      </c>
      <c r="T23" s="351" t="s">
        <v>670</v>
      </c>
      <c r="U23" s="625" t="s">
        <v>39</v>
      </c>
      <c r="V23" s="636" t="s">
        <v>1069</v>
      </c>
      <c r="W23" s="522">
        <v>1</v>
      </c>
      <c r="X23" s="589">
        <v>1</v>
      </c>
      <c r="Y23" s="589">
        <v>0</v>
      </c>
      <c r="Z23" s="589">
        <v>1</v>
      </c>
      <c r="AA23" s="589">
        <v>1</v>
      </c>
      <c r="AB23" s="589">
        <v>1</v>
      </c>
      <c r="AC23" s="589">
        <v>0</v>
      </c>
      <c r="AD23" s="589">
        <v>1</v>
      </c>
      <c r="AE23" s="589">
        <v>0.75</v>
      </c>
      <c r="AF23" s="190">
        <f>IFERROR(IFERROR(INDEX(Reports!FW:FW,MATCH(Dashboard!A23,Reports!EP:EP,0)),IFERROR(INDEX(Reports!FW:FW,MATCH(TEXT(Dashboard!A23,"@"),Reports!EP:EP,0)),INDEX(Reports!FW:FW,MATCH(VALUE(Dashboard!A23),Reports!EP:EP,0)))),0)</f>
        <v>25</v>
      </c>
    </row>
    <row r="24" spans="1:32" s="19" customFormat="1" x14ac:dyDescent="0.25">
      <c r="A24" s="350" t="s">
        <v>692</v>
      </c>
      <c r="B24" s="193"/>
      <c r="C24" s="527"/>
      <c r="D24" s="352">
        <v>765000</v>
      </c>
      <c r="E24" s="352">
        <v>9</v>
      </c>
      <c r="F24" s="524">
        <v>397680.65</v>
      </c>
      <c r="G24" s="623">
        <v>46073.677083333336</v>
      </c>
      <c r="H24" s="632">
        <v>82</v>
      </c>
      <c r="I24" s="625"/>
      <c r="J24" s="625"/>
      <c r="K24" s="625" t="s">
        <v>694</v>
      </c>
      <c r="L24" s="633">
        <v>45943</v>
      </c>
      <c r="M24" s="625" t="s">
        <v>717</v>
      </c>
      <c r="N24" s="625" t="s">
        <v>34</v>
      </c>
      <c r="O24" s="625"/>
      <c r="P24" s="625" t="s">
        <v>42</v>
      </c>
      <c r="Q24" s="637" t="s">
        <v>717</v>
      </c>
      <c r="R24" s="351" t="s">
        <v>58</v>
      </c>
      <c r="S24" s="351" t="s">
        <v>40</v>
      </c>
      <c r="T24" s="351" t="s">
        <v>672</v>
      </c>
      <c r="U24" s="351" t="s">
        <v>40</v>
      </c>
      <c r="V24" s="636" t="s">
        <v>672</v>
      </c>
      <c r="W24" s="522">
        <v>0.7</v>
      </c>
      <c r="X24" s="589">
        <v>1</v>
      </c>
      <c r="Y24" s="589">
        <v>0</v>
      </c>
      <c r="Z24" s="589">
        <v>1</v>
      </c>
      <c r="AA24" s="589">
        <v>1</v>
      </c>
      <c r="AB24" s="589">
        <v>0</v>
      </c>
      <c r="AC24" s="589">
        <v>0</v>
      </c>
      <c r="AD24" s="589">
        <v>0.7</v>
      </c>
      <c r="AE24" s="589">
        <v>0.75</v>
      </c>
      <c r="AF24" s="190">
        <f>IFERROR(IFERROR(INDEX(Reports!FW:FW,MATCH(Dashboard!A24,Reports!EP:EP,0)),IFERROR(INDEX(Reports!FW:FW,MATCH(TEXT(Dashboard!A24,"@"),Reports!EP:EP,0)),INDEX(Reports!FW:FW,MATCH(VALUE(Dashboard!A24),Reports!EP:EP,0)))),0)</f>
        <v>0</v>
      </c>
    </row>
    <row r="25" spans="1:32" s="19" customFormat="1" x14ac:dyDescent="0.25">
      <c r="A25" s="350" t="s">
        <v>193</v>
      </c>
      <c r="B25" s="193"/>
      <c r="C25" s="527"/>
      <c r="D25" s="352">
        <v>450000</v>
      </c>
      <c r="E25" s="352">
        <v>13</v>
      </c>
      <c r="F25" s="524">
        <v>25352.275999999998</v>
      </c>
      <c r="G25" s="623">
        <v>46073.677083333336</v>
      </c>
      <c r="H25" s="632">
        <v>34</v>
      </c>
      <c r="I25" s="625"/>
      <c r="J25" s="625"/>
      <c r="K25" s="625" t="s">
        <v>213</v>
      </c>
      <c r="L25" s="633">
        <v>45477</v>
      </c>
      <c r="M25" s="625"/>
      <c r="N25" s="625" t="s">
        <v>34</v>
      </c>
      <c r="O25" s="625" t="s">
        <v>695</v>
      </c>
      <c r="P25" s="625" t="s">
        <v>38</v>
      </c>
      <c r="Q25" s="353"/>
      <c r="R25" s="351" t="s">
        <v>58</v>
      </c>
      <c r="S25" s="351" t="s">
        <v>39</v>
      </c>
      <c r="T25" s="351" t="s">
        <v>670</v>
      </c>
      <c r="U25" s="351" t="s">
        <v>39</v>
      </c>
      <c r="V25" s="636" t="s">
        <v>1069</v>
      </c>
      <c r="W25" s="522">
        <v>1</v>
      </c>
      <c r="X25" s="589">
        <v>1</v>
      </c>
      <c r="Y25" s="589">
        <v>0</v>
      </c>
      <c r="Z25" s="589">
        <v>1</v>
      </c>
      <c r="AA25" s="589">
        <v>1</v>
      </c>
      <c r="AB25" s="589">
        <v>1</v>
      </c>
      <c r="AC25" s="589">
        <v>0</v>
      </c>
      <c r="AD25" s="589">
        <v>1</v>
      </c>
      <c r="AE25" s="589">
        <v>0.75</v>
      </c>
      <c r="AF25" s="190">
        <f>IFERROR(IFERROR(INDEX(Reports!FW:FW,MATCH(Dashboard!A25,Reports!EP:EP,0)),IFERROR(INDEX(Reports!FW:FW,MATCH(TEXT(Dashboard!A25,"@"),Reports!EP:EP,0)),INDEX(Reports!FW:FW,MATCH(VALUE(Dashboard!A25),Reports!EP:EP,0)))),0)</f>
        <v>0</v>
      </c>
    </row>
    <row r="26" spans="1:32" s="19" customFormat="1" x14ac:dyDescent="0.25">
      <c r="A26" s="350" t="s">
        <v>204</v>
      </c>
      <c r="B26" s="193"/>
      <c r="C26" s="527" t="s">
        <v>1358</v>
      </c>
      <c r="D26" s="352">
        <v>345000</v>
      </c>
      <c r="E26" s="352">
        <v>9</v>
      </c>
      <c r="F26" s="524">
        <v>58891.097999999998</v>
      </c>
      <c r="G26" s="623">
        <v>46073.677083333336</v>
      </c>
      <c r="H26" s="632">
        <v>56</v>
      </c>
      <c r="I26" s="625"/>
      <c r="J26" s="625"/>
      <c r="K26" s="625" t="s">
        <v>755</v>
      </c>
      <c r="L26" s="633">
        <v>45656</v>
      </c>
      <c r="M26" s="625"/>
      <c r="N26" s="625" t="s">
        <v>34</v>
      </c>
      <c r="O26" s="625" t="s">
        <v>695</v>
      </c>
      <c r="P26" s="625" t="s">
        <v>41</v>
      </c>
      <c r="Q26" s="353"/>
      <c r="R26" s="351" t="s">
        <v>58</v>
      </c>
      <c r="S26" s="351" t="s">
        <v>39</v>
      </c>
      <c r="T26" s="351" t="s">
        <v>670</v>
      </c>
      <c r="U26" s="351" t="s">
        <v>39</v>
      </c>
      <c r="V26" s="636" t="s">
        <v>1069</v>
      </c>
      <c r="W26" s="522">
        <v>1</v>
      </c>
      <c r="X26" s="589">
        <v>1</v>
      </c>
      <c r="Y26" s="589">
        <v>0</v>
      </c>
      <c r="Z26" s="589">
        <v>1</v>
      </c>
      <c r="AA26" s="589">
        <v>1</v>
      </c>
      <c r="AB26" s="589">
        <v>1</v>
      </c>
      <c r="AC26" s="589">
        <v>0</v>
      </c>
      <c r="AD26" s="589">
        <v>1</v>
      </c>
      <c r="AE26" s="589">
        <v>0.75</v>
      </c>
      <c r="AF26" s="190">
        <f>IFERROR(IFERROR(INDEX(Reports!FW:FW,MATCH(Dashboard!A26,Reports!EP:EP,0)),IFERROR(INDEX(Reports!FW:FW,MATCH(TEXT(Dashboard!A26,"@"),Reports!EP:EP,0)),INDEX(Reports!FW:FW,MATCH(VALUE(Dashboard!A26),Reports!EP:EP,0)))),0)</f>
        <v>0</v>
      </c>
    </row>
    <row r="27" spans="1:32" s="19" customFormat="1" x14ac:dyDescent="0.25">
      <c r="A27" s="350" t="s">
        <v>594</v>
      </c>
      <c r="B27" s="193"/>
      <c r="C27" s="527"/>
      <c r="D27" s="352">
        <v>310000</v>
      </c>
      <c r="E27" s="352">
        <v>12</v>
      </c>
      <c r="F27" s="524">
        <v>22781.46013159908</v>
      </c>
      <c r="G27" s="623">
        <v>46073.677083333336</v>
      </c>
      <c r="H27" s="632">
        <v>36</v>
      </c>
      <c r="I27" s="625"/>
      <c r="J27" s="625"/>
      <c r="K27" s="625" t="s">
        <v>693</v>
      </c>
      <c r="L27" s="633">
        <v>45446</v>
      </c>
      <c r="M27" s="625" t="s">
        <v>717</v>
      </c>
      <c r="N27" s="625" t="s">
        <v>34</v>
      </c>
      <c r="O27" s="625"/>
      <c r="P27" s="625" t="s">
        <v>42</v>
      </c>
      <c r="Q27" s="637" t="s">
        <v>717</v>
      </c>
      <c r="R27" s="351" t="s">
        <v>58</v>
      </c>
      <c r="S27" s="351" t="s">
        <v>39</v>
      </c>
      <c r="T27" s="351" t="s">
        <v>672</v>
      </c>
      <c r="U27" s="351" t="s">
        <v>39</v>
      </c>
      <c r="V27" s="636" t="s">
        <v>672</v>
      </c>
      <c r="W27" s="522">
        <v>1</v>
      </c>
      <c r="X27" s="589">
        <v>1</v>
      </c>
      <c r="Y27" s="589">
        <v>0</v>
      </c>
      <c r="Z27" s="589">
        <v>1</v>
      </c>
      <c r="AA27" s="589">
        <v>0.55000000000000004</v>
      </c>
      <c r="AB27" s="589">
        <v>0</v>
      </c>
      <c r="AC27" s="589">
        <v>0</v>
      </c>
      <c r="AD27" s="589">
        <v>1</v>
      </c>
      <c r="AE27" s="589">
        <v>0.75</v>
      </c>
      <c r="AF27" s="190">
        <f>IFERROR(IFERROR(INDEX(Reports!FW:FW,MATCH(Dashboard!A27,Reports!EP:EP,0)),IFERROR(INDEX(Reports!FW:FW,MATCH(TEXT(Dashboard!A27,"@"),Reports!EP:EP,0)),INDEX(Reports!FW:FW,MATCH(VALUE(Dashboard!A27),Reports!EP:EP,0)))),0)</f>
        <v>0</v>
      </c>
    </row>
    <row r="28" spans="1:32" s="19" customFormat="1" x14ac:dyDescent="0.25">
      <c r="A28" s="350" t="s">
        <v>192</v>
      </c>
      <c r="B28" s="193"/>
      <c r="C28" s="527" t="s">
        <v>1341</v>
      </c>
      <c r="D28" s="352">
        <v>285000</v>
      </c>
      <c r="E28" s="352">
        <v>17</v>
      </c>
      <c r="F28" s="524">
        <v>20712.972000000002</v>
      </c>
      <c r="G28" s="623">
        <v>46073.677083333336</v>
      </c>
      <c r="H28" s="632">
        <v>38</v>
      </c>
      <c r="I28" s="625"/>
      <c r="J28" s="625"/>
      <c r="K28" s="625" t="s">
        <v>212</v>
      </c>
      <c r="L28" s="633">
        <v>45484</v>
      </c>
      <c r="M28" s="625"/>
      <c r="N28" s="625" t="s">
        <v>34</v>
      </c>
      <c r="O28" s="625" t="s">
        <v>695</v>
      </c>
      <c r="P28" s="625" t="s">
        <v>38</v>
      </c>
      <c r="Q28" s="353"/>
      <c r="R28" s="351" t="s">
        <v>58</v>
      </c>
      <c r="S28" s="351" t="s">
        <v>39</v>
      </c>
      <c r="T28" s="351" t="s">
        <v>672</v>
      </c>
      <c r="U28" s="351" t="s">
        <v>39</v>
      </c>
      <c r="V28" s="636" t="s">
        <v>672</v>
      </c>
      <c r="W28" s="522">
        <v>1</v>
      </c>
      <c r="X28" s="589">
        <v>1</v>
      </c>
      <c r="Y28" s="589">
        <v>0</v>
      </c>
      <c r="Z28" s="589">
        <v>1</v>
      </c>
      <c r="AA28" s="589">
        <v>1</v>
      </c>
      <c r="AB28" s="589">
        <v>0</v>
      </c>
      <c r="AC28" s="589">
        <v>0</v>
      </c>
      <c r="AD28" s="589">
        <v>1</v>
      </c>
      <c r="AE28" s="589">
        <v>0.75</v>
      </c>
      <c r="AF28" s="190">
        <f>IFERROR(IFERROR(INDEX(Reports!FW:FW,MATCH(Dashboard!A28,Reports!EP:EP,0)),IFERROR(INDEX(Reports!FW:FW,MATCH(TEXT(Dashboard!A28,"@"),Reports!EP:EP,0)),INDEX(Reports!FW:FW,MATCH(VALUE(Dashboard!A28),Reports!EP:EP,0)))),0)</f>
        <v>0</v>
      </c>
    </row>
    <row r="29" spans="1:32" s="19" customFormat="1" x14ac:dyDescent="0.25">
      <c r="A29" s="350" t="s">
        <v>197</v>
      </c>
      <c r="B29" s="193"/>
      <c r="C29" s="527"/>
      <c r="D29" s="621">
        <v>280000</v>
      </c>
      <c r="E29" s="621">
        <v>12</v>
      </c>
      <c r="F29" s="622">
        <v>5963.85</v>
      </c>
      <c r="G29" s="623">
        <v>46073.677083333336</v>
      </c>
      <c r="H29" s="632">
        <v>41</v>
      </c>
      <c r="I29" s="625"/>
      <c r="J29" s="625"/>
      <c r="K29" s="625" t="s">
        <v>217</v>
      </c>
      <c r="L29" s="633">
        <v>45561</v>
      </c>
      <c r="M29" s="625"/>
      <c r="N29" s="625" t="s">
        <v>34</v>
      </c>
      <c r="O29" s="625" t="s">
        <v>695</v>
      </c>
      <c r="P29" s="625" t="s">
        <v>38</v>
      </c>
      <c r="Q29" s="353"/>
      <c r="R29" s="351" t="s">
        <v>58</v>
      </c>
      <c r="S29" s="351" t="s">
        <v>40</v>
      </c>
      <c r="T29" s="351" t="s">
        <v>672</v>
      </c>
      <c r="U29" s="351" t="s">
        <v>40</v>
      </c>
      <c r="V29" s="636" t="s">
        <v>672</v>
      </c>
      <c r="W29" s="522">
        <v>0.7</v>
      </c>
      <c r="X29" s="589">
        <v>1</v>
      </c>
      <c r="Y29" s="589">
        <v>0</v>
      </c>
      <c r="Z29" s="589">
        <v>1</v>
      </c>
      <c r="AA29" s="589">
        <v>1</v>
      </c>
      <c r="AB29" s="589">
        <v>0</v>
      </c>
      <c r="AC29" s="589">
        <v>0</v>
      </c>
      <c r="AD29" s="589">
        <v>0.7</v>
      </c>
      <c r="AE29" s="589">
        <v>0.75</v>
      </c>
      <c r="AF29" s="190">
        <f>IFERROR(IFERROR(INDEX(Reports!FW:FW,MATCH(Dashboard!A29,Reports!EP:EP,0)),IFERROR(INDEX(Reports!FW:FW,MATCH(TEXT(Dashboard!A29,"@"),Reports!EP:EP,0)),INDEX(Reports!FW:FW,MATCH(VALUE(Dashboard!A29),Reports!EP:EP,0)))),0)</f>
        <v>0</v>
      </c>
    </row>
    <row r="30" spans="1:32" s="19" customFormat="1" ht="15.75" customHeight="1" x14ac:dyDescent="0.25">
      <c r="A30" s="350" t="s">
        <v>685</v>
      </c>
      <c r="B30" s="193"/>
      <c r="C30" s="527"/>
      <c r="D30" s="352">
        <v>255000</v>
      </c>
      <c r="E30" s="352">
        <v>8</v>
      </c>
      <c r="F30" s="524">
        <v>129332.85400000001</v>
      </c>
      <c r="G30" s="623">
        <v>46073.677083333336</v>
      </c>
      <c r="H30" s="632">
        <v>80</v>
      </c>
      <c r="I30" s="625"/>
      <c r="J30" s="625"/>
      <c r="K30" s="625" t="s">
        <v>688</v>
      </c>
      <c r="L30" s="633">
        <v>45937</v>
      </c>
      <c r="M30" s="625" t="s">
        <v>717</v>
      </c>
      <c r="N30" s="625" t="s">
        <v>34</v>
      </c>
      <c r="O30" s="625"/>
      <c r="P30" s="625" t="s">
        <v>42</v>
      </c>
      <c r="Q30" s="637" t="s">
        <v>717</v>
      </c>
      <c r="R30" s="351" t="s">
        <v>58</v>
      </c>
      <c r="S30" s="351" t="s">
        <v>40</v>
      </c>
      <c r="T30" s="351" t="s">
        <v>672</v>
      </c>
      <c r="U30" s="351" t="s">
        <v>40</v>
      </c>
      <c r="V30" s="636" t="s">
        <v>672</v>
      </c>
      <c r="W30" s="522">
        <v>0.7</v>
      </c>
      <c r="X30" s="589">
        <v>1</v>
      </c>
      <c r="Y30" s="589">
        <v>0</v>
      </c>
      <c r="Z30" s="589">
        <v>1</v>
      </c>
      <c r="AA30" s="589">
        <v>1</v>
      </c>
      <c r="AB30" s="589">
        <v>0</v>
      </c>
      <c r="AC30" s="589">
        <v>0</v>
      </c>
      <c r="AD30" s="589">
        <v>0.7</v>
      </c>
      <c r="AE30" s="589">
        <v>0.75</v>
      </c>
      <c r="AF30" s="190">
        <f>IFERROR(IFERROR(INDEX(Reports!FW:FW,MATCH(Dashboard!A30,Reports!EP:EP,0)),IFERROR(INDEX(Reports!FW:FW,MATCH(TEXT(Dashboard!A30,"@"),Reports!EP:EP,0)),INDEX(Reports!FW:FW,MATCH(VALUE(Dashboard!A30),Reports!EP:EP,0)))),0)</f>
        <v>0</v>
      </c>
    </row>
    <row r="31" spans="1:32" s="19" customFormat="1" ht="15.75" customHeight="1" x14ac:dyDescent="0.25">
      <c r="A31" s="350" t="s">
        <v>194</v>
      </c>
      <c r="B31" s="193"/>
      <c r="C31" s="527"/>
      <c r="D31" s="621">
        <v>185000</v>
      </c>
      <c r="E31" s="621">
        <v>12</v>
      </c>
      <c r="F31" s="622">
        <v>9784.8979999999992</v>
      </c>
      <c r="G31" s="623">
        <v>46073.677083333336</v>
      </c>
      <c r="H31" s="632">
        <v>39</v>
      </c>
      <c r="I31" s="625"/>
      <c r="J31" s="625"/>
      <c r="K31" s="625" t="s">
        <v>214</v>
      </c>
      <c r="L31" s="633">
        <v>45561</v>
      </c>
      <c r="M31" s="625"/>
      <c r="N31" s="625" t="s">
        <v>34</v>
      </c>
      <c r="O31" s="625" t="s">
        <v>695</v>
      </c>
      <c r="P31" s="625" t="s">
        <v>38</v>
      </c>
      <c r="Q31" s="353"/>
      <c r="R31" s="351" t="s">
        <v>58</v>
      </c>
      <c r="S31" s="351" t="s">
        <v>40</v>
      </c>
      <c r="T31" s="351" t="s">
        <v>672</v>
      </c>
      <c r="U31" s="351" t="s">
        <v>40</v>
      </c>
      <c r="V31" s="636" t="s">
        <v>672</v>
      </c>
      <c r="W31" s="522">
        <v>0.7</v>
      </c>
      <c r="X31" s="589">
        <v>1</v>
      </c>
      <c r="Y31" s="589">
        <v>0</v>
      </c>
      <c r="Z31" s="589">
        <v>1</v>
      </c>
      <c r="AA31" s="589">
        <v>1</v>
      </c>
      <c r="AB31" s="589">
        <v>0</v>
      </c>
      <c r="AC31" s="589">
        <v>0</v>
      </c>
      <c r="AD31" s="589">
        <v>0.7</v>
      </c>
      <c r="AE31" s="589">
        <v>0.75</v>
      </c>
      <c r="AF31" s="190">
        <f>IFERROR(IFERROR(INDEX(Reports!FW:FW,MATCH(Dashboard!A31,Reports!EP:EP,0)),IFERROR(INDEX(Reports!FW:FW,MATCH(TEXT(Dashboard!A31,"@"),Reports!EP:EP,0)),INDEX(Reports!FW:FW,MATCH(VALUE(Dashboard!A31),Reports!EP:EP,0)))),0)</f>
        <v>0</v>
      </c>
    </row>
    <row r="32" spans="1:32" s="19" customFormat="1" ht="15.75" customHeight="1" x14ac:dyDescent="0.25">
      <c r="A32" s="350" t="s">
        <v>191</v>
      </c>
      <c r="B32" s="193"/>
      <c r="C32" s="527"/>
      <c r="D32" s="352">
        <v>220000</v>
      </c>
      <c r="E32" s="352">
        <v>14</v>
      </c>
      <c r="F32" s="524">
        <v>34652.595999999998</v>
      </c>
      <c r="G32" s="623">
        <v>46073.677083333336</v>
      </c>
      <c r="H32" s="632">
        <v>37</v>
      </c>
      <c r="I32" s="625"/>
      <c r="J32" s="625"/>
      <c r="K32" s="625" t="s">
        <v>211</v>
      </c>
      <c r="L32" s="633">
        <v>45484</v>
      </c>
      <c r="M32" s="625"/>
      <c r="N32" s="625" t="s">
        <v>34</v>
      </c>
      <c r="O32" s="625" t="s">
        <v>695</v>
      </c>
      <c r="P32" s="625" t="s">
        <v>38</v>
      </c>
      <c r="Q32" s="353"/>
      <c r="R32" s="351" t="s">
        <v>58</v>
      </c>
      <c r="S32" s="351" t="s">
        <v>39</v>
      </c>
      <c r="T32" s="351" t="s">
        <v>672</v>
      </c>
      <c r="U32" s="351" t="s">
        <v>39</v>
      </c>
      <c r="V32" s="636" t="s">
        <v>672</v>
      </c>
      <c r="W32" s="522">
        <v>1</v>
      </c>
      <c r="X32" s="589">
        <v>1</v>
      </c>
      <c r="Y32" s="589">
        <v>0</v>
      </c>
      <c r="Z32" s="589">
        <v>1</v>
      </c>
      <c r="AA32" s="589">
        <v>1</v>
      </c>
      <c r="AB32" s="589">
        <v>0</v>
      </c>
      <c r="AC32" s="589">
        <v>0</v>
      </c>
      <c r="AD32" s="589">
        <v>1</v>
      </c>
      <c r="AE32" s="589">
        <v>0.75</v>
      </c>
      <c r="AF32" s="190">
        <f>IFERROR(IFERROR(INDEX(Reports!FW:FW,MATCH(Dashboard!A32,Reports!EP:EP,0)),IFERROR(INDEX(Reports!FW:FW,MATCH(TEXT(Dashboard!A32,"@"),Reports!EP:EP,0)),INDEX(Reports!FW:FW,MATCH(VALUE(Dashboard!A32),Reports!EP:EP,0)))),0)</f>
        <v>0</v>
      </c>
    </row>
    <row r="33" spans="1:32" s="19" customFormat="1" ht="15.75" customHeight="1" x14ac:dyDescent="0.25">
      <c r="A33" s="350" t="s">
        <v>209</v>
      </c>
      <c r="B33" s="193"/>
      <c r="C33" s="527"/>
      <c r="D33" s="352">
        <v>165000</v>
      </c>
      <c r="E33" s="352">
        <v>13</v>
      </c>
      <c r="F33" s="524">
        <v>25976.934000000001</v>
      </c>
      <c r="G33" s="623">
        <v>46073.677083333336</v>
      </c>
      <c r="H33" s="632">
        <v>61</v>
      </c>
      <c r="I33" s="625"/>
      <c r="J33" s="625"/>
      <c r="K33" s="625" t="s">
        <v>304</v>
      </c>
      <c r="L33" s="633">
        <v>45644</v>
      </c>
      <c r="M33" s="625" t="s">
        <v>717</v>
      </c>
      <c r="N33" s="625" t="s">
        <v>34</v>
      </c>
      <c r="O33" s="625" t="s">
        <v>695</v>
      </c>
      <c r="P33" s="625" t="s">
        <v>42</v>
      </c>
      <c r="Q33" s="637" t="s">
        <v>717</v>
      </c>
      <c r="R33" s="351" t="s">
        <v>58</v>
      </c>
      <c r="S33" s="351" t="s">
        <v>39</v>
      </c>
      <c r="T33" s="351" t="s">
        <v>672</v>
      </c>
      <c r="U33" s="351" t="s">
        <v>39</v>
      </c>
      <c r="V33" s="636" t="s">
        <v>672</v>
      </c>
      <c r="W33" s="522">
        <v>1</v>
      </c>
      <c r="X33" s="589">
        <v>1</v>
      </c>
      <c r="Y33" s="589">
        <v>0</v>
      </c>
      <c r="Z33" s="589">
        <v>1</v>
      </c>
      <c r="AA33" s="589">
        <v>1</v>
      </c>
      <c r="AB33" s="589">
        <v>0</v>
      </c>
      <c r="AC33" s="589">
        <v>0</v>
      </c>
      <c r="AD33" s="589">
        <v>1</v>
      </c>
      <c r="AE33" s="589">
        <v>0.75</v>
      </c>
      <c r="AF33" s="190">
        <f>IFERROR(IFERROR(INDEX(Reports!FW:FW,MATCH(Dashboard!A33,Reports!EP:EP,0)),IFERROR(INDEX(Reports!FW:FW,MATCH(TEXT(Dashboard!A33,"@"),Reports!EP:EP,0)),INDEX(Reports!FW:FW,MATCH(VALUE(Dashboard!A33),Reports!EP:EP,0)))),0)</f>
        <v>0</v>
      </c>
    </row>
    <row r="34" spans="1:32" s="19" customFormat="1" x14ac:dyDescent="0.25">
      <c r="A34" s="350" t="s">
        <v>683</v>
      </c>
      <c r="B34" s="193"/>
      <c r="C34" s="527" t="s">
        <v>1340</v>
      </c>
      <c r="D34" s="352">
        <v>150000</v>
      </c>
      <c r="E34" s="352">
        <v>8</v>
      </c>
      <c r="F34" s="524">
        <v>56802.404000000002</v>
      </c>
      <c r="G34" s="623">
        <v>46073.677083333336</v>
      </c>
      <c r="H34" s="632">
        <v>77</v>
      </c>
      <c r="I34" s="625"/>
      <c r="J34" s="625"/>
      <c r="K34" s="625" t="s">
        <v>684</v>
      </c>
      <c r="L34" s="633">
        <v>45898</v>
      </c>
      <c r="M34" s="625"/>
      <c r="N34" s="625" t="s">
        <v>34</v>
      </c>
      <c r="O34" s="625" t="s">
        <v>695</v>
      </c>
      <c r="P34" s="625" t="s">
        <v>38</v>
      </c>
      <c r="Q34" s="353"/>
      <c r="R34" s="351" t="s">
        <v>58</v>
      </c>
      <c r="S34" s="625" t="s">
        <v>40</v>
      </c>
      <c r="T34" s="351" t="s">
        <v>672</v>
      </c>
      <c r="U34" s="625" t="s">
        <v>40</v>
      </c>
      <c r="V34" s="636" t="s">
        <v>672</v>
      </c>
      <c r="W34" s="522">
        <v>0.7</v>
      </c>
      <c r="X34" s="589">
        <v>1</v>
      </c>
      <c r="Y34" s="589">
        <v>0</v>
      </c>
      <c r="Z34" s="589">
        <v>1</v>
      </c>
      <c r="AA34" s="589">
        <v>1</v>
      </c>
      <c r="AB34" s="589">
        <v>0</v>
      </c>
      <c r="AC34" s="589">
        <v>0</v>
      </c>
      <c r="AD34" s="589">
        <v>0.7</v>
      </c>
      <c r="AE34" s="589">
        <v>0.75</v>
      </c>
      <c r="AF34" s="190">
        <f>IFERROR(IFERROR(INDEX(Reports!FW:FW,MATCH(Dashboard!A34,Reports!EP:EP,0)),IFERROR(INDEX(Reports!FW:FW,MATCH(TEXT(Dashboard!A34,"@"),Reports!EP:EP,0)),INDEX(Reports!FW:FW,MATCH(VALUE(Dashboard!A34),Reports!EP:EP,0)))),0)</f>
        <v>0</v>
      </c>
    </row>
    <row r="35" spans="1:32" s="19" customFormat="1" x14ac:dyDescent="0.25">
      <c r="A35" s="350" t="s">
        <v>202</v>
      </c>
      <c r="B35" s="193"/>
      <c r="C35" s="527"/>
      <c r="D35" s="621">
        <v>140000</v>
      </c>
      <c r="E35" s="621">
        <v>2</v>
      </c>
      <c r="F35" s="622">
        <v>2554.64</v>
      </c>
      <c r="G35" s="623">
        <v>46073.677083333336</v>
      </c>
      <c r="H35" s="632">
        <v>54</v>
      </c>
      <c r="I35" s="625"/>
      <c r="J35" s="625"/>
      <c r="K35" s="625" t="s">
        <v>299</v>
      </c>
      <c r="L35" s="633">
        <v>45611</v>
      </c>
      <c r="M35" s="625"/>
      <c r="N35" s="625" t="s">
        <v>34</v>
      </c>
      <c r="O35" s="625" t="s">
        <v>695</v>
      </c>
      <c r="P35" s="625" t="s">
        <v>38</v>
      </c>
      <c r="Q35" s="353"/>
      <c r="R35" s="351" t="s">
        <v>58</v>
      </c>
      <c r="S35" s="351" t="s">
        <v>39</v>
      </c>
      <c r="T35" s="351" t="s">
        <v>672</v>
      </c>
      <c r="U35" s="351" t="s">
        <v>674</v>
      </c>
      <c r="V35" s="642" t="s">
        <v>674</v>
      </c>
      <c r="W35" s="522">
        <v>0</v>
      </c>
      <c r="X35" s="589">
        <v>1</v>
      </c>
      <c r="Y35" s="589">
        <v>0</v>
      </c>
      <c r="Z35" s="589">
        <v>1</v>
      </c>
      <c r="AA35" s="589">
        <v>1</v>
      </c>
      <c r="AB35" s="589">
        <v>1</v>
      </c>
      <c r="AC35" s="589">
        <v>0</v>
      </c>
      <c r="AD35" s="589">
        <v>0</v>
      </c>
      <c r="AE35" s="589">
        <v>0.75</v>
      </c>
      <c r="AF35" s="190">
        <f>IFERROR(IFERROR(INDEX(Reports!FW:FW,MATCH(Dashboard!A35,Reports!EP:EP,0)),IFERROR(INDEX(Reports!FW:FW,MATCH(TEXT(Dashboard!A35,"@"),Reports!EP:EP,0)),INDEX(Reports!FW:FW,MATCH(VALUE(Dashboard!A35),Reports!EP:EP,0)))),0)</f>
        <v>10</v>
      </c>
    </row>
    <row r="36" spans="1:32" s="19" customFormat="1" x14ac:dyDescent="0.25">
      <c r="A36" s="350" t="s">
        <v>195</v>
      </c>
      <c r="B36" s="193"/>
      <c r="C36" s="527"/>
      <c r="D36" s="621">
        <v>125000</v>
      </c>
      <c r="E36" s="621">
        <v>10</v>
      </c>
      <c r="F36" s="622">
        <v>23280.477999999999</v>
      </c>
      <c r="G36" s="623">
        <v>46073.677083333336</v>
      </c>
      <c r="H36" s="632">
        <v>40</v>
      </c>
      <c r="I36" s="625"/>
      <c r="J36" s="625"/>
      <c r="K36" s="625" t="s">
        <v>215</v>
      </c>
      <c r="L36" s="633">
        <v>45561</v>
      </c>
      <c r="M36" s="625"/>
      <c r="N36" s="625" t="s">
        <v>34</v>
      </c>
      <c r="O36" s="625" t="s">
        <v>695</v>
      </c>
      <c r="P36" s="625" t="s">
        <v>38</v>
      </c>
      <c r="Q36" s="353"/>
      <c r="R36" s="351" t="s">
        <v>58</v>
      </c>
      <c r="S36" s="351" t="s">
        <v>40</v>
      </c>
      <c r="T36" s="351" t="s">
        <v>672</v>
      </c>
      <c r="U36" s="351" t="s">
        <v>40</v>
      </c>
      <c r="V36" s="636" t="s">
        <v>672</v>
      </c>
      <c r="W36" s="522">
        <v>0.7</v>
      </c>
      <c r="X36" s="589">
        <v>1</v>
      </c>
      <c r="Y36" s="589">
        <v>0</v>
      </c>
      <c r="Z36" s="589">
        <v>1</v>
      </c>
      <c r="AA36" s="589">
        <v>1</v>
      </c>
      <c r="AB36" s="589">
        <v>0</v>
      </c>
      <c r="AC36" s="589">
        <v>0</v>
      </c>
      <c r="AD36" s="589">
        <v>0.7</v>
      </c>
      <c r="AE36" s="589">
        <v>0.75</v>
      </c>
      <c r="AF36" s="190">
        <f>IFERROR(IFERROR(INDEX(Reports!FW:FW,MATCH(Dashboard!A36,Reports!EP:EP,0)),IFERROR(INDEX(Reports!FW:FW,MATCH(TEXT(Dashboard!A36,"@"),Reports!EP:EP,0)),INDEX(Reports!FW:FW,MATCH(VALUE(Dashboard!A36),Reports!EP:EP,0)))),0)</f>
        <v>0</v>
      </c>
    </row>
    <row r="37" spans="1:32" s="19" customFormat="1" x14ac:dyDescent="0.25">
      <c r="A37" s="350" t="s">
        <v>196</v>
      </c>
      <c r="B37" s="193"/>
      <c r="C37" s="527" t="s">
        <v>1340</v>
      </c>
      <c r="D37" s="352">
        <v>105000</v>
      </c>
      <c r="E37" s="352">
        <v>13</v>
      </c>
      <c r="F37" s="524">
        <v>11929.264000000001</v>
      </c>
      <c r="G37" s="623">
        <v>46073.677083333336</v>
      </c>
      <c r="H37" s="632">
        <v>35</v>
      </c>
      <c r="I37" s="625"/>
      <c r="J37" s="625"/>
      <c r="K37" s="625" t="s">
        <v>216</v>
      </c>
      <c r="L37" s="633">
        <v>45489</v>
      </c>
      <c r="M37" s="625"/>
      <c r="N37" s="625" t="s">
        <v>34</v>
      </c>
      <c r="O37" s="625" t="s">
        <v>695</v>
      </c>
      <c r="P37" s="625" t="s">
        <v>38</v>
      </c>
      <c r="Q37" s="353"/>
      <c r="R37" s="351" t="s">
        <v>58</v>
      </c>
      <c r="S37" s="351" t="s">
        <v>39</v>
      </c>
      <c r="T37" s="351" t="s">
        <v>670</v>
      </c>
      <c r="U37" s="351" t="s">
        <v>39</v>
      </c>
      <c r="V37" s="636" t="s">
        <v>1069</v>
      </c>
      <c r="W37" s="522">
        <v>1</v>
      </c>
      <c r="X37" s="589">
        <v>1</v>
      </c>
      <c r="Y37" s="589">
        <v>0</v>
      </c>
      <c r="Z37" s="589">
        <v>1</v>
      </c>
      <c r="AA37" s="589">
        <v>1</v>
      </c>
      <c r="AB37" s="589">
        <v>1</v>
      </c>
      <c r="AC37" s="589">
        <v>0</v>
      </c>
      <c r="AD37" s="589">
        <v>1</v>
      </c>
      <c r="AE37" s="589">
        <v>0.75</v>
      </c>
      <c r="AF37" s="190">
        <f>IFERROR(IFERROR(INDEX(Reports!FW:FW,MATCH(Dashboard!A37,Reports!EP:EP,0)),IFERROR(INDEX(Reports!FW:FW,MATCH(TEXT(Dashboard!A37,"@"),Reports!EP:EP,0)),INDEX(Reports!FW:FW,MATCH(VALUE(Dashboard!A37),Reports!EP:EP,0)))),0)</f>
        <v>0</v>
      </c>
    </row>
    <row r="38" spans="1:32" s="19" customFormat="1" x14ac:dyDescent="0.25">
      <c r="A38" s="350" t="s">
        <v>198</v>
      </c>
      <c r="B38" s="193"/>
      <c r="C38" s="527"/>
      <c r="D38" s="352">
        <v>95000</v>
      </c>
      <c r="E38" s="352">
        <v>2</v>
      </c>
      <c r="F38" s="524">
        <v>1896.58</v>
      </c>
      <c r="G38" s="623">
        <v>46073.677083333336</v>
      </c>
      <c r="H38" s="632">
        <v>48</v>
      </c>
      <c r="I38" s="625"/>
      <c r="J38" s="625"/>
      <c r="K38" s="625" t="s">
        <v>294</v>
      </c>
      <c r="L38" s="633">
        <v>45576</v>
      </c>
      <c r="M38" s="625"/>
      <c r="N38" s="625" t="s">
        <v>34</v>
      </c>
      <c r="O38" s="625"/>
      <c r="P38" s="625" t="s">
        <v>38</v>
      </c>
      <c r="Q38" s="353"/>
      <c r="R38" s="351" t="s">
        <v>58</v>
      </c>
      <c r="S38" s="351" t="s">
        <v>39</v>
      </c>
      <c r="T38" s="351" t="s">
        <v>672</v>
      </c>
      <c r="U38" s="351" t="s">
        <v>674</v>
      </c>
      <c r="V38" s="636" t="s">
        <v>674</v>
      </c>
      <c r="W38" s="522">
        <v>0</v>
      </c>
      <c r="X38" s="589">
        <v>1</v>
      </c>
      <c r="Y38" s="589">
        <v>0</v>
      </c>
      <c r="Z38" s="589">
        <v>1</v>
      </c>
      <c r="AA38" s="589">
        <v>1</v>
      </c>
      <c r="AB38" s="589">
        <v>1</v>
      </c>
      <c r="AC38" s="589">
        <v>0</v>
      </c>
      <c r="AD38" s="589">
        <v>0</v>
      </c>
      <c r="AE38" s="589">
        <v>0.75</v>
      </c>
      <c r="AF38" s="190">
        <f>IFERROR(IFERROR(INDEX(Reports!FW:FW,MATCH(Dashboard!A38,Reports!EP:EP,0)),IFERROR(INDEX(Reports!FW:FW,MATCH(TEXT(Dashboard!A38,"@"),Reports!EP:EP,0)),INDEX(Reports!FW:FW,MATCH(VALUE(Dashboard!A38),Reports!EP:EP,0)))),0)</f>
        <v>0</v>
      </c>
    </row>
    <row r="39" spans="1:32" s="19" customFormat="1" x14ac:dyDescent="0.25">
      <c r="A39" s="350" t="s">
        <v>207</v>
      </c>
      <c r="B39" s="193"/>
      <c r="C39" s="527"/>
      <c r="D39" s="352">
        <v>65000</v>
      </c>
      <c r="E39" s="352">
        <v>5</v>
      </c>
      <c r="F39" s="524">
        <v>17221.060000000001</v>
      </c>
      <c r="G39" s="623">
        <v>46073.677083333336</v>
      </c>
      <c r="H39" s="632">
        <v>59</v>
      </c>
      <c r="I39" s="625"/>
      <c r="J39" s="625"/>
      <c r="K39" s="625" t="s">
        <v>302</v>
      </c>
      <c r="L39" s="633">
        <v>45645</v>
      </c>
      <c r="M39" s="625"/>
      <c r="N39" s="625" t="s">
        <v>34</v>
      </c>
      <c r="O39" s="625" t="s">
        <v>695</v>
      </c>
      <c r="P39" s="625" t="s">
        <v>41</v>
      </c>
      <c r="Q39" s="353"/>
      <c r="R39" s="351" t="s">
        <v>58</v>
      </c>
      <c r="S39" s="351" t="s">
        <v>39</v>
      </c>
      <c r="T39" s="351" t="s">
        <v>672</v>
      </c>
      <c r="U39" s="351" t="s">
        <v>675</v>
      </c>
      <c r="V39" s="636" t="s">
        <v>676</v>
      </c>
      <c r="W39" s="522">
        <v>1</v>
      </c>
      <c r="X39" s="589">
        <v>1</v>
      </c>
      <c r="Y39" s="589">
        <v>0</v>
      </c>
      <c r="Z39" s="589">
        <v>1</v>
      </c>
      <c r="AA39" s="589">
        <v>1</v>
      </c>
      <c r="AB39" s="589">
        <v>0</v>
      </c>
      <c r="AC39" s="589">
        <v>0</v>
      </c>
      <c r="AD39" s="589">
        <v>1</v>
      </c>
      <c r="AE39" s="589">
        <v>0.75</v>
      </c>
      <c r="AF39" s="190">
        <f>IFERROR(IFERROR(INDEX(Reports!FW:FW,MATCH(Dashboard!A39,Reports!EP:EP,0)),IFERROR(INDEX(Reports!FW:FW,MATCH(TEXT(Dashboard!A39,"@"),Reports!EP:EP,0)),INDEX(Reports!FW:FW,MATCH(VALUE(Dashboard!A39),Reports!EP:EP,0)))),0)</f>
        <v>0</v>
      </c>
    </row>
    <row r="40" spans="1:32" s="19" customFormat="1" x14ac:dyDescent="0.25">
      <c r="A40" s="350" t="s">
        <v>208</v>
      </c>
      <c r="B40" s="193"/>
      <c r="C40" s="527"/>
      <c r="D40" s="352">
        <v>50000</v>
      </c>
      <c r="E40" s="352">
        <v>5</v>
      </c>
      <c r="F40" s="524">
        <v>12797.854000000001</v>
      </c>
      <c r="G40" s="623">
        <v>46073.677083333336</v>
      </c>
      <c r="H40" s="632">
        <v>60</v>
      </c>
      <c r="I40" s="625"/>
      <c r="J40" s="625"/>
      <c r="K40" s="625" t="s">
        <v>303</v>
      </c>
      <c r="L40" s="633">
        <v>45656</v>
      </c>
      <c r="M40" s="625"/>
      <c r="N40" s="625" t="s">
        <v>34</v>
      </c>
      <c r="O40" s="625" t="s">
        <v>695</v>
      </c>
      <c r="P40" s="625" t="s">
        <v>41</v>
      </c>
      <c r="Q40" s="353"/>
      <c r="R40" s="351" t="s">
        <v>58</v>
      </c>
      <c r="S40" s="351" t="s">
        <v>39</v>
      </c>
      <c r="T40" s="351" t="s">
        <v>672</v>
      </c>
      <c r="U40" s="351" t="s">
        <v>675</v>
      </c>
      <c r="V40" s="636" t="s">
        <v>676</v>
      </c>
      <c r="W40" s="522">
        <v>1</v>
      </c>
      <c r="X40" s="589">
        <v>1</v>
      </c>
      <c r="Y40" s="589">
        <v>0</v>
      </c>
      <c r="Z40" s="589">
        <v>1</v>
      </c>
      <c r="AA40" s="589">
        <v>1</v>
      </c>
      <c r="AB40" s="589">
        <v>0</v>
      </c>
      <c r="AC40" s="589">
        <v>0</v>
      </c>
      <c r="AD40" s="589">
        <v>1</v>
      </c>
      <c r="AE40" s="589">
        <v>0.75</v>
      </c>
      <c r="AF40" s="190">
        <f>IFERROR(IFERROR(INDEX(Reports!FW:FW,MATCH(Dashboard!A40,Reports!EP:EP,0)),IFERROR(INDEX(Reports!FW:FW,MATCH(TEXT(Dashboard!A40,"@"),Reports!EP:EP,0)),INDEX(Reports!FW:FW,MATCH(VALUE(Dashboard!A40),Reports!EP:EP,0)))),0)</f>
        <v>0</v>
      </c>
    </row>
    <row r="41" spans="1:32" s="19" customFormat="1" x14ac:dyDescent="0.25">
      <c r="A41" s="350" t="s">
        <v>205</v>
      </c>
      <c r="B41" s="193"/>
      <c r="C41" s="527"/>
      <c r="D41" s="352">
        <v>45000</v>
      </c>
      <c r="E41" s="352">
        <v>2</v>
      </c>
      <c r="F41" s="524">
        <v>343.88</v>
      </c>
      <c r="G41" s="623">
        <v>46073.677083333336</v>
      </c>
      <c r="H41" s="632">
        <v>57</v>
      </c>
      <c r="I41" s="625"/>
      <c r="J41" s="625"/>
      <c r="K41" s="625" t="s">
        <v>300</v>
      </c>
      <c r="L41" s="633">
        <v>45635</v>
      </c>
      <c r="M41" s="625"/>
      <c r="N41" s="625" t="s">
        <v>34</v>
      </c>
      <c r="O41" s="625" t="s">
        <v>695</v>
      </c>
      <c r="P41" s="625" t="s">
        <v>38</v>
      </c>
      <c r="Q41" s="353"/>
      <c r="R41" s="351" t="s">
        <v>58</v>
      </c>
      <c r="S41" s="351" t="s">
        <v>39</v>
      </c>
      <c r="T41" s="351" t="s">
        <v>672</v>
      </c>
      <c r="U41" s="351" t="s">
        <v>674</v>
      </c>
      <c r="V41" s="636" t="s">
        <v>674</v>
      </c>
      <c r="W41" s="522">
        <v>0</v>
      </c>
      <c r="X41" s="589">
        <v>1</v>
      </c>
      <c r="Y41" s="589">
        <v>0</v>
      </c>
      <c r="Z41" s="589">
        <v>1</v>
      </c>
      <c r="AA41" s="589">
        <v>1</v>
      </c>
      <c r="AB41" s="589">
        <v>1</v>
      </c>
      <c r="AC41" s="589">
        <v>0</v>
      </c>
      <c r="AD41" s="589">
        <v>0</v>
      </c>
      <c r="AE41" s="589">
        <v>0.75</v>
      </c>
      <c r="AF41" s="190">
        <f>IFERROR(IFERROR(INDEX(Reports!FW:FW,MATCH(Dashboard!A41,Reports!EP:EP,0)),IFERROR(INDEX(Reports!FW:FW,MATCH(TEXT(Dashboard!A41,"@"),Reports!EP:EP,0)),INDEX(Reports!FW:FW,MATCH(VALUE(Dashboard!A41),Reports!EP:EP,0)))),0)</f>
        <v>0</v>
      </c>
    </row>
    <row r="42" spans="1:32" s="19" customFormat="1" x14ac:dyDescent="0.25">
      <c r="A42" s="350" t="s">
        <v>200</v>
      </c>
      <c r="B42" s="193"/>
      <c r="C42" s="527"/>
      <c r="D42" s="352">
        <v>45000</v>
      </c>
      <c r="E42" s="352">
        <v>3</v>
      </c>
      <c r="F42" s="524">
        <v>65.239999999999995</v>
      </c>
      <c r="G42" s="623">
        <v>46073.677083333336</v>
      </c>
      <c r="H42" s="632">
        <v>51</v>
      </c>
      <c r="I42" s="643"/>
      <c r="J42" s="625"/>
      <c r="K42" s="625" t="s">
        <v>296</v>
      </c>
      <c r="L42" s="633">
        <v>45590</v>
      </c>
      <c r="M42" s="625"/>
      <c r="N42" s="625" t="s">
        <v>34</v>
      </c>
      <c r="O42" s="625"/>
      <c r="P42" s="625" t="s">
        <v>38</v>
      </c>
      <c r="Q42" s="353"/>
      <c r="R42" s="351" t="s">
        <v>58</v>
      </c>
      <c r="S42" s="351" t="s">
        <v>39</v>
      </c>
      <c r="T42" s="351" t="s">
        <v>672</v>
      </c>
      <c r="U42" s="351" t="s">
        <v>674</v>
      </c>
      <c r="V42" s="636" t="s">
        <v>674</v>
      </c>
      <c r="W42" s="522">
        <v>0</v>
      </c>
      <c r="X42" s="589">
        <v>1</v>
      </c>
      <c r="Y42" s="589">
        <v>0</v>
      </c>
      <c r="Z42" s="589">
        <v>1</v>
      </c>
      <c r="AA42" s="589">
        <v>1</v>
      </c>
      <c r="AB42" s="589">
        <v>1</v>
      </c>
      <c r="AC42" s="589">
        <v>0</v>
      </c>
      <c r="AD42" s="589">
        <v>0</v>
      </c>
      <c r="AE42" s="589">
        <v>0.75</v>
      </c>
      <c r="AF42" s="190">
        <f>IFERROR(IFERROR(INDEX(Reports!FW:FW,MATCH(Dashboard!A42,Reports!EP:EP,0)),IFERROR(INDEX(Reports!FW:FW,MATCH(TEXT(Dashboard!A42,"@"),Reports!EP:EP,0)),INDEX(Reports!FW:FW,MATCH(VALUE(Dashboard!A42),Reports!EP:EP,0)))),0)</f>
        <v>0</v>
      </c>
    </row>
    <row r="43" spans="1:32" s="19" customFormat="1" x14ac:dyDescent="0.25">
      <c r="A43" s="350" t="s">
        <v>203</v>
      </c>
      <c r="B43" s="193"/>
      <c r="C43" s="527"/>
      <c r="D43" s="352">
        <v>35000</v>
      </c>
      <c r="E43" s="352">
        <v>3</v>
      </c>
      <c r="F43" s="524">
        <v>1060.2594049137124</v>
      </c>
      <c r="G43" s="623">
        <v>46073.677083333336</v>
      </c>
      <c r="H43" s="632">
        <v>55</v>
      </c>
      <c r="I43" s="625"/>
      <c r="J43" s="625"/>
      <c r="K43" s="625" t="s">
        <v>298</v>
      </c>
      <c r="L43" s="633">
        <v>45638</v>
      </c>
      <c r="M43" s="625"/>
      <c r="N43" s="625" t="s">
        <v>34</v>
      </c>
      <c r="O43" s="625"/>
      <c r="P43" s="625" t="s">
        <v>38</v>
      </c>
      <c r="Q43" s="353"/>
      <c r="R43" s="351" t="s">
        <v>58</v>
      </c>
      <c r="S43" s="351" t="s">
        <v>39</v>
      </c>
      <c r="T43" s="351" t="s">
        <v>672</v>
      </c>
      <c r="U43" s="351" t="s">
        <v>674</v>
      </c>
      <c r="V43" s="636" t="s">
        <v>674</v>
      </c>
      <c r="W43" s="522">
        <v>0</v>
      </c>
      <c r="X43" s="589">
        <v>1</v>
      </c>
      <c r="Y43" s="589">
        <v>0</v>
      </c>
      <c r="Z43" s="589">
        <v>1</v>
      </c>
      <c r="AA43" s="589">
        <v>1</v>
      </c>
      <c r="AB43" s="589">
        <v>1</v>
      </c>
      <c r="AC43" s="589">
        <v>0</v>
      </c>
      <c r="AD43" s="589">
        <v>0</v>
      </c>
      <c r="AE43" s="589">
        <v>0.75</v>
      </c>
      <c r="AF43" s="190">
        <f>IFERROR(IFERROR(INDEX(Reports!FW:FW,MATCH(Dashboard!A43,Reports!EP:EP,0)),IFERROR(INDEX(Reports!FW:FW,MATCH(TEXT(Dashboard!A43,"@"),Reports!EP:EP,0)),INDEX(Reports!FW:FW,MATCH(VALUE(Dashboard!A43),Reports!EP:EP,0)))),0)</f>
        <v>0</v>
      </c>
    </row>
    <row r="44" spans="1:32" s="19" customFormat="1" x14ac:dyDescent="0.25">
      <c r="A44" s="350" t="s">
        <v>689</v>
      </c>
      <c r="B44" s="193"/>
      <c r="C44" s="527"/>
      <c r="D44" s="352">
        <v>35000</v>
      </c>
      <c r="E44" s="352">
        <v>2</v>
      </c>
      <c r="F44" s="524">
        <v>330.5</v>
      </c>
      <c r="G44" s="623">
        <v>46073.677083333336</v>
      </c>
      <c r="H44" s="632">
        <v>49</v>
      </c>
      <c r="I44" s="625"/>
      <c r="J44" s="625"/>
      <c r="K44" s="625" t="s">
        <v>690</v>
      </c>
      <c r="L44" s="633">
        <v>45610</v>
      </c>
      <c r="M44" s="625"/>
      <c r="N44" s="625" t="s">
        <v>34</v>
      </c>
      <c r="O44" s="625"/>
      <c r="P44" s="625" t="s">
        <v>38</v>
      </c>
      <c r="Q44" s="353"/>
      <c r="R44" s="351" t="s">
        <v>58</v>
      </c>
      <c r="S44" s="351" t="s">
        <v>39</v>
      </c>
      <c r="T44" s="351" t="s">
        <v>672</v>
      </c>
      <c r="U44" s="351" t="s">
        <v>674</v>
      </c>
      <c r="V44" s="636" t="s">
        <v>674</v>
      </c>
      <c r="W44" s="522">
        <v>0</v>
      </c>
      <c r="X44" s="589">
        <v>1</v>
      </c>
      <c r="Y44" s="589">
        <v>0</v>
      </c>
      <c r="Z44" s="589">
        <v>1</v>
      </c>
      <c r="AA44" s="589">
        <v>1</v>
      </c>
      <c r="AB44" s="589">
        <v>1</v>
      </c>
      <c r="AC44" s="589">
        <v>0</v>
      </c>
      <c r="AD44" s="589">
        <v>0</v>
      </c>
      <c r="AE44" s="589">
        <v>0.75</v>
      </c>
      <c r="AF44" s="190">
        <f>IFERROR(IFERROR(INDEX(Reports!FW:FW,MATCH(Dashboard!A44,Reports!EP:EP,0)),IFERROR(INDEX(Reports!FW:FW,MATCH(TEXT(Dashboard!A44,"@"),Reports!EP:EP,0)),INDEX(Reports!FW:FW,MATCH(VALUE(Dashboard!A44),Reports!EP:EP,0)))),0)</f>
        <v>0</v>
      </c>
    </row>
    <row r="45" spans="1:32" s="19" customFormat="1" x14ac:dyDescent="0.25">
      <c r="A45" s="350" t="s">
        <v>206</v>
      </c>
      <c r="B45" s="193"/>
      <c r="C45" s="527"/>
      <c r="D45" s="352">
        <v>30000</v>
      </c>
      <c r="E45" s="352">
        <v>4</v>
      </c>
      <c r="F45" s="524">
        <v>7378.902</v>
      </c>
      <c r="G45" s="623">
        <v>46073.677083333336</v>
      </c>
      <c r="H45" s="632">
        <v>58</v>
      </c>
      <c r="I45" s="625"/>
      <c r="J45" s="625"/>
      <c r="K45" s="625" t="s">
        <v>301</v>
      </c>
      <c r="L45" s="633">
        <v>45638</v>
      </c>
      <c r="M45" s="625"/>
      <c r="N45" s="625" t="s">
        <v>34</v>
      </c>
      <c r="O45" s="625" t="s">
        <v>695</v>
      </c>
      <c r="P45" s="625" t="s">
        <v>41</v>
      </c>
      <c r="Q45" s="353"/>
      <c r="R45" s="351" t="s">
        <v>58</v>
      </c>
      <c r="S45" s="351" t="s">
        <v>39</v>
      </c>
      <c r="T45" s="351" t="s">
        <v>672</v>
      </c>
      <c r="U45" s="351" t="s">
        <v>675</v>
      </c>
      <c r="V45" s="636" t="s">
        <v>677</v>
      </c>
      <c r="W45" s="522">
        <v>1</v>
      </c>
      <c r="X45" s="589">
        <v>1</v>
      </c>
      <c r="Y45" s="589">
        <v>0</v>
      </c>
      <c r="Z45" s="589">
        <v>1</v>
      </c>
      <c r="AA45" s="589">
        <v>1</v>
      </c>
      <c r="AB45" s="589">
        <v>0</v>
      </c>
      <c r="AC45" s="589">
        <v>0</v>
      </c>
      <c r="AD45" s="589">
        <v>1</v>
      </c>
      <c r="AE45" s="589">
        <v>0.75</v>
      </c>
      <c r="AF45" s="190">
        <f>IFERROR(IFERROR(INDEX(Reports!FW:FW,MATCH(Dashboard!A45,Reports!EP:EP,0)),IFERROR(INDEX(Reports!FW:FW,MATCH(TEXT(Dashboard!A45,"@"),Reports!EP:EP,0)),INDEX(Reports!FW:FW,MATCH(VALUE(Dashboard!A45),Reports!EP:EP,0)))),0)</f>
        <v>0</v>
      </c>
    </row>
    <row r="46" spans="1:32" s="19" customFormat="1" x14ac:dyDescent="0.25">
      <c r="A46" s="350" t="s">
        <v>199</v>
      </c>
      <c r="B46" s="193"/>
      <c r="C46" s="527"/>
      <c r="D46" s="352">
        <v>25000</v>
      </c>
      <c r="E46" s="352">
        <v>2</v>
      </c>
      <c r="F46" s="524">
        <v>677.66</v>
      </c>
      <c r="G46" s="623">
        <v>46073.677083333336</v>
      </c>
      <c r="H46" s="632">
        <v>50</v>
      </c>
      <c r="I46" s="625"/>
      <c r="J46" s="625"/>
      <c r="K46" s="625" t="s">
        <v>295</v>
      </c>
      <c r="L46" s="633">
        <v>45602</v>
      </c>
      <c r="M46" s="625"/>
      <c r="N46" s="625" t="s">
        <v>34</v>
      </c>
      <c r="O46" s="625" t="s">
        <v>695</v>
      </c>
      <c r="P46" s="625" t="s">
        <v>38</v>
      </c>
      <c r="Q46" s="353"/>
      <c r="R46" s="351" t="s">
        <v>58</v>
      </c>
      <c r="S46" s="351" t="s">
        <v>39</v>
      </c>
      <c r="T46" s="351" t="s">
        <v>672</v>
      </c>
      <c r="U46" s="351" t="s">
        <v>674</v>
      </c>
      <c r="V46" s="636" t="s">
        <v>674</v>
      </c>
      <c r="W46" s="522">
        <v>0</v>
      </c>
      <c r="X46" s="589">
        <v>1</v>
      </c>
      <c r="Y46" s="589">
        <v>0</v>
      </c>
      <c r="Z46" s="589">
        <v>1</v>
      </c>
      <c r="AA46" s="589">
        <v>1</v>
      </c>
      <c r="AB46" s="589">
        <v>1</v>
      </c>
      <c r="AC46" s="589">
        <v>0</v>
      </c>
      <c r="AD46" s="589">
        <v>0</v>
      </c>
      <c r="AE46" s="589">
        <v>0.75</v>
      </c>
      <c r="AF46" s="190">
        <f>IFERROR(IFERROR(INDEX(Reports!FW:FW,MATCH(Dashboard!A46,Reports!EP:EP,0)),IFERROR(INDEX(Reports!FW:FW,MATCH(TEXT(Dashboard!A46,"@"),Reports!EP:EP,0)),INDEX(Reports!FW:FW,MATCH(VALUE(Dashboard!A46),Reports!EP:EP,0)))),0)</f>
        <v>0</v>
      </c>
    </row>
    <row r="47" spans="1:32" s="19" customFormat="1" x14ac:dyDescent="0.25">
      <c r="A47" s="350" t="s">
        <v>201</v>
      </c>
      <c r="B47" s="193"/>
      <c r="C47" s="527"/>
      <c r="D47" s="352">
        <v>20000</v>
      </c>
      <c r="E47" s="352">
        <v>3</v>
      </c>
      <c r="F47" s="524">
        <v>2023.83</v>
      </c>
      <c r="G47" s="623">
        <v>46073.677083333336</v>
      </c>
      <c r="H47" s="632">
        <v>52</v>
      </c>
      <c r="I47" s="625"/>
      <c r="J47" s="625"/>
      <c r="K47" s="625" t="s">
        <v>297</v>
      </c>
      <c r="L47" s="633">
        <v>45595</v>
      </c>
      <c r="M47" s="625"/>
      <c r="N47" s="625" t="s">
        <v>34</v>
      </c>
      <c r="O47" s="625"/>
      <c r="P47" s="625" t="s">
        <v>38</v>
      </c>
      <c r="Q47" s="353"/>
      <c r="R47" s="351" t="s">
        <v>58</v>
      </c>
      <c r="S47" s="351" t="s">
        <v>39</v>
      </c>
      <c r="T47" s="351" t="s">
        <v>672</v>
      </c>
      <c r="U47" s="351" t="s">
        <v>674</v>
      </c>
      <c r="V47" s="636" t="s">
        <v>674</v>
      </c>
      <c r="W47" s="522">
        <v>0</v>
      </c>
      <c r="X47" s="589">
        <v>1</v>
      </c>
      <c r="Y47" s="589">
        <v>0</v>
      </c>
      <c r="Z47" s="589">
        <v>1</v>
      </c>
      <c r="AA47" s="589">
        <v>1</v>
      </c>
      <c r="AB47" s="589">
        <v>1</v>
      </c>
      <c r="AC47" s="589">
        <v>0</v>
      </c>
      <c r="AD47" s="589">
        <v>0</v>
      </c>
      <c r="AE47" s="589">
        <v>0.75</v>
      </c>
      <c r="AF47" s="190">
        <f>IFERROR(IFERROR(INDEX(Reports!FW:FW,MATCH(Dashboard!A47,Reports!EP:EP,0)),IFERROR(INDEX(Reports!FW:FW,MATCH(TEXT(Dashboard!A47,"@"),Reports!EP:EP,0)),INDEX(Reports!FW:FW,MATCH(VALUE(Dashboard!A47),Reports!EP:EP,0)))),0)</f>
        <v>0</v>
      </c>
    </row>
    <row r="48" spans="1:32" s="19" customFormat="1" x14ac:dyDescent="0.25">
      <c r="A48" s="350" t="s">
        <v>932</v>
      </c>
      <c r="B48" s="193"/>
      <c r="C48" s="527"/>
      <c r="D48" s="352">
        <v>0</v>
      </c>
      <c r="E48" s="352">
        <v>0</v>
      </c>
      <c r="F48" s="524">
        <v>0</v>
      </c>
      <c r="G48" s="623">
        <v>46073.677083333336</v>
      </c>
      <c r="H48" s="354">
        <v>87</v>
      </c>
      <c r="I48" s="355"/>
      <c r="J48" s="355"/>
      <c r="K48" s="355" t="s">
        <v>800</v>
      </c>
      <c r="L48" s="356">
        <v>46021</v>
      </c>
      <c r="M48" s="351"/>
      <c r="N48" s="355" t="s">
        <v>34</v>
      </c>
      <c r="O48" s="355"/>
      <c r="P48" s="355" t="s">
        <v>38</v>
      </c>
      <c r="Q48" s="353"/>
      <c r="R48" s="355" t="s">
        <v>58</v>
      </c>
      <c r="S48" s="355" t="s">
        <v>40</v>
      </c>
      <c r="T48" s="355" t="s">
        <v>672</v>
      </c>
      <c r="U48" s="355" t="s">
        <v>40</v>
      </c>
      <c r="V48" s="438" t="s">
        <v>672</v>
      </c>
      <c r="W48" s="522">
        <v>0.7</v>
      </c>
      <c r="X48" s="589">
        <v>1</v>
      </c>
      <c r="Y48" s="589">
        <v>0</v>
      </c>
      <c r="Z48" s="589">
        <v>1</v>
      </c>
      <c r="AA48" s="589">
        <v>1</v>
      </c>
      <c r="AB48" s="589">
        <v>0</v>
      </c>
      <c r="AC48" s="589">
        <v>0</v>
      </c>
      <c r="AD48" s="589">
        <v>0.7</v>
      </c>
      <c r="AE48" s="589">
        <v>0.75</v>
      </c>
      <c r="AF48" s="190">
        <f>IFERROR(IFERROR(INDEX(Reports!FW:FW,MATCH(Dashboard!A48,Reports!EP:EP,0)),IFERROR(INDEX(Reports!FW:FW,MATCH(TEXT(Dashboard!A48,"@"),Reports!EP:EP,0)),INDEX(Reports!FW:FW,MATCH(VALUE(Dashboard!A48),Reports!EP:EP,0)))),0)</f>
        <v>0</v>
      </c>
    </row>
    <row r="49" spans="1:45" s="19" customFormat="1" x14ac:dyDescent="0.25">
      <c r="A49" s="350" t="s">
        <v>933</v>
      </c>
      <c r="B49" s="193"/>
      <c r="C49" s="527"/>
      <c r="D49" s="352">
        <v>0</v>
      </c>
      <c r="E49" s="352">
        <v>0</v>
      </c>
      <c r="F49" s="524">
        <v>0</v>
      </c>
      <c r="G49" s="623">
        <v>46073.677083333336</v>
      </c>
      <c r="H49" s="354">
        <v>88</v>
      </c>
      <c r="I49" s="355"/>
      <c r="J49" s="474" t="s">
        <v>813</v>
      </c>
      <c r="K49" s="355" t="s">
        <v>800</v>
      </c>
      <c r="L49" s="356">
        <v>46021</v>
      </c>
      <c r="M49" s="351"/>
      <c r="N49" s="355" t="s">
        <v>34</v>
      </c>
      <c r="O49" s="355"/>
      <c r="P49" s="355" t="s">
        <v>38</v>
      </c>
      <c r="Q49" s="353"/>
      <c r="R49" s="355" t="s">
        <v>58</v>
      </c>
      <c r="S49" s="355" t="s">
        <v>39</v>
      </c>
      <c r="T49" s="355" t="s">
        <v>55</v>
      </c>
      <c r="U49" s="355" t="s">
        <v>39</v>
      </c>
      <c r="V49" s="438"/>
      <c r="W49" s="522">
        <v>1</v>
      </c>
      <c r="X49" s="589">
        <v>1</v>
      </c>
      <c r="Y49" s="589">
        <v>0</v>
      </c>
      <c r="Z49" s="589">
        <v>1</v>
      </c>
      <c r="AA49" s="589">
        <v>1</v>
      </c>
      <c r="AB49" s="589">
        <v>1</v>
      </c>
      <c r="AC49" s="589">
        <v>0</v>
      </c>
      <c r="AD49" s="589">
        <v>1</v>
      </c>
      <c r="AE49" s="589">
        <v>0.75</v>
      </c>
      <c r="AF49" s="190">
        <f>IFERROR(IFERROR(INDEX(Reports!FW:FW,MATCH(Dashboard!A49,Reports!EP:EP,0)),IFERROR(INDEX(Reports!FW:FW,MATCH(TEXT(Dashboard!A49,"@"),Reports!EP:EP,0)),INDEX(Reports!FW:FW,MATCH(VALUE(Dashboard!A49),Reports!EP:EP,0)))),0)</f>
        <v>0</v>
      </c>
    </row>
    <row r="50" spans="1:45" s="19" customFormat="1" x14ac:dyDescent="0.25">
      <c r="A50" s="350" t="s">
        <v>567</v>
      </c>
      <c r="B50" s="193"/>
      <c r="C50" s="527"/>
      <c r="D50" s="621">
        <v>3030000</v>
      </c>
      <c r="E50" s="621">
        <v>18</v>
      </c>
      <c r="F50" s="622">
        <v>776758.60253948823</v>
      </c>
      <c r="G50" s="623">
        <v>46073.677083333336</v>
      </c>
      <c r="H50" s="632">
        <v>13</v>
      </c>
      <c r="I50" s="625" t="s">
        <v>172</v>
      </c>
      <c r="J50" s="625" t="s">
        <v>159</v>
      </c>
      <c r="K50" s="625" t="s">
        <v>173</v>
      </c>
      <c r="L50" s="633">
        <v>45372</v>
      </c>
      <c r="M50" s="625" t="s">
        <v>716</v>
      </c>
      <c r="N50" s="625" t="s">
        <v>35</v>
      </c>
      <c r="O50" s="625" t="s">
        <v>695</v>
      </c>
      <c r="P50" s="625" t="s">
        <v>42</v>
      </c>
      <c r="Q50" s="635" t="s">
        <v>311</v>
      </c>
      <c r="R50" s="351" t="s">
        <v>58</v>
      </c>
      <c r="S50" s="351" t="s">
        <v>40</v>
      </c>
      <c r="T50" s="351" t="s">
        <v>672</v>
      </c>
      <c r="U50" s="351" t="s">
        <v>40</v>
      </c>
      <c r="V50" s="636" t="s">
        <v>672</v>
      </c>
      <c r="W50" s="522">
        <v>0.7</v>
      </c>
      <c r="X50" s="589">
        <v>1</v>
      </c>
      <c r="Y50" s="589">
        <v>0</v>
      </c>
      <c r="Z50" s="589">
        <v>1</v>
      </c>
      <c r="AA50" s="589">
        <v>0.7</v>
      </c>
      <c r="AB50" s="590">
        <v>0</v>
      </c>
      <c r="AC50" s="589">
        <v>0</v>
      </c>
      <c r="AD50" s="584">
        <v>0.7</v>
      </c>
      <c r="AE50" s="589">
        <v>0.75</v>
      </c>
      <c r="AF50" s="190">
        <f>IFERROR(IFERROR(INDEX(Reports!FW:FW,MATCH(Dashboard!A50,Reports!EP:EP,0)),IFERROR(INDEX(Reports!FW:FW,MATCH(TEXT(Dashboard!A50,"@"),Reports!EP:EP,0)),INDEX(Reports!FW:FW,MATCH(VALUE(Dashboard!A50),Reports!EP:EP,0)))),0)</f>
        <v>0</v>
      </c>
    </row>
    <row r="51" spans="1:45" s="19" customFormat="1" x14ac:dyDescent="0.25">
      <c r="A51" s="350" t="s">
        <v>571</v>
      </c>
      <c r="B51" s="193"/>
      <c r="C51" s="527"/>
      <c r="D51" s="621">
        <v>2715000</v>
      </c>
      <c r="E51" s="621">
        <v>26</v>
      </c>
      <c r="F51" s="622">
        <v>173116.04487953754</v>
      </c>
      <c r="G51" s="623">
        <v>46073.677083333336</v>
      </c>
      <c r="H51" s="632">
        <v>18</v>
      </c>
      <c r="I51" s="625" t="s">
        <v>186</v>
      </c>
      <c r="J51" s="625" t="s">
        <v>274</v>
      </c>
      <c r="K51" s="625" t="s">
        <v>187</v>
      </c>
      <c r="L51" s="633">
        <v>45405</v>
      </c>
      <c r="M51" s="625" t="s">
        <v>716</v>
      </c>
      <c r="N51" s="625" t="s">
        <v>35</v>
      </c>
      <c r="O51" s="625" t="s">
        <v>695</v>
      </c>
      <c r="P51" s="625" t="s">
        <v>42</v>
      </c>
      <c r="Q51" s="635" t="s">
        <v>311</v>
      </c>
      <c r="R51" s="351" t="s">
        <v>58</v>
      </c>
      <c r="S51" s="351" t="s">
        <v>40</v>
      </c>
      <c r="T51" s="351" t="s">
        <v>671</v>
      </c>
      <c r="U51" s="351" t="s">
        <v>40</v>
      </c>
      <c r="V51" s="636" t="s">
        <v>1070</v>
      </c>
      <c r="W51" s="522">
        <v>0.7</v>
      </c>
      <c r="X51" s="589">
        <v>1</v>
      </c>
      <c r="Y51" s="589">
        <v>0</v>
      </c>
      <c r="Z51" s="589">
        <v>1</v>
      </c>
      <c r="AA51" s="589">
        <v>0.7</v>
      </c>
      <c r="AB51" s="589">
        <v>0.7</v>
      </c>
      <c r="AC51" s="589">
        <v>0</v>
      </c>
      <c r="AD51" s="589">
        <v>0.7</v>
      </c>
      <c r="AE51" s="589">
        <v>0.75</v>
      </c>
      <c r="AF51" s="190">
        <f>IFERROR(IFERROR(INDEX(Reports!FW:FW,MATCH(Dashboard!A51,Reports!EP:EP,0)),IFERROR(INDEX(Reports!FW:FW,MATCH(TEXT(Dashboard!A51,"@"),Reports!EP:EP,0)),INDEX(Reports!FW:FW,MATCH(VALUE(Dashboard!A51),Reports!EP:EP,0)))),0)</f>
        <v>0</v>
      </c>
    </row>
    <row r="52" spans="1:45" s="19" customFormat="1" x14ac:dyDescent="0.25">
      <c r="A52" s="350" t="s">
        <v>565</v>
      </c>
      <c r="B52" s="193"/>
      <c r="C52" s="527"/>
      <c r="D52" s="621">
        <v>1935000</v>
      </c>
      <c r="E52" s="621">
        <v>18</v>
      </c>
      <c r="F52" s="622">
        <v>295153.10539862281</v>
      </c>
      <c r="G52" s="623">
        <v>46073.677083333336</v>
      </c>
      <c r="H52" s="632">
        <v>12</v>
      </c>
      <c r="I52" s="625" t="s">
        <v>168</v>
      </c>
      <c r="J52" s="625" t="s">
        <v>157</v>
      </c>
      <c r="K52" s="625" t="s">
        <v>169</v>
      </c>
      <c r="L52" s="633">
        <v>45372</v>
      </c>
      <c r="M52" s="625" t="s">
        <v>716</v>
      </c>
      <c r="N52" s="625" t="s">
        <v>35</v>
      </c>
      <c r="O52" s="625" t="s">
        <v>695</v>
      </c>
      <c r="P52" s="625" t="s">
        <v>42</v>
      </c>
      <c r="Q52" s="635" t="s">
        <v>311</v>
      </c>
      <c r="R52" s="351" t="s">
        <v>58</v>
      </c>
      <c r="S52" s="351" t="s">
        <v>40</v>
      </c>
      <c r="T52" s="351" t="s">
        <v>672</v>
      </c>
      <c r="U52" s="351" t="s">
        <v>40</v>
      </c>
      <c r="V52" s="636" t="s">
        <v>672</v>
      </c>
      <c r="W52" s="522">
        <v>0.7</v>
      </c>
      <c r="X52" s="589">
        <v>1</v>
      </c>
      <c r="Y52" s="589">
        <v>0</v>
      </c>
      <c r="Z52" s="589">
        <v>1</v>
      </c>
      <c r="AA52" s="589">
        <v>0.7</v>
      </c>
      <c r="AB52" s="590">
        <v>0</v>
      </c>
      <c r="AC52" s="589">
        <v>0</v>
      </c>
      <c r="AD52" s="589">
        <v>0.7</v>
      </c>
      <c r="AE52" s="589">
        <v>0.75</v>
      </c>
      <c r="AF52" s="190">
        <f>IFERROR(IFERROR(INDEX(Reports!FW:FW,MATCH(Dashboard!A52,Reports!EP:EP,0)),IFERROR(INDEX(Reports!FW:FW,MATCH(TEXT(Dashboard!A52,"@"),Reports!EP:EP,0)),INDEX(Reports!FW:FW,MATCH(VALUE(Dashboard!A52),Reports!EP:EP,0)))),0)</f>
        <v>0</v>
      </c>
    </row>
    <row r="53" spans="1:45" s="19" customFormat="1" x14ac:dyDescent="0.25">
      <c r="A53" s="350" t="s">
        <v>572</v>
      </c>
      <c r="B53" s="193"/>
      <c r="C53" s="527"/>
      <c r="D53" s="621">
        <v>1675000</v>
      </c>
      <c r="E53" s="621">
        <v>25</v>
      </c>
      <c r="F53" s="622">
        <v>219108.06573357136</v>
      </c>
      <c r="G53" s="623">
        <v>46073.677083333336</v>
      </c>
      <c r="H53" s="632">
        <v>26</v>
      </c>
      <c r="I53" s="625" t="s">
        <v>278</v>
      </c>
      <c r="J53" s="625" t="s">
        <v>276</v>
      </c>
      <c r="K53" s="625" t="s">
        <v>277</v>
      </c>
      <c r="L53" s="633">
        <v>45412</v>
      </c>
      <c r="M53" s="625" t="s">
        <v>716</v>
      </c>
      <c r="N53" s="625" t="s">
        <v>35</v>
      </c>
      <c r="O53" s="625" t="s">
        <v>695</v>
      </c>
      <c r="P53" s="625" t="s">
        <v>42</v>
      </c>
      <c r="Q53" s="635" t="s">
        <v>311</v>
      </c>
      <c r="R53" s="351" t="s">
        <v>58</v>
      </c>
      <c r="S53" s="351" t="s">
        <v>40</v>
      </c>
      <c r="T53" s="351" t="s">
        <v>671</v>
      </c>
      <c r="U53" s="351" t="s">
        <v>40</v>
      </c>
      <c r="V53" s="636" t="s">
        <v>1070</v>
      </c>
      <c r="W53" s="522">
        <v>0.7</v>
      </c>
      <c r="X53" s="589">
        <v>1</v>
      </c>
      <c r="Y53" s="589">
        <v>0</v>
      </c>
      <c r="Z53" s="589">
        <v>1</v>
      </c>
      <c r="AA53" s="589">
        <v>0.7</v>
      </c>
      <c r="AB53" s="589">
        <v>0.7</v>
      </c>
      <c r="AC53" s="589">
        <v>0</v>
      </c>
      <c r="AD53" s="589">
        <v>0.7</v>
      </c>
      <c r="AE53" s="589">
        <v>0.75</v>
      </c>
      <c r="AF53" s="190">
        <f>IFERROR(IFERROR(INDEX(Reports!FW:FW,MATCH(Dashboard!A53,Reports!EP:EP,0)),IFERROR(INDEX(Reports!FW:FW,MATCH(TEXT(Dashboard!A53,"@"),Reports!EP:EP,0)),INDEX(Reports!FW:FW,MATCH(VALUE(Dashboard!A53),Reports!EP:EP,0)))),0)</f>
        <v>0</v>
      </c>
      <c r="AS53" s="195"/>
    </row>
    <row r="54" spans="1:45" s="19" customFormat="1" x14ac:dyDescent="0.25">
      <c r="A54" s="350" t="s">
        <v>576</v>
      </c>
      <c r="B54" s="193"/>
      <c r="C54" s="527"/>
      <c r="D54" s="621">
        <v>1655000</v>
      </c>
      <c r="E54" s="621">
        <v>18</v>
      </c>
      <c r="F54" s="622">
        <v>377803.297289807</v>
      </c>
      <c r="G54" s="623">
        <v>46073.677083333336</v>
      </c>
      <c r="H54" s="632">
        <v>42</v>
      </c>
      <c r="I54" s="625"/>
      <c r="J54" s="625" t="s">
        <v>291</v>
      </c>
      <c r="K54" s="625" t="s">
        <v>292</v>
      </c>
      <c r="L54" s="633">
        <v>45580</v>
      </c>
      <c r="M54" s="625" t="s">
        <v>716</v>
      </c>
      <c r="N54" s="625" t="s">
        <v>35</v>
      </c>
      <c r="O54" s="625" t="s">
        <v>695</v>
      </c>
      <c r="P54" s="625" t="s">
        <v>42</v>
      </c>
      <c r="Q54" s="635" t="s">
        <v>311</v>
      </c>
      <c r="R54" s="351" t="s">
        <v>58</v>
      </c>
      <c r="S54" s="351" t="s">
        <v>40</v>
      </c>
      <c r="T54" s="351" t="s">
        <v>672</v>
      </c>
      <c r="U54" s="351" t="s">
        <v>40</v>
      </c>
      <c r="V54" s="636" t="s">
        <v>672</v>
      </c>
      <c r="W54" s="522">
        <v>0.7</v>
      </c>
      <c r="X54" s="589">
        <v>1</v>
      </c>
      <c r="Y54" s="589">
        <v>0</v>
      </c>
      <c r="Z54" s="589">
        <v>1</v>
      </c>
      <c r="AA54" s="589">
        <v>0.7</v>
      </c>
      <c r="AB54" s="589">
        <v>0</v>
      </c>
      <c r="AC54" s="589">
        <v>0</v>
      </c>
      <c r="AD54" s="589">
        <v>0.7</v>
      </c>
      <c r="AE54" s="589">
        <v>0.75</v>
      </c>
      <c r="AF54" s="190">
        <f>IFERROR(IFERROR(INDEX(Reports!FW:FW,MATCH(Dashboard!A54,Reports!EP:EP,0)),IFERROR(INDEX(Reports!FW:FW,MATCH(TEXT(Dashboard!A54,"@"),Reports!EP:EP,0)),INDEX(Reports!FW:FW,MATCH(VALUE(Dashboard!A54),Reports!EP:EP,0)))),0)</f>
        <v>0</v>
      </c>
    </row>
    <row r="55" spans="1:45" s="19" customFormat="1" x14ac:dyDescent="0.25">
      <c r="A55" s="350" t="s">
        <v>610</v>
      </c>
      <c r="B55" s="193"/>
      <c r="C55" s="527"/>
      <c r="D55" s="621">
        <v>1640000</v>
      </c>
      <c r="E55" s="621">
        <v>25</v>
      </c>
      <c r="F55" s="622">
        <v>221721.02427424976</v>
      </c>
      <c r="G55" s="623">
        <v>46073.677083333336</v>
      </c>
      <c r="H55" s="632">
        <v>27</v>
      </c>
      <c r="I55" s="625" t="s">
        <v>283</v>
      </c>
      <c r="J55" s="625" t="s">
        <v>282</v>
      </c>
      <c r="K55" s="625" t="s">
        <v>284</v>
      </c>
      <c r="L55" s="633">
        <v>45412</v>
      </c>
      <c r="M55" s="625" t="s">
        <v>716</v>
      </c>
      <c r="N55" s="625" t="s">
        <v>35</v>
      </c>
      <c r="O55" s="625" t="s">
        <v>695</v>
      </c>
      <c r="P55" s="625" t="s">
        <v>42</v>
      </c>
      <c r="Q55" s="635" t="s">
        <v>311</v>
      </c>
      <c r="R55" s="351" t="s">
        <v>58</v>
      </c>
      <c r="S55" s="351" t="s">
        <v>40</v>
      </c>
      <c r="T55" s="351" t="s">
        <v>671</v>
      </c>
      <c r="U55" s="351" t="s">
        <v>40</v>
      </c>
      <c r="V55" s="636" t="s">
        <v>1070</v>
      </c>
      <c r="W55" s="522">
        <v>0.7</v>
      </c>
      <c r="X55" s="589">
        <v>1</v>
      </c>
      <c r="Y55" s="589">
        <v>0</v>
      </c>
      <c r="Z55" s="589">
        <v>1</v>
      </c>
      <c r="AA55" s="589">
        <v>0.7</v>
      </c>
      <c r="AB55" s="589">
        <v>0.7</v>
      </c>
      <c r="AC55" s="589">
        <v>0</v>
      </c>
      <c r="AD55" s="589">
        <v>0.7</v>
      </c>
      <c r="AE55" s="589">
        <v>0.75</v>
      </c>
      <c r="AF55" s="190">
        <f>IFERROR(IFERROR(INDEX(Reports!FW:FW,MATCH(Dashboard!A55,Reports!EP:EP,0)),IFERROR(INDEX(Reports!FW:FW,MATCH(TEXT(Dashboard!A55,"@"),Reports!EP:EP,0)),INDEX(Reports!FW:FW,MATCH(VALUE(Dashboard!A55),Reports!EP:EP,0)))),0)</f>
        <v>0</v>
      </c>
    </row>
    <row r="56" spans="1:45" s="19" customFormat="1" x14ac:dyDescent="0.25">
      <c r="A56" s="350" t="s">
        <v>569</v>
      </c>
      <c r="B56" s="193"/>
      <c r="C56" s="527"/>
      <c r="D56" s="621">
        <v>1505000</v>
      </c>
      <c r="E56" s="621">
        <v>18</v>
      </c>
      <c r="F56" s="622">
        <v>359033.77359449118</v>
      </c>
      <c r="G56" s="623">
        <v>46073.677083333336</v>
      </c>
      <c r="H56" s="632">
        <v>14</v>
      </c>
      <c r="I56" s="625" t="s">
        <v>176</v>
      </c>
      <c r="J56" s="625" t="s">
        <v>161</v>
      </c>
      <c r="K56" s="625" t="s">
        <v>177</v>
      </c>
      <c r="L56" s="633">
        <v>45372</v>
      </c>
      <c r="M56" s="625" t="s">
        <v>716</v>
      </c>
      <c r="N56" s="625" t="s">
        <v>35</v>
      </c>
      <c r="O56" s="625" t="s">
        <v>695</v>
      </c>
      <c r="P56" s="625" t="s">
        <v>42</v>
      </c>
      <c r="Q56" s="635" t="s">
        <v>311</v>
      </c>
      <c r="R56" s="351" t="s">
        <v>58</v>
      </c>
      <c r="S56" s="351" t="s">
        <v>40</v>
      </c>
      <c r="T56" s="351" t="s">
        <v>672</v>
      </c>
      <c r="U56" s="351" t="s">
        <v>40</v>
      </c>
      <c r="V56" s="636" t="s">
        <v>672</v>
      </c>
      <c r="W56" s="522">
        <v>0.7</v>
      </c>
      <c r="X56" s="589">
        <v>1</v>
      </c>
      <c r="Y56" s="589">
        <v>0</v>
      </c>
      <c r="Z56" s="589">
        <v>1</v>
      </c>
      <c r="AA56" s="589">
        <v>0.7</v>
      </c>
      <c r="AB56" s="590">
        <v>0</v>
      </c>
      <c r="AC56" s="589">
        <v>0</v>
      </c>
      <c r="AD56" s="584">
        <v>0.7</v>
      </c>
      <c r="AE56" s="589">
        <v>0.75</v>
      </c>
      <c r="AF56" s="190">
        <f>IFERROR(IFERROR(INDEX(Reports!FW:FW,MATCH(Dashboard!A56,Reports!EP:EP,0)),IFERROR(INDEX(Reports!FW:FW,MATCH(TEXT(Dashboard!A56,"@"),Reports!EP:EP,0)),INDEX(Reports!FW:FW,MATCH(VALUE(Dashboard!A56),Reports!EP:EP,0)))),0)</f>
        <v>0</v>
      </c>
    </row>
    <row r="57" spans="1:45" s="19" customFormat="1" x14ac:dyDescent="0.25">
      <c r="A57" s="350" t="s">
        <v>862</v>
      </c>
      <c r="B57" s="193"/>
      <c r="C57" s="527"/>
      <c r="D57" s="352">
        <v>1480000</v>
      </c>
      <c r="E57" s="352">
        <v>8</v>
      </c>
      <c r="F57" s="524">
        <v>1033374.1070822069</v>
      </c>
      <c r="G57" s="623">
        <v>46073.677083333336</v>
      </c>
      <c r="H57" s="638">
        <v>89</v>
      </c>
      <c r="I57" s="351"/>
      <c r="J57" s="351" t="s">
        <v>861</v>
      </c>
      <c r="K57" s="625" t="s">
        <v>1128</v>
      </c>
      <c r="L57" s="639">
        <v>46036</v>
      </c>
      <c r="M57" s="351" t="s">
        <v>716</v>
      </c>
      <c r="N57" s="351" t="s">
        <v>35</v>
      </c>
      <c r="O57" s="351" t="s">
        <v>695</v>
      </c>
      <c r="P57" s="625" t="s">
        <v>42</v>
      </c>
      <c r="Q57" s="635" t="s">
        <v>311</v>
      </c>
      <c r="R57" s="351" t="s">
        <v>58</v>
      </c>
      <c r="S57" s="351" t="s">
        <v>39</v>
      </c>
      <c r="T57" s="351" t="s">
        <v>671</v>
      </c>
      <c r="U57" s="351" t="s">
        <v>39</v>
      </c>
      <c r="V57" s="636" t="s">
        <v>1070</v>
      </c>
      <c r="W57" s="522">
        <v>0.85</v>
      </c>
      <c r="X57" s="589">
        <v>1</v>
      </c>
      <c r="Y57" s="589">
        <v>0</v>
      </c>
      <c r="Z57" s="589">
        <v>0.7</v>
      </c>
      <c r="AA57" s="589">
        <v>0.5</v>
      </c>
      <c r="AB57" s="589">
        <v>0.5</v>
      </c>
      <c r="AC57" s="589">
        <v>0</v>
      </c>
      <c r="AD57" s="589">
        <v>0.85</v>
      </c>
      <c r="AE57" s="589">
        <v>0.75</v>
      </c>
      <c r="AF57" s="190">
        <f>IFERROR(IFERROR(INDEX(Reports!FW:FW,MATCH(Dashboard!A57,Reports!EP:EP,0)),IFERROR(INDEX(Reports!FW:FW,MATCH(TEXT(Dashboard!A57,"@"),Reports!EP:EP,0)),INDEX(Reports!FW:FW,MATCH(VALUE(Dashboard!A57),Reports!EP:EP,0)))),0)</f>
        <v>0</v>
      </c>
    </row>
    <row r="58" spans="1:45" s="19" customFormat="1" x14ac:dyDescent="0.25">
      <c r="A58" s="350" t="s">
        <v>573</v>
      </c>
      <c r="B58" s="193"/>
      <c r="C58" s="527"/>
      <c r="D58" s="621">
        <v>1370000</v>
      </c>
      <c r="E58" s="621">
        <v>24</v>
      </c>
      <c r="F58" s="622">
        <v>243085.57731837116</v>
      </c>
      <c r="G58" s="623">
        <v>46073.677083333336</v>
      </c>
      <c r="H58" s="632">
        <v>24</v>
      </c>
      <c r="I58" s="625" t="s">
        <v>281</v>
      </c>
      <c r="J58" s="625" t="s">
        <v>279</v>
      </c>
      <c r="K58" s="625" t="s">
        <v>280</v>
      </c>
      <c r="L58" s="633">
        <v>45418</v>
      </c>
      <c r="M58" s="625" t="s">
        <v>716</v>
      </c>
      <c r="N58" s="625" t="s">
        <v>35</v>
      </c>
      <c r="O58" s="625" t="s">
        <v>695</v>
      </c>
      <c r="P58" s="625" t="s">
        <v>42</v>
      </c>
      <c r="Q58" s="635" t="s">
        <v>311</v>
      </c>
      <c r="R58" s="351" t="s">
        <v>58</v>
      </c>
      <c r="S58" s="351" t="s">
        <v>40</v>
      </c>
      <c r="T58" s="351" t="s">
        <v>671</v>
      </c>
      <c r="U58" s="351" t="s">
        <v>40</v>
      </c>
      <c r="V58" s="636" t="s">
        <v>1070</v>
      </c>
      <c r="W58" s="522">
        <v>0.7</v>
      </c>
      <c r="X58" s="589">
        <v>1</v>
      </c>
      <c r="Y58" s="589">
        <v>0</v>
      </c>
      <c r="Z58" s="589">
        <v>1</v>
      </c>
      <c r="AA58" s="589">
        <v>0.7</v>
      </c>
      <c r="AB58" s="589">
        <v>0.7</v>
      </c>
      <c r="AC58" s="589">
        <v>0</v>
      </c>
      <c r="AD58" s="589">
        <v>0.7</v>
      </c>
      <c r="AE58" s="589">
        <v>0.75</v>
      </c>
      <c r="AF58" s="190">
        <f>IFERROR(IFERROR(INDEX(Reports!FW:FW,MATCH(Dashboard!A58,Reports!EP:EP,0)),IFERROR(INDEX(Reports!FW:FW,MATCH(TEXT(Dashboard!A58,"@"),Reports!EP:EP,0)),INDEX(Reports!FW:FW,MATCH(VALUE(Dashboard!A58),Reports!EP:EP,0)))),0)</f>
        <v>0</v>
      </c>
    </row>
    <row r="59" spans="1:45" s="19" customFormat="1" x14ac:dyDescent="0.25">
      <c r="A59" s="350" t="s">
        <v>566</v>
      </c>
      <c r="B59" s="193"/>
      <c r="C59" s="527"/>
      <c r="D59" s="621">
        <v>985000</v>
      </c>
      <c r="E59" s="621">
        <v>18</v>
      </c>
      <c r="F59" s="622">
        <v>223971.47928164585</v>
      </c>
      <c r="G59" s="623">
        <v>46073.677083333336</v>
      </c>
      <c r="H59" s="632">
        <v>22</v>
      </c>
      <c r="I59" s="625" t="s">
        <v>170</v>
      </c>
      <c r="J59" s="625" t="s">
        <v>158</v>
      </c>
      <c r="K59" s="625" t="s">
        <v>171</v>
      </c>
      <c r="L59" s="633">
        <v>45406</v>
      </c>
      <c r="M59" s="625" t="s">
        <v>716</v>
      </c>
      <c r="N59" s="625" t="s">
        <v>35</v>
      </c>
      <c r="O59" s="625" t="s">
        <v>695</v>
      </c>
      <c r="P59" s="625" t="s">
        <v>42</v>
      </c>
      <c r="Q59" s="637" t="s">
        <v>312</v>
      </c>
      <c r="R59" s="351" t="s">
        <v>58</v>
      </c>
      <c r="S59" s="351" t="s">
        <v>40</v>
      </c>
      <c r="T59" s="351" t="s">
        <v>672</v>
      </c>
      <c r="U59" s="351" t="s">
        <v>40</v>
      </c>
      <c r="V59" s="636" t="s">
        <v>672</v>
      </c>
      <c r="W59" s="522">
        <v>0.7</v>
      </c>
      <c r="X59" s="589">
        <v>1</v>
      </c>
      <c r="Y59" s="589">
        <v>0</v>
      </c>
      <c r="Z59" s="589">
        <v>1</v>
      </c>
      <c r="AA59" s="589">
        <v>0.7</v>
      </c>
      <c r="AB59" s="590">
        <v>0</v>
      </c>
      <c r="AC59" s="589">
        <v>0</v>
      </c>
      <c r="AD59" s="589">
        <v>0.7</v>
      </c>
      <c r="AE59" s="589">
        <v>0.75</v>
      </c>
      <c r="AF59" s="190">
        <f>IFERROR(IFERROR(INDEX(Reports!FW:FW,MATCH(Dashboard!A59,Reports!EP:EP,0)),IFERROR(INDEX(Reports!FW:FW,MATCH(TEXT(Dashboard!A59,"@"),Reports!EP:EP,0)),INDEX(Reports!FW:FW,MATCH(VALUE(Dashboard!A59),Reports!EP:EP,0)))),0)</f>
        <v>0</v>
      </c>
    </row>
    <row r="60" spans="1:45" s="19" customFormat="1" x14ac:dyDescent="0.25">
      <c r="A60" s="350" t="s">
        <v>568</v>
      </c>
      <c r="B60" s="193"/>
      <c r="C60" s="527"/>
      <c r="D60" s="621">
        <v>985000</v>
      </c>
      <c r="E60" s="621">
        <v>18</v>
      </c>
      <c r="F60" s="622">
        <v>224049.44638935645</v>
      </c>
      <c r="G60" s="623">
        <v>46073.677083333336</v>
      </c>
      <c r="H60" s="632">
        <v>19</v>
      </c>
      <c r="I60" s="625" t="s">
        <v>174</v>
      </c>
      <c r="J60" s="625" t="s">
        <v>160</v>
      </c>
      <c r="K60" s="625" t="s">
        <v>175</v>
      </c>
      <c r="L60" s="633">
        <v>45405</v>
      </c>
      <c r="M60" s="625" t="s">
        <v>716</v>
      </c>
      <c r="N60" s="625" t="s">
        <v>35</v>
      </c>
      <c r="O60" s="625" t="s">
        <v>695</v>
      </c>
      <c r="P60" s="625" t="s">
        <v>42</v>
      </c>
      <c r="Q60" s="637" t="s">
        <v>312</v>
      </c>
      <c r="R60" s="351" t="s">
        <v>58</v>
      </c>
      <c r="S60" s="351" t="s">
        <v>40</v>
      </c>
      <c r="T60" s="351" t="s">
        <v>672</v>
      </c>
      <c r="U60" s="351" t="s">
        <v>40</v>
      </c>
      <c r="V60" s="636" t="s">
        <v>672</v>
      </c>
      <c r="W60" s="522">
        <v>0.7</v>
      </c>
      <c r="X60" s="589">
        <v>1</v>
      </c>
      <c r="Y60" s="589">
        <v>0</v>
      </c>
      <c r="Z60" s="589">
        <v>1</v>
      </c>
      <c r="AA60" s="589">
        <v>0.7</v>
      </c>
      <c r="AB60" s="590">
        <v>0</v>
      </c>
      <c r="AC60" s="589">
        <v>0</v>
      </c>
      <c r="AD60" s="589">
        <v>0.7</v>
      </c>
      <c r="AE60" s="589">
        <v>0.75</v>
      </c>
      <c r="AF60" s="190">
        <f>IFERROR(IFERROR(INDEX(Reports!FW:FW,MATCH(Dashboard!A60,Reports!EP:EP,0)),IFERROR(INDEX(Reports!FW:FW,MATCH(TEXT(Dashboard!A60,"@"),Reports!EP:EP,0)),INDEX(Reports!FW:FW,MATCH(VALUE(Dashboard!A60),Reports!EP:EP,0)))),0)</f>
        <v>0</v>
      </c>
    </row>
    <row r="61" spans="1:45" s="19" customFormat="1" x14ac:dyDescent="0.25">
      <c r="A61" s="350" t="s">
        <v>611</v>
      </c>
      <c r="B61" s="193"/>
      <c r="C61" s="527"/>
      <c r="D61" s="621">
        <v>875000</v>
      </c>
      <c r="E61" s="621">
        <v>24</v>
      </c>
      <c r="F61" s="622">
        <v>52927.480283941171</v>
      </c>
      <c r="G61" s="623">
        <v>46073.677083333336</v>
      </c>
      <c r="H61" s="632">
        <v>15</v>
      </c>
      <c r="I61" s="625" t="s">
        <v>180</v>
      </c>
      <c r="J61" s="625" t="s">
        <v>163</v>
      </c>
      <c r="K61" s="625" t="s">
        <v>181</v>
      </c>
      <c r="L61" s="633">
        <v>45372</v>
      </c>
      <c r="M61" s="625" t="s">
        <v>716</v>
      </c>
      <c r="N61" s="625" t="s">
        <v>35</v>
      </c>
      <c r="O61" s="625" t="s">
        <v>695</v>
      </c>
      <c r="P61" s="625" t="s">
        <v>42</v>
      </c>
      <c r="Q61" s="635" t="s">
        <v>311</v>
      </c>
      <c r="R61" s="351" t="s">
        <v>58</v>
      </c>
      <c r="S61" s="351" t="s">
        <v>40</v>
      </c>
      <c r="T61" s="351" t="s">
        <v>671</v>
      </c>
      <c r="U61" s="351" t="s">
        <v>40</v>
      </c>
      <c r="V61" s="636" t="s">
        <v>1070</v>
      </c>
      <c r="W61" s="522">
        <v>0.7</v>
      </c>
      <c r="X61" s="589">
        <v>1</v>
      </c>
      <c r="Y61" s="589">
        <v>0</v>
      </c>
      <c r="Z61" s="589">
        <v>1</v>
      </c>
      <c r="AA61" s="589">
        <v>0.7</v>
      </c>
      <c r="AB61" s="589">
        <v>0.7</v>
      </c>
      <c r="AC61" s="589">
        <v>0</v>
      </c>
      <c r="AD61" s="589">
        <v>0.7</v>
      </c>
      <c r="AE61" s="589">
        <v>0.75</v>
      </c>
      <c r="AF61" s="190">
        <f>IFERROR(IFERROR(INDEX(Reports!FW:FW,MATCH(Dashboard!A61,Reports!EP:EP,0)),IFERROR(INDEX(Reports!FW:FW,MATCH(TEXT(Dashboard!A61,"@"),Reports!EP:EP,0)),INDEX(Reports!FW:FW,MATCH(VALUE(Dashboard!A61),Reports!EP:EP,0)))),0)</f>
        <v>0</v>
      </c>
    </row>
    <row r="62" spans="1:45" s="19" customFormat="1" x14ac:dyDescent="0.25">
      <c r="A62" s="350" t="s">
        <v>575</v>
      </c>
      <c r="B62" s="193"/>
      <c r="C62" s="527"/>
      <c r="D62" s="621">
        <v>850000</v>
      </c>
      <c r="E62" s="621">
        <v>18</v>
      </c>
      <c r="F62" s="622">
        <v>191124.56344401938</v>
      </c>
      <c r="G62" s="623">
        <v>46073.677083333336</v>
      </c>
      <c r="H62" s="632">
        <v>53</v>
      </c>
      <c r="I62" s="625" t="s">
        <v>831</v>
      </c>
      <c r="J62" s="625" t="s">
        <v>290</v>
      </c>
      <c r="K62" s="625" t="s">
        <v>293</v>
      </c>
      <c r="L62" s="633">
        <v>45615</v>
      </c>
      <c r="M62" s="625" t="s">
        <v>716</v>
      </c>
      <c r="N62" s="625" t="s">
        <v>35</v>
      </c>
      <c r="O62" s="625" t="s">
        <v>695</v>
      </c>
      <c r="P62" s="625" t="s">
        <v>42</v>
      </c>
      <c r="Q62" s="637" t="s">
        <v>312</v>
      </c>
      <c r="R62" s="351" t="s">
        <v>58</v>
      </c>
      <c r="S62" s="351" t="s">
        <v>40</v>
      </c>
      <c r="T62" s="351" t="s">
        <v>671</v>
      </c>
      <c r="U62" s="351" t="s">
        <v>40</v>
      </c>
      <c r="V62" s="636" t="s">
        <v>1064</v>
      </c>
      <c r="W62" s="522">
        <v>0.65</v>
      </c>
      <c r="X62" s="589">
        <v>1</v>
      </c>
      <c r="Y62" s="589">
        <v>0</v>
      </c>
      <c r="Z62" s="589">
        <v>0.65</v>
      </c>
      <c r="AA62" s="589">
        <v>0.65</v>
      </c>
      <c r="AB62" s="589">
        <v>0.7</v>
      </c>
      <c r="AC62" s="589">
        <v>0</v>
      </c>
      <c r="AD62" s="589">
        <v>0.65</v>
      </c>
      <c r="AE62" s="589">
        <v>0.75</v>
      </c>
      <c r="AF62" s="190">
        <f>IFERROR(IFERROR(INDEX(Reports!FW:FW,MATCH(Dashboard!A62,Reports!EP:EP,0)),IFERROR(INDEX(Reports!FW:FW,MATCH(TEXT(Dashboard!A62,"@"),Reports!EP:EP,0)),INDEX(Reports!FW:FW,MATCH(VALUE(Dashboard!A62),Reports!EP:EP,0)))),0)</f>
        <v>0</v>
      </c>
    </row>
    <row r="63" spans="1:45" s="19" customFormat="1" x14ac:dyDescent="0.25">
      <c r="A63" s="350" t="s">
        <v>562</v>
      </c>
      <c r="B63" s="193"/>
      <c r="C63" s="527"/>
      <c r="D63" s="621">
        <v>570000</v>
      </c>
      <c r="E63" s="621">
        <v>20</v>
      </c>
      <c r="F63" s="622">
        <v>95190.484391226724</v>
      </c>
      <c r="G63" s="623">
        <v>46073.677083333336</v>
      </c>
      <c r="H63" s="632">
        <v>16</v>
      </c>
      <c r="I63" s="625" t="s">
        <v>182</v>
      </c>
      <c r="J63" s="625" t="s">
        <v>164</v>
      </c>
      <c r="K63" s="625" t="s">
        <v>183</v>
      </c>
      <c r="L63" s="633">
        <v>45372</v>
      </c>
      <c r="M63" s="625" t="s">
        <v>716</v>
      </c>
      <c r="N63" s="625" t="s">
        <v>35</v>
      </c>
      <c r="O63" s="625" t="s">
        <v>695</v>
      </c>
      <c r="P63" s="625" t="s">
        <v>42</v>
      </c>
      <c r="Q63" s="637" t="s">
        <v>314</v>
      </c>
      <c r="R63" s="351" t="s">
        <v>58</v>
      </c>
      <c r="S63" s="351" t="s">
        <v>40</v>
      </c>
      <c r="T63" s="351" t="s">
        <v>671</v>
      </c>
      <c r="U63" s="351" t="s">
        <v>40</v>
      </c>
      <c r="V63" s="636" t="s">
        <v>1064</v>
      </c>
      <c r="W63" s="522">
        <v>0.7</v>
      </c>
      <c r="X63" s="589">
        <v>1</v>
      </c>
      <c r="Y63" s="589">
        <v>0</v>
      </c>
      <c r="Z63" s="589">
        <v>1</v>
      </c>
      <c r="AA63" s="589">
        <v>0.7</v>
      </c>
      <c r="AB63" s="589">
        <v>0.7</v>
      </c>
      <c r="AC63" s="589">
        <v>0</v>
      </c>
      <c r="AD63" s="589">
        <v>0.7</v>
      </c>
      <c r="AE63" s="589">
        <v>0.75</v>
      </c>
      <c r="AF63" s="190">
        <f>IFERROR(IFERROR(INDEX(Reports!FW:FW,MATCH(Dashboard!A63,Reports!EP:EP,0)),IFERROR(INDEX(Reports!FW:FW,MATCH(TEXT(Dashboard!A63,"@"),Reports!EP:EP,0)),INDEX(Reports!FW:FW,MATCH(VALUE(Dashboard!A63),Reports!EP:EP,0)))),0)</f>
        <v>0</v>
      </c>
    </row>
    <row r="64" spans="1:45" s="19" customFormat="1" x14ac:dyDescent="0.25">
      <c r="A64" s="350" t="s">
        <v>563</v>
      </c>
      <c r="B64" s="193"/>
      <c r="C64" s="527"/>
      <c r="D64" s="621">
        <v>570000</v>
      </c>
      <c r="E64" s="621">
        <v>20</v>
      </c>
      <c r="F64" s="622">
        <v>95039.764391226723</v>
      </c>
      <c r="G64" s="623">
        <v>46073.677777777775</v>
      </c>
      <c r="H64" s="632">
        <v>17</v>
      </c>
      <c r="I64" s="625" t="s">
        <v>184</v>
      </c>
      <c r="J64" s="625" t="s">
        <v>165</v>
      </c>
      <c r="K64" s="625" t="s">
        <v>185</v>
      </c>
      <c r="L64" s="633">
        <v>45372</v>
      </c>
      <c r="M64" s="625" t="s">
        <v>716</v>
      </c>
      <c r="N64" s="625" t="s">
        <v>35</v>
      </c>
      <c r="O64" s="625" t="s">
        <v>695</v>
      </c>
      <c r="P64" s="625" t="s">
        <v>42</v>
      </c>
      <c r="Q64" s="637" t="s">
        <v>314</v>
      </c>
      <c r="R64" s="351" t="s">
        <v>58</v>
      </c>
      <c r="S64" s="351" t="s">
        <v>40</v>
      </c>
      <c r="T64" s="351" t="s">
        <v>671</v>
      </c>
      <c r="U64" s="351" t="s">
        <v>40</v>
      </c>
      <c r="V64" s="636" t="s">
        <v>1064</v>
      </c>
      <c r="W64" s="522">
        <v>0.7</v>
      </c>
      <c r="X64" s="589">
        <v>1</v>
      </c>
      <c r="Y64" s="589">
        <v>0</v>
      </c>
      <c r="Z64" s="589">
        <v>1</v>
      </c>
      <c r="AA64" s="589">
        <v>0.7</v>
      </c>
      <c r="AB64" s="589">
        <v>0.7</v>
      </c>
      <c r="AC64" s="589">
        <v>0</v>
      </c>
      <c r="AD64" s="589">
        <v>0.7</v>
      </c>
      <c r="AE64" s="589">
        <v>0.75</v>
      </c>
      <c r="AF64" s="190">
        <f>IFERROR(IFERROR(INDEX(Reports!FW:FW,MATCH(Dashboard!A64,Reports!EP:EP,0)),IFERROR(INDEX(Reports!FW:FW,MATCH(TEXT(Dashboard!A64,"@"),Reports!EP:EP,0)),INDEX(Reports!FW:FW,MATCH(VALUE(Dashboard!A64),Reports!EP:EP,0)))),0)</f>
        <v>0</v>
      </c>
    </row>
    <row r="65" spans="1:32" s="19" customFormat="1" x14ac:dyDescent="0.25">
      <c r="A65" s="350" t="s">
        <v>275</v>
      </c>
      <c r="B65" s="193"/>
      <c r="C65" s="527"/>
      <c r="D65" s="621">
        <v>550000</v>
      </c>
      <c r="E65" s="621">
        <v>24</v>
      </c>
      <c r="F65" s="622">
        <v>34518.032921703649</v>
      </c>
      <c r="G65" s="623">
        <v>46073.677777777775</v>
      </c>
      <c r="H65" s="632">
        <v>25</v>
      </c>
      <c r="I65" s="625" t="s">
        <v>288</v>
      </c>
      <c r="J65" s="625" t="s">
        <v>287</v>
      </c>
      <c r="K65" s="625" t="s">
        <v>630</v>
      </c>
      <c r="L65" s="633">
        <v>45412</v>
      </c>
      <c r="M65" s="625" t="s">
        <v>716</v>
      </c>
      <c r="N65" s="625" t="s">
        <v>35</v>
      </c>
      <c r="O65" s="625" t="s">
        <v>695</v>
      </c>
      <c r="P65" s="625" t="s">
        <v>42</v>
      </c>
      <c r="Q65" s="635" t="s">
        <v>311</v>
      </c>
      <c r="R65" s="351" t="s">
        <v>58</v>
      </c>
      <c r="S65" s="351" t="s">
        <v>40</v>
      </c>
      <c r="T65" s="351" t="s">
        <v>671</v>
      </c>
      <c r="U65" s="351" t="s">
        <v>40</v>
      </c>
      <c r="V65" s="636" t="s">
        <v>1070</v>
      </c>
      <c r="W65" s="522">
        <v>0.7</v>
      </c>
      <c r="X65" s="589">
        <v>1</v>
      </c>
      <c r="Y65" s="589">
        <v>0</v>
      </c>
      <c r="Z65" s="589">
        <v>1</v>
      </c>
      <c r="AA65" s="589">
        <v>0.7</v>
      </c>
      <c r="AB65" s="589">
        <v>0.7</v>
      </c>
      <c r="AC65" s="589">
        <v>0</v>
      </c>
      <c r="AD65" s="589">
        <v>0.7</v>
      </c>
      <c r="AE65" s="589">
        <v>0.75</v>
      </c>
      <c r="AF65" s="190">
        <f>IFERROR(IFERROR(INDEX(Reports!FW:FW,MATCH(Dashboard!A65,Reports!EP:EP,0)),IFERROR(INDEX(Reports!FW:FW,MATCH(TEXT(Dashboard!A65,"@"),Reports!EP:EP,0)),INDEX(Reports!FW:FW,MATCH(VALUE(Dashboard!A65),Reports!EP:EP,0)))),0)</f>
        <v>0</v>
      </c>
    </row>
    <row r="66" spans="1:32" s="19" customFormat="1" x14ac:dyDescent="0.25">
      <c r="A66" s="350" t="s">
        <v>612</v>
      </c>
      <c r="B66" s="193"/>
      <c r="C66" s="527"/>
      <c r="D66" s="621">
        <v>550000</v>
      </c>
      <c r="E66" s="621">
        <v>23</v>
      </c>
      <c r="F66" s="622">
        <v>49244.33426523846</v>
      </c>
      <c r="G66" s="623">
        <v>46073.677777777775</v>
      </c>
      <c r="H66" s="632">
        <v>28</v>
      </c>
      <c r="I66" s="625" t="s">
        <v>286</v>
      </c>
      <c r="J66" s="625" t="s">
        <v>285</v>
      </c>
      <c r="K66" s="625" t="s">
        <v>629</v>
      </c>
      <c r="L66" s="633">
        <v>45418</v>
      </c>
      <c r="M66" s="625" t="s">
        <v>716</v>
      </c>
      <c r="N66" s="625" t="s">
        <v>35</v>
      </c>
      <c r="O66" s="625" t="s">
        <v>695</v>
      </c>
      <c r="P66" s="625" t="s">
        <v>42</v>
      </c>
      <c r="Q66" s="635" t="s">
        <v>311</v>
      </c>
      <c r="R66" s="351" t="s">
        <v>58</v>
      </c>
      <c r="S66" s="351" t="s">
        <v>40</v>
      </c>
      <c r="T66" s="351" t="s">
        <v>671</v>
      </c>
      <c r="U66" s="351" t="s">
        <v>40</v>
      </c>
      <c r="V66" s="636" t="s">
        <v>1070</v>
      </c>
      <c r="W66" s="522">
        <v>0.7</v>
      </c>
      <c r="X66" s="589">
        <v>1</v>
      </c>
      <c r="Y66" s="589">
        <v>0</v>
      </c>
      <c r="Z66" s="589">
        <v>1</v>
      </c>
      <c r="AA66" s="589">
        <v>0.7</v>
      </c>
      <c r="AB66" s="589">
        <v>0.7</v>
      </c>
      <c r="AC66" s="589">
        <v>0</v>
      </c>
      <c r="AD66" s="589">
        <v>0.7</v>
      </c>
      <c r="AE66" s="589">
        <v>0.75</v>
      </c>
      <c r="AF66" s="190">
        <f>IFERROR(IFERROR(INDEX(Reports!FW:FW,MATCH(Dashboard!A66,Reports!EP:EP,0)),IFERROR(INDEX(Reports!FW:FW,MATCH(TEXT(Dashboard!A66,"@"),Reports!EP:EP,0)),INDEX(Reports!FW:FW,MATCH(VALUE(Dashboard!A66),Reports!EP:EP,0)))),0)</f>
        <v>0</v>
      </c>
    </row>
    <row r="67" spans="1:32" s="19" customFormat="1" x14ac:dyDescent="0.25">
      <c r="A67" s="350" t="s">
        <v>570</v>
      </c>
      <c r="B67" s="193"/>
      <c r="C67" s="527"/>
      <c r="D67" s="621">
        <v>435000</v>
      </c>
      <c r="E67" s="621">
        <v>18</v>
      </c>
      <c r="F67" s="622">
        <v>94333.889931990139</v>
      </c>
      <c r="G67" s="623">
        <v>46073.677777777775</v>
      </c>
      <c r="H67" s="632">
        <v>20</v>
      </c>
      <c r="I67" s="625" t="s">
        <v>178</v>
      </c>
      <c r="J67" s="625" t="s">
        <v>162</v>
      </c>
      <c r="K67" s="625" t="s">
        <v>179</v>
      </c>
      <c r="L67" s="633">
        <v>45405</v>
      </c>
      <c r="M67" s="625" t="s">
        <v>716</v>
      </c>
      <c r="N67" s="625" t="s">
        <v>35</v>
      </c>
      <c r="O67" s="625" t="s">
        <v>695</v>
      </c>
      <c r="P67" s="625" t="s">
        <v>42</v>
      </c>
      <c r="Q67" s="637" t="s">
        <v>313</v>
      </c>
      <c r="R67" s="351" t="s">
        <v>58</v>
      </c>
      <c r="S67" s="351" t="s">
        <v>40</v>
      </c>
      <c r="T67" s="351" t="s">
        <v>672</v>
      </c>
      <c r="U67" s="351" t="s">
        <v>40</v>
      </c>
      <c r="V67" s="636" t="s">
        <v>672</v>
      </c>
      <c r="W67" s="522">
        <v>0.7</v>
      </c>
      <c r="X67" s="589">
        <v>1</v>
      </c>
      <c r="Y67" s="589">
        <v>0</v>
      </c>
      <c r="Z67" s="589">
        <v>1</v>
      </c>
      <c r="AA67" s="589">
        <v>0.7</v>
      </c>
      <c r="AB67" s="590">
        <v>0</v>
      </c>
      <c r="AC67" s="589">
        <v>0</v>
      </c>
      <c r="AD67" s="589">
        <v>0.7</v>
      </c>
      <c r="AE67" s="589">
        <v>0.75</v>
      </c>
      <c r="AF67" s="190">
        <f>IFERROR(IFERROR(INDEX(Reports!FW:FW,MATCH(Dashboard!A67,Reports!EP:EP,0)),IFERROR(INDEX(Reports!FW:FW,MATCH(TEXT(Dashboard!A67,"@"),Reports!EP:EP,0)),INDEX(Reports!FW:FW,MATCH(VALUE(Dashboard!A67),Reports!EP:EP,0)))),0)</f>
        <v>0</v>
      </c>
    </row>
    <row r="68" spans="1:32" s="19" customFormat="1" x14ac:dyDescent="0.25">
      <c r="A68" s="350" t="s">
        <v>333</v>
      </c>
      <c r="B68" s="193"/>
      <c r="C68" s="527"/>
      <c r="D68" s="621">
        <v>415000</v>
      </c>
      <c r="E68" s="621">
        <v>11</v>
      </c>
      <c r="F68" s="622">
        <v>183395.31643424297</v>
      </c>
      <c r="G68" s="623">
        <v>46073.677777777775</v>
      </c>
      <c r="H68" s="632">
        <v>70</v>
      </c>
      <c r="I68" s="625"/>
      <c r="J68" s="625" t="s">
        <v>336</v>
      </c>
      <c r="K68" s="625" t="s">
        <v>337</v>
      </c>
      <c r="L68" s="633">
        <v>45812</v>
      </c>
      <c r="M68" s="625" t="s">
        <v>716</v>
      </c>
      <c r="N68" s="625" t="s">
        <v>35</v>
      </c>
      <c r="O68" s="625" t="s">
        <v>695</v>
      </c>
      <c r="P68" s="625" t="s">
        <v>42</v>
      </c>
      <c r="Q68" s="635" t="s">
        <v>311</v>
      </c>
      <c r="R68" s="351" t="s">
        <v>58</v>
      </c>
      <c r="S68" s="351" t="s">
        <v>40</v>
      </c>
      <c r="T68" s="351" t="s">
        <v>672</v>
      </c>
      <c r="U68" s="351" t="s">
        <v>40</v>
      </c>
      <c r="V68" s="636" t="s">
        <v>672</v>
      </c>
      <c r="W68" s="522">
        <v>0.7</v>
      </c>
      <c r="X68" s="589">
        <v>1</v>
      </c>
      <c r="Y68" s="589">
        <v>0</v>
      </c>
      <c r="Z68" s="589">
        <v>1</v>
      </c>
      <c r="AA68" s="589">
        <v>0.7</v>
      </c>
      <c r="AB68" s="590">
        <v>0</v>
      </c>
      <c r="AC68" s="589">
        <v>0</v>
      </c>
      <c r="AD68" s="589">
        <v>0.7</v>
      </c>
      <c r="AE68" s="589">
        <v>0.75</v>
      </c>
      <c r="AF68" s="190">
        <f>IFERROR(IFERROR(INDEX(Reports!FW:FW,MATCH(Dashboard!A68,Reports!EP:EP,0)),IFERROR(INDEX(Reports!FW:FW,MATCH(TEXT(Dashboard!A68,"@"),Reports!EP:EP,0)),INDEX(Reports!FW:FW,MATCH(VALUE(Dashboard!A68),Reports!EP:EP,0)))),0)</f>
        <v>0</v>
      </c>
    </row>
    <row r="69" spans="1:32" s="19" customFormat="1" x14ac:dyDescent="0.25">
      <c r="A69" s="350" t="s">
        <v>574</v>
      </c>
      <c r="B69" s="193"/>
      <c r="C69" s="527"/>
      <c r="D69" s="621">
        <v>325000</v>
      </c>
      <c r="E69" s="621">
        <v>17</v>
      </c>
      <c r="F69" s="622">
        <v>57074.51957527842</v>
      </c>
      <c r="G69" s="623">
        <v>46073.677777777775</v>
      </c>
      <c r="H69" s="632">
        <v>23</v>
      </c>
      <c r="I69" s="625" t="s">
        <v>188</v>
      </c>
      <c r="J69" s="625" t="s">
        <v>166</v>
      </c>
      <c r="K69" s="625" t="s">
        <v>189</v>
      </c>
      <c r="L69" s="633">
        <v>45405</v>
      </c>
      <c r="M69" s="625" t="s">
        <v>716</v>
      </c>
      <c r="N69" s="625" t="s">
        <v>35</v>
      </c>
      <c r="O69" s="625" t="s">
        <v>695</v>
      </c>
      <c r="P69" s="625" t="s">
        <v>42</v>
      </c>
      <c r="Q69" s="637" t="s">
        <v>313</v>
      </c>
      <c r="R69" s="351" t="s">
        <v>58</v>
      </c>
      <c r="S69" s="351" t="s">
        <v>40</v>
      </c>
      <c r="T69" s="351" t="s">
        <v>672</v>
      </c>
      <c r="U69" s="351" t="s">
        <v>40</v>
      </c>
      <c r="V69" s="636" t="s">
        <v>672</v>
      </c>
      <c r="W69" s="522">
        <v>0.7</v>
      </c>
      <c r="X69" s="589">
        <v>1</v>
      </c>
      <c r="Y69" s="589">
        <v>0</v>
      </c>
      <c r="Z69" s="589">
        <v>1</v>
      </c>
      <c r="AA69" s="589">
        <v>0.7</v>
      </c>
      <c r="AB69" s="590">
        <v>0</v>
      </c>
      <c r="AC69" s="589">
        <v>0</v>
      </c>
      <c r="AD69" s="589">
        <v>0.7</v>
      </c>
      <c r="AE69" s="589">
        <v>0.75</v>
      </c>
      <c r="AF69" s="190">
        <f>IFERROR(IFERROR(INDEX(Reports!FW:FW,MATCH(Dashboard!A69,Reports!EP:EP,0)),IFERROR(INDEX(Reports!FW:FW,MATCH(TEXT(Dashboard!A69,"@"),Reports!EP:EP,0)),INDEX(Reports!FW:FW,MATCH(VALUE(Dashboard!A69),Reports!EP:EP,0)))),0)</f>
        <v>0</v>
      </c>
    </row>
    <row r="70" spans="1:32" s="19" customFormat="1" x14ac:dyDescent="0.25">
      <c r="A70" s="350" t="s">
        <v>309</v>
      </c>
      <c r="B70" s="193"/>
      <c r="C70" s="527"/>
      <c r="D70" s="621">
        <v>280000</v>
      </c>
      <c r="E70" s="621">
        <v>17</v>
      </c>
      <c r="F70" s="622">
        <v>49573.660738587096</v>
      </c>
      <c r="G70" s="623">
        <v>46073.677777777775</v>
      </c>
      <c r="H70" s="632">
        <v>31</v>
      </c>
      <c r="I70" s="625"/>
      <c r="J70" s="625" t="s">
        <v>289</v>
      </c>
      <c r="K70" s="625"/>
      <c r="L70" s="633">
        <v>45488</v>
      </c>
      <c r="M70" s="625" t="s">
        <v>716</v>
      </c>
      <c r="N70" s="625" t="s">
        <v>35</v>
      </c>
      <c r="O70" s="625"/>
      <c r="P70" s="625" t="s">
        <v>42</v>
      </c>
      <c r="Q70" s="637" t="s">
        <v>312</v>
      </c>
      <c r="R70" s="351" t="s">
        <v>58</v>
      </c>
      <c r="S70" s="351" t="s">
        <v>40</v>
      </c>
      <c r="T70" s="351" t="s">
        <v>672</v>
      </c>
      <c r="U70" s="351" t="s">
        <v>40</v>
      </c>
      <c r="V70" s="636" t="s">
        <v>672</v>
      </c>
      <c r="W70" s="522">
        <v>0.7</v>
      </c>
      <c r="X70" s="589">
        <v>1</v>
      </c>
      <c r="Y70" s="589">
        <v>0</v>
      </c>
      <c r="Z70" s="589">
        <v>1</v>
      </c>
      <c r="AA70" s="589">
        <v>0.7</v>
      </c>
      <c r="AB70" s="590">
        <v>0</v>
      </c>
      <c r="AC70" s="589">
        <v>0</v>
      </c>
      <c r="AD70" s="589">
        <v>0.7</v>
      </c>
      <c r="AE70" s="589">
        <v>0.75</v>
      </c>
      <c r="AF70" s="190">
        <f>IFERROR(IFERROR(INDEX(Reports!FW:FW,MATCH(Dashboard!A70,Reports!EP:EP,0)),IFERROR(INDEX(Reports!FW:FW,MATCH(TEXT(Dashboard!A70,"@"),Reports!EP:EP,0)),INDEX(Reports!FW:FW,MATCH(VALUE(Dashboard!A70),Reports!EP:EP,0)))),0)</f>
        <v>0</v>
      </c>
    </row>
    <row r="71" spans="1:32" s="19" customFormat="1" x14ac:dyDescent="0.25">
      <c r="A71" s="350" t="s">
        <v>315</v>
      </c>
      <c r="B71" s="193"/>
      <c r="C71" s="527" t="s">
        <v>1121</v>
      </c>
      <c r="D71" s="352">
        <v>270000</v>
      </c>
      <c r="E71" s="352">
        <v>14</v>
      </c>
      <c r="F71" s="524">
        <v>73271.370387146133</v>
      </c>
      <c r="G71" s="623">
        <v>46073.677777777775</v>
      </c>
      <c r="H71" s="632">
        <v>67</v>
      </c>
      <c r="I71" s="625"/>
      <c r="J71" s="625" t="s">
        <v>334</v>
      </c>
      <c r="K71" s="625" t="s">
        <v>173</v>
      </c>
      <c r="L71" s="633">
        <v>45839</v>
      </c>
      <c r="M71" s="625" t="s">
        <v>716</v>
      </c>
      <c r="N71" s="625" t="s">
        <v>35</v>
      </c>
      <c r="O71" s="625" t="s">
        <v>695</v>
      </c>
      <c r="P71" s="625" t="s">
        <v>42</v>
      </c>
      <c r="Q71" s="635" t="s">
        <v>311</v>
      </c>
      <c r="R71" s="351" t="s">
        <v>58</v>
      </c>
      <c r="S71" s="351" t="s">
        <v>39</v>
      </c>
      <c r="T71" s="351" t="s">
        <v>671</v>
      </c>
      <c r="U71" s="351" t="s">
        <v>39</v>
      </c>
      <c r="V71" s="636" t="s">
        <v>1070</v>
      </c>
      <c r="W71" s="522">
        <v>1</v>
      </c>
      <c r="X71" s="589">
        <v>1</v>
      </c>
      <c r="Y71" s="589">
        <v>0</v>
      </c>
      <c r="Z71" s="589">
        <v>1</v>
      </c>
      <c r="AA71" s="589">
        <v>1</v>
      </c>
      <c r="AB71" s="589">
        <v>1</v>
      </c>
      <c r="AC71" s="589">
        <v>0</v>
      </c>
      <c r="AD71" s="589">
        <v>1</v>
      </c>
      <c r="AE71" s="589">
        <v>0.75</v>
      </c>
      <c r="AF71" s="190">
        <f>IFERROR(IFERROR(INDEX(Reports!FW:FW,MATCH(Dashboard!A71,Reports!EP:EP,0)),IFERROR(INDEX(Reports!FW:FW,MATCH(TEXT(Dashboard!A71,"@"),Reports!EP:EP,0)),INDEX(Reports!FW:FW,MATCH(VALUE(Dashboard!A71),Reports!EP:EP,0)))),0)</f>
        <v>0</v>
      </c>
    </row>
    <row r="72" spans="1:32" s="19" customFormat="1" x14ac:dyDescent="0.25">
      <c r="A72" s="350" t="s">
        <v>316</v>
      </c>
      <c r="B72" s="193"/>
      <c r="C72" s="527" t="s">
        <v>1121</v>
      </c>
      <c r="D72" s="352">
        <v>265000</v>
      </c>
      <c r="E72" s="352">
        <v>14</v>
      </c>
      <c r="F72" s="524">
        <v>70470.938387146132</v>
      </c>
      <c r="G72" s="623">
        <v>46073.677777777775</v>
      </c>
      <c r="H72" s="632">
        <v>68</v>
      </c>
      <c r="I72" s="625"/>
      <c r="J72" s="625" t="s">
        <v>335</v>
      </c>
      <c r="K72" s="625" t="s">
        <v>177</v>
      </c>
      <c r="L72" s="633">
        <v>45839</v>
      </c>
      <c r="M72" s="625" t="s">
        <v>716</v>
      </c>
      <c r="N72" s="625" t="s">
        <v>35</v>
      </c>
      <c r="O72" s="625" t="s">
        <v>695</v>
      </c>
      <c r="P72" s="625" t="s">
        <v>42</v>
      </c>
      <c r="Q72" s="635" t="s">
        <v>311</v>
      </c>
      <c r="R72" s="351" t="s">
        <v>58</v>
      </c>
      <c r="S72" s="351" t="s">
        <v>39</v>
      </c>
      <c r="T72" s="351" t="s">
        <v>671</v>
      </c>
      <c r="U72" s="351" t="s">
        <v>39</v>
      </c>
      <c r="V72" s="636" t="s">
        <v>1070</v>
      </c>
      <c r="W72" s="522">
        <v>1</v>
      </c>
      <c r="X72" s="589">
        <v>1</v>
      </c>
      <c r="Y72" s="589">
        <v>0</v>
      </c>
      <c r="Z72" s="589">
        <v>1</v>
      </c>
      <c r="AA72" s="589">
        <v>1</v>
      </c>
      <c r="AB72" s="589">
        <v>1</v>
      </c>
      <c r="AC72" s="589">
        <v>0</v>
      </c>
      <c r="AD72" s="589">
        <v>1</v>
      </c>
      <c r="AE72" s="589">
        <v>0.75</v>
      </c>
      <c r="AF72" s="190">
        <f>IFERROR(IFERROR(INDEX(Reports!FW:FW,MATCH(Dashboard!A72,Reports!EP:EP,0)),IFERROR(INDEX(Reports!FW:FW,MATCH(TEXT(Dashboard!A72,"@"),Reports!EP:EP,0)),INDEX(Reports!FW:FW,MATCH(VALUE(Dashboard!A72),Reports!EP:EP,0)))),0)</f>
        <v>0</v>
      </c>
    </row>
    <row r="73" spans="1:32" s="19" customFormat="1" x14ac:dyDescent="0.25">
      <c r="A73" s="620" t="s">
        <v>1040</v>
      </c>
      <c r="B73" s="193"/>
      <c r="C73" s="528"/>
      <c r="D73" s="644">
        <v>250000</v>
      </c>
      <c r="E73" s="644">
        <v>7</v>
      </c>
      <c r="F73" s="645">
        <v>144196.95000000001</v>
      </c>
      <c r="G73" s="646">
        <v>46073.677777777775</v>
      </c>
      <c r="H73" s="647">
        <v>98</v>
      </c>
      <c r="I73" s="648"/>
      <c r="J73" s="648">
        <v>91561</v>
      </c>
      <c r="K73" s="648"/>
      <c r="L73" s="649">
        <v>46036</v>
      </c>
      <c r="M73" s="648" t="s">
        <v>716</v>
      </c>
      <c r="N73" s="648" t="s">
        <v>35</v>
      </c>
      <c r="O73" s="650" t="s">
        <v>695</v>
      </c>
      <c r="P73" s="650" t="s">
        <v>42</v>
      </c>
      <c r="Q73" s="651" t="s">
        <v>313</v>
      </c>
      <c r="R73" s="648" t="s">
        <v>58</v>
      </c>
      <c r="S73" s="648" t="s">
        <v>40</v>
      </c>
      <c r="T73" s="648" t="s">
        <v>672</v>
      </c>
      <c r="U73" s="648" t="s">
        <v>40</v>
      </c>
      <c r="V73" s="652" t="s">
        <v>672</v>
      </c>
      <c r="W73" s="653">
        <v>0.65</v>
      </c>
      <c r="X73" s="591">
        <v>1</v>
      </c>
      <c r="Y73" s="591">
        <v>0.35</v>
      </c>
      <c r="Z73" s="591">
        <v>1</v>
      </c>
      <c r="AA73" s="591">
        <v>0.35</v>
      </c>
      <c r="AB73" s="591">
        <v>0</v>
      </c>
      <c r="AC73" s="591">
        <v>0</v>
      </c>
      <c r="AD73" s="591">
        <v>0.65</v>
      </c>
      <c r="AE73" s="591">
        <v>0.75</v>
      </c>
      <c r="AF73" s="190">
        <f>IFERROR(IFERROR(INDEX(Reports!FW:FW,MATCH(Dashboard!A73,Reports!EP:EP,0)),IFERROR(INDEX(Reports!FW:FW,MATCH(TEXT(Dashboard!A73,"@"),Reports!EP:EP,0)),INDEX(Reports!FW:FW,MATCH(VALUE(Dashboard!A73),Reports!EP:EP,0)))),0)</f>
        <v>0</v>
      </c>
    </row>
    <row r="74" spans="1:32" s="19" customFormat="1" x14ac:dyDescent="0.25">
      <c r="B74" s="112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V74" s="112"/>
    </row>
    <row r="75" spans="1:32" s="19" customFormat="1" x14ac:dyDescent="0.25">
      <c r="G75" s="184"/>
      <c r="H75" s="184"/>
      <c r="I75" s="184"/>
      <c r="J75" s="184"/>
      <c r="K75" s="471"/>
      <c r="L75" s="184"/>
      <c r="M75" s="184"/>
      <c r="N75" s="184"/>
      <c r="O75" s="184"/>
      <c r="P75" s="184"/>
      <c r="Q75" s="184"/>
      <c r="R75" s="184"/>
      <c r="S75" s="184"/>
      <c r="T75" s="184"/>
    </row>
    <row r="76" spans="1:32" s="19" customFormat="1" x14ac:dyDescent="0.25"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T76" s="184"/>
    </row>
    <row r="77" spans="1:32" s="19" customFormat="1" x14ac:dyDescent="0.25">
      <c r="G77" s="184"/>
      <c r="H77" s="184"/>
      <c r="I77" s="184"/>
      <c r="J77" s="184"/>
      <c r="K77" s="184"/>
      <c r="L77" s="184"/>
      <c r="N77" s="184"/>
      <c r="O77" s="184"/>
      <c r="P77" s="184"/>
      <c r="Q77" s="184"/>
      <c r="R77" s="184"/>
      <c r="T77" s="184"/>
    </row>
    <row r="78" spans="1:32" s="19" customFormat="1" x14ac:dyDescent="0.25">
      <c r="B78" s="176" t="s">
        <v>263</v>
      </c>
      <c r="C78" s="176"/>
      <c r="H78" s="184"/>
      <c r="I78" s="184"/>
      <c r="J78" s="184"/>
      <c r="K78" s="184"/>
      <c r="L78" s="184" t="s">
        <v>841</v>
      </c>
      <c r="M78" s="293">
        <f>Reports!FW2</f>
        <v>275</v>
      </c>
      <c r="N78" s="293" t="s">
        <v>754</v>
      </c>
      <c r="O78" s="296" t="s">
        <v>1063</v>
      </c>
      <c r="P78" s="299" t="b">
        <f>(M78=M79)=(M78=Q79)</f>
        <v>1</v>
      </c>
      <c r="Q78" s="184"/>
      <c r="R78" s="184"/>
      <c r="S78" s="184"/>
    </row>
    <row r="79" spans="1:32" s="19" customFormat="1" ht="30" x14ac:dyDescent="0.25">
      <c r="B79" s="185" t="s">
        <v>317</v>
      </c>
      <c r="C79" s="185"/>
      <c r="D79" s="185" t="s">
        <v>232</v>
      </c>
      <c r="E79" s="185" t="s">
        <v>233</v>
      </c>
      <c r="F79" s="473" t="s">
        <v>816</v>
      </c>
      <c r="G79" s="261" t="s">
        <v>828</v>
      </c>
      <c r="H79" s="184"/>
      <c r="I79" s="184"/>
      <c r="L79" s="290" t="s">
        <v>842</v>
      </c>
      <c r="M79" s="292">
        <f>SUM(M80:M82)</f>
        <v>275</v>
      </c>
      <c r="N79" s="470">
        <f>SUMIFS($D$7:$D$73,$AF$7:$AF$73,"&lt;&gt;0")</f>
        <v>5590000</v>
      </c>
      <c r="O79" s="295">
        <f>COUNTIFS($AF$7:$AF$73,"&lt;&gt;0")</f>
        <v>7</v>
      </c>
      <c r="P79" s="291" t="s">
        <v>842</v>
      </c>
      <c r="Q79" s="295">
        <f>SUM(Q80:Q82)</f>
        <v>275</v>
      </c>
    </row>
    <row r="80" spans="1:32" s="19" customFormat="1" x14ac:dyDescent="0.25">
      <c r="B80" s="186" t="s">
        <v>319</v>
      </c>
      <c r="C80" s="186"/>
      <c r="D80" s="187" t="s">
        <v>220</v>
      </c>
      <c r="E80" s="188" t="s">
        <v>240</v>
      </c>
      <c r="F80" s="187" t="s">
        <v>817</v>
      </c>
      <c r="G80" s="187" t="s">
        <v>829</v>
      </c>
      <c r="H80" s="184" t="s">
        <v>591</v>
      </c>
      <c r="I80" s="184"/>
      <c r="L80" s="44" t="s">
        <v>814</v>
      </c>
      <c r="M80" s="293">
        <f>SUMIF($O$7:$O$73,L80,$AF$7:$AF$73)</f>
        <v>160</v>
      </c>
      <c r="N80" s="466">
        <f t="shared" ref="N80:N82" si="1">SUMIFS($D$7:$D$73,$O$7:$O$73,L80,$AF$7:$AF$73,"&lt;&gt;0")</f>
        <v>3200000</v>
      </c>
      <c r="O80" s="468">
        <f t="shared" ref="O80:O82" si="2">COUNTIFS($O$7:$O$73,L80,$AF$7:$AF$73,"&lt;&gt;0")</f>
        <v>2</v>
      </c>
      <c r="P80" s="19" t="s">
        <v>35</v>
      </c>
      <c r="Q80" s="296">
        <f>SUMIF($N$7:$N$73,P80,$AF$7:$AF$73)</f>
        <v>0</v>
      </c>
      <c r="S80" s="499" t="s">
        <v>39</v>
      </c>
      <c r="T80" s="500">
        <f>COUNTIF($S$7:$S$73,S80)/COUNTA($S$7:$S$73)</f>
        <v>0.47761194029850745</v>
      </c>
    </row>
    <row r="81" spans="2:22" s="19" customFormat="1" x14ac:dyDescent="0.25">
      <c r="B81" s="189" t="s">
        <v>16</v>
      </c>
      <c r="C81" s="189"/>
      <c r="D81" s="189" t="s">
        <v>226</v>
      </c>
      <c r="E81" s="190" t="s">
        <v>222</v>
      </c>
      <c r="F81" s="189" t="s">
        <v>818</v>
      </c>
      <c r="G81" s="189" t="s">
        <v>830</v>
      </c>
      <c r="H81" s="184"/>
      <c r="I81" s="184"/>
      <c r="L81" s="44" t="s">
        <v>815</v>
      </c>
      <c r="M81" s="293">
        <f>SUMIF($O$7:$O$73,L81,$AF$7:$AF$73)</f>
        <v>80</v>
      </c>
      <c r="N81" s="466">
        <f t="shared" si="1"/>
        <v>1440000</v>
      </c>
      <c r="O81" s="468">
        <f t="shared" si="2"/>
        <v>3</v>
      </c>
      <c r="P81" s="19" t="s">
        <v>34</v>
      </c>
      <c r="Q81" s="296">
        <f>SUMIF($N$7:$N$73,P81,$AF$7:$AF$73)</f>
        <v>35</v>
      </c>
      <c r="S81" s="44" t="s">
        <v>40</v>
      </c>
      <c r="T81" s="501">
        <f>COUNTIF($S$7:$S$73,S81)/COUNTA($S$7:$S$73)</f>
        <v>0.5074626865671642</v>
      </c>
    </row>
    <row r="82" spans="2:22" s="19" customFormat="1" x14ac:dyDescent="0.25">
      <c r="B82" s="189" t="s">
        <v>324</v>
      </c>
      <c r="C82" s="189"/>
      <c r="D82" s="189" t="s">
        <v>234</v>
      </c>
      <c r="E82" s="190" t="s">
        <v>241</v>
      </c>
      <c r="F82" s="189" t="s">
        <v>819</v>
      </c>
      <c r="G82" s="189" t="s">
        <v>62</v>
      </c>
      <c r="H82" s="184"/>
      <c r="I82" s="184"/>
      <c r="L82" s="288" t="s">
        <v>695</v>
      </c>
      <c r="M82" s="294">
        <f>SUMIF($O$7:$O$73,L82,$AF$7:$AF$73)</f>
        <v>35</v>
      </c>
      <c r="N82" s="467">
        <f t="shared" si="1"/>
        <v>950000</v>
      </c>
      <c r="O82" s="469">
        <f t="shared" si="2"/>
        <v>2</v>
      </c>
      <c r="P82" s="289" t="s">
        <v>45</v>
      </c>
      <c r="Q82" s="297">
        <f>SUMIF($N$7:$N$73,P82,$AF$7:$AF$73)</f>
        <v>240</v>
      </c>
      <c r="S82" s="288" t="s">
        <v>1048</v>
      </c>
      <c r="T82" s="502">
        <f>COUNTIF($S$7:$S$73,S82)/COUNTA($S$7:$S$73)</f>
        <v>0</v>
      </c>
    </row>
    <row r="83" spans="2:22" s="19" customFormat="1" x14ac:dyDescent="0.25">
      <c r="B83" s="190" t="s">
        <v>330</v>
      </c>
      <c r="C83" s="190"/>
      <c r="D83" s="189" t="s">
        <v>16</v>
      </c>
      <c r="E83" s="190" t="s">
        <v>242</v>
      </c>
      <c r="F83" s="189" t="s">
        <v>1044</v>
      </c>
      <c r="G83" s="189"/>
      <c r="H83" s="184"/>
      <c r="I83" s="184"/>
      <c r="S83" s="499" t="s">
        <v>672</v>
      </c>
      <c r="T83" s="500">
        <f>COUNTIF($T$7:$T$73,S83)/COUNTA($T$7:$T$73)</f>
        <v>0.4925373134328358</v>
      </c>
    </row>
    <row r="84" spans="2:22" s="19" customFormat="1" x14ac:dyDescent="0.25">
      <c r="B84" s="189" t="s">
        <v>325</v>
      </c>
      <c r="C84" s="189"/>
      <c r="D84" s="189" t="s">
        <v>66</v>
      </c>
      <c r="E84" s="190" t="s">
        <v>243</v>
      </c>
      <c r="F84" s="189" t="s">
        <v>1329</v>
      </c>
      <c r="G84" s="191"/>
      <c r="H84" s="184"/>
      <c r="I84" s="184"/>
      <c r="S84" s="44" t="s">
        <v>671</v>
      </c>
      <c r="T84" s="501">
        <f t="shared" ref="T84:T85" si="3">COUNTIF($T$7:$T$73,S84)/COUNTA($T$7:$T$73)</f>
        <v>0.20895522388059701</v>
      </c>
    </row>
    <row r="85" spans="2:22" s="19" customFormat="1" x14ac:dyDescent="0.25">
      <c r="B85" s="189" t="s">
        <v>320</v>
      </c>
      <c r="C85" s="189"/>
      <c r="D85" s="189" t="s">
        <v>235</v>
      </c>
      <c r="E85" s="190" t="s">
        <v>221</v>
      </c>
      <c r="F85" s="189" t="s">
        <v>591</v>
      </c>
      <c r="G85" s="184"/>
      <c r="H85" s="184"/>
      <c r="I85" s="184"/>
      <c r="S85" s="288" t="s">
        <v>670</v>
      </c>
      <c r="T85" s="501">
        <f t="shared" si="3"/>
        <v>0.29850746268656714</v>
      </c>
    </row>
    <row r="86" spans="2:22" s="19" customFormat="1" x14ac:dyDescent="0.25">
      <c r="B86" s="189" t="s">
        <v>15</v>
      </c>
      <c r="C86" s="189"/>
      <c r="D86" s="189" t="s">
        <v>13</v>
      </c>
      <c r="E86" s="190" t="s">
        <v>244</v>
      </c>
      <c r="F86" s="189" t="s">
        <v>591</v>
      </c>
      <c r="G86" s="184"/>
      <c r="H86" s="184"/>
      <c r="I86" s="184"/>
      <c r="T86" s="290" t="s">
        <v>1048</v>
      </c>
      <c r="U86" s="291" t="s">
        <v>40</v>
      </c>
      <c r="V86" s="503" t="s">
        <v>39</v>
      </c>
    </row>
    <row r="87" spans="2:22" s="19" customFormat="1" x14ac:dyDescent="0.25">
      <c r="B87" s="189" t="s">
        <v>326</v>
      </c>
      <c r="C87" s="189"/>
      <c r="D87" s="189" t="s">
        <v>237</v>
      </c>
      <c r="E87" s="190" t="s">
        <v>245</v>
      </c>
      <c r="F87" s="189" t="s">
        <v>591</v>
      </c>
      <c r="G87" s="184"/>
      <c r="H87" s="184"/>
      <c r="I87" s="184"/>
      <c r="S87" s="187" t="s">
        <v>672</v>
      </c>
      <c r="T87" s="504">
        <f>COUNTIFS($S$7:$S$73,T$86,$T$7:$T$73,$S87)</f>
        <v>0</v>
      </c>
      <c r="U87" s="505">
        <f t="shared" ref="U87:V89" si="4">COUNTIFS($S$7:$S$73,U$86,$T$7:$T$73,$S87)</f>
        <v>18</v>
      </c>
      <c r="V87" s="506">
        <f t="shared" si="4"/>
        <v>15</v>
      </c>
    </row>
    <row r="88" spans="2:22" s="19" customFormat="1" x14ac:dyDescent="0.25">
      <c r="B88" s="190" t="s">
        <v>318</v>
      </c>
      <c r="C88" s="190"/>
      <c r="D88" s="189" t="s">
        <v>239</v>
      </c>
      <c r="E88" s="190" t="s">
        <v>223</v>
      </c>
      <c r="F88" s="189" t="s">
        <v>591</v>
      </c>
      <c r="G88" s="184"/>
      <c r="H88" s="184"/>
      <c r="I88" s="184"/>
      <c r="S88" s="190" t="s">
        <v>671</v>
      </c>
      <c r="T88" s="504">
        <f t="shared" ref="T88:T89" si="5">COUNTIFS($S$7:$S$73,T$86,$T$7:$T$73,$S88)</f>
        <v>0</v>
      </c>
      <c r="U88" s="505">
        <f t="shared" si="4"/>
        <v>10</v>
      </c>
      <c r="V88" s="506">
        <f t="shared" si="4"/>
        <v>4</v>
      </c>
    </row>
    <row r="89" spans="2:22" s="19" customFormat="1" x14ac:dyDescent="0.25">
      <c r="B89" s="189" t="s">
        <v>321</v>
      </c>
      <c r="C89" s="189"/>
      <c r="D89" s="189" t="s">
        <v>228</v>
      </c>
      <c r="E89" s="190" t="s">
        <v>230</v>
      </c>
      <c r="F89" s="189" t="s">
        <v>591</v>
      </c>
      <c r="S89" s="192" t="s">
        <v>670</v>
      </c>
      <c r="T89" s="507">
        <f t="shared" si="5"/>
        <v>0</v>
      </c>
      <c r="U89" s="508">
        <f t="shared" si="4"/>
        <v>6</v>
      </c>
      <c r="V89" s="509">
        <f t="shared" si="4"/>
        <v>13</v>
      </c>
    </row>
    <row r="90" spans="2:22" s="19" customFormat="1" x14ac:dyDescent="0.25">
      <c r="B90" s="190" t="s">
        <v>331</v>
      </c>
      <c r="C90" s="190"/>
      <c r="D90" s="189" t="s">
        <v>236</v>
      </c>
      <c r="E90" s="190" t="s">
        <v>246</v>
      </c>
      <c r="F90" s="189" t="s">
        <v>591</v>
      </c>
    </row>
    <row r="91" spans="2:22" s="19" customFormat="1" x14ac:dyDescent="0.25">
      <c r="B91" s="189" t="s">
        <v>323</v>
      </c>
      <c r="C91" s="189"/>
      <c r="D91" s="189" t="s">
        <v>224</v>
      </c>
      <c r="E91" s="190" t="s">
        <v>16</v>
      </c>
      <c r="F91" s="189" t="s">
        <v>591</v>
      </c>
    </row>
    <row r="92" spans="2:22" s="19" customFormat="1" x14ac:dyDescent="0.25">
      <c r="B92" s="189" t="s">
        <v>327</v>
      </c>
      <c r="C92" s="189"/>
      <c r="D92" s="191" t="s">
        <v>238</v>
      </c>
      <c r="E92" s="190" t="s">
        <v>66</v>
      </c>
      <c r="F92" s="191" t="s">
        <v>591</v>
      </c>
    </row>
    <row r="93" spans="2:22" s="19" customFormat="1" x14ac:dyDescent="0.25">
      <c r="B93" s="189" t="s">
        <v>328</v>
      </c>
      <c r="C93" s="521"/>
      <c r="E93" s="190" t="s">
        <v>13</v>
      </c>
      <c r="F93" s="184" t="s">
        <v>591</v>
      </c>
      <c r="G93" s="184" t="s">
        <v>591</v>
      </c>
      <c r="H93" s="184" t="s">
        <v>591</v>
      </c>
    </row>
    <row r="94" spans="2:22" s="19" customFormat="1" x14ac:dyDescent="0.25">
      <c r="B94" s="189" t="s">
        <v>322</v>
      </c>
      <c r="C94" s="521"/>
      <c r="E94" s="190" t="s">
        <v>247</v>
      </c>
      <c r="F94" s="184" t="s">
        <v>591</v>
      </c>
      <c r="G94" s="184" t="s">
        <v>591</v>
      </c>
      <c r="H94" s="184" t="s">
        <v>591</v>
      </c>
    </row>
    <row r="95" spans="2:22" s="19" customFormat="1" x14ac:dyDescent="0.25">
      <c r="B95" s="192" t="s">
        <v>329</v>
      </c>
      <c r="E95" s="190" t="s">
        <v>248</v>
      </c>
      <c r="F95" s="184" t="s">
        <v>591</v>
      </c>
      <c r="G95" s="184" t="s">
        <v>591</v>
      </c>
      <c r="H95" s="184" t="s">
        <v>591</v>
      </c>
    </row>
    <row r="96" spans="2:22" s="19" customFormat="1" x14ac:dyDescent="0.25">
      <c r="E96" s="190" t="s">
        <v>249</v>
      </c>
      <c r="F96" s="184" t="s">
        <v>591</v>
      </c>
      <c r="G96" s="184" t="s">
        <v>591</v>
      </c>
      <c r="H96" s="184" t="s">
        <v>591</v>
      </c>
    </row>
    <row r="97" spans="5:8" s="19" customFormat="1" x14ac:dyDescent="0.25">
      <c r="E97" s="190" t="s">
        <v>231</v>
      </c>
      <c r="F97" s="184" t="s">
        <v>591</v>
      </c>
      <c r="G97" s="184" t="s">
        <v>591</v>
      </c>
      <c r="H97" s="184" t="s">
        <v>591</v>
      </c>
    </row>
    <row r="98" spans="5:8" s="19" customFormat="1" x14ac:dyDescent="0.25">
      <c r="E98" s="190" t="s">
        <v>250</v>
      </c>
      <c r="F98" s="184" t="s">
        <v>591</v>
      </c>
      <c r="G98" s="184" t="s">
        <v>591</v>
      </c>
      <c r="H98" s="184" t="s">
        <v>591</v>
      </c>
    </row>
    <row r="99" spans="5:8" s="19" customFormat="1" x14ac:dyDescent="0.25">
      <c r="E99" s="190" t="s">
        <v>251</v>
      </c>
      <c r="F99" s="184" t="s">
        <v>591</v>
      </c>
      <c r="G99" s="184" t="s">
        <v>591</v>
      </c>
      <c r="H99" s="184" t="s">
        <v>591</v>
      </c>
    </row>
    <row r="100" spans="5:8" s="19" customFormat="1" x14ac:dyDescent="0.25">
      <c r="E100" s="190" t="s">
        <v>252</v>
      </c>
      <c r="F100" s="184" t="s">
        <v>591</v>
      </c>
      <c r="G100" s="184" t="s">
        <v>591</v>
      </c>
      <c r="H100" s="184" t="s">
        <v>591</v>
      </c>
    </row>
    <row r="101" spans="5:8" s="19" customFormat="1" x14ac:dyDescent="0.25">
      <c r="E101" s="190" t="s">
        <v>253</v>
      </c>
      <c r="F101" s="184" t="s">
        <v>591</v>
      </c>
      <c r="G101" s="184" t="s">
        <v>591</v>
      </c>
      <c r="H101" s="184" t="s">
        <v>591</v>
      </c>
    </row>
    <row r="102" spans="5:8" s="19" customFormat="1" x14ac:dyDescent="0.25">
      <c r="E102" s="190" t="s">
        <v>237</v>
      </c>
      <c r="F102" s="184" t="s">
        <v>591</v>
      </c>
      <c r="G102" s="184" t="s">
        <v>591</v>
      </c>
      <c r="H102" s="184" t="s">
        <v>591</v>
      </c>
    </row>
    <row r="103" spans="5:8" s="19" customFormat="1" x14ac:dyDescent="0.25">
      <c r="E103" s="190" t="s">
        <v>227</v>
      </c>
      <c r="F103" s="184" t="s">
        <v>591</v>
      </c>
      <c r="G103" s="184" t="s">
        <v>591</v>
      </c>
      <c r="H103" s="184" t="s">
        <v>591</v>
      </c>
    </row>
    <row r="104" spans="5:8" s="19" customFormat="1" x14ac:dyDescent="0.25">
      <c r="E104" s="190" t="s">
        <v>254</v>
      </c>
      <c r="F104" s="184" t="s">
        <v>591</v>
      </c>
      <c r="G104" s="184" t="s">
        <v>591</v>
      </c>
      <c r="H104" s="184" t="s">
        <v>591</v>
      </c>
    </row>
    <row r="105" spans="5:8" s="19" customFormat="1" x14ac:dyDescent="0.25">
      <c r="E105" s="190" t="s">
        <v>225</v>
      </c>
      <c r="F105" s="184" t="s">
        <v>591</v>
      </c>
      <c r="G105" s="184" t="s">
        <v>591</v>
      </c>
      <c r="H105" s="184" t="s">
        <v>591</v>
      </c>
    </row>
    <row r="106" spans="5:8" s="19" customFormat="1" x14ac:dyDescent="0.25">
      <c r="E106" s="190" t="s">
        <v>255</v>
      </c>
      <c r="F106" s="184" t="s">
        <v>591</v>
      </c>
      <c r="G106" s="184" t="s">
        <v>591</v>
      </c>
      <c r="H106" s="184" t="s">
        <v>591</v>
      </c>
    </row>
    <row r="107" spans="5:8" s="19" customFormat="1" x14ac:dyDescent="0.25">
      <c r="E107" s="190" t="s">
        <v>239</v>
      </c>
      <c r="F107" s="184" t="s">
        <v>591</v>
      </c>
      <c r="G107" s="184" t="s">
        <v>591</v>
      </c>
      <c r="H107" s="184" t="s">
        <v>591</v>
      </c>
    </row>
    <row r="108" spans="5:8" s="19" customFormat="1" x14ac:dyDescent="0.25">
      <c r="E108" s="190" t="s">
        <v>256</v>
      </c>
      <c r="F108" s="184" t="s">
        <v>591</v>
      </c>
      <c r="G108" s="184" t="s">
        <v>591</v>
      </c>
      <c r="H108" s="184" t="s">
        <v>591</v>
      </c>
    </row>
    <row r="109" spans="5:8" s="19" customFormat="1" x14ac:dyDescent="0.25">
      <c r="E109" s="190" t="s">
        <v>257</v>
      </c>
      <c r="F109" s="184" t="s">
        <v>591</v>
      </c>
      <c r="G109" s="184" t="s">
        <v>591</v>
      </c>
      <c r="H109" s="184" t="s">
        <v>591</v>
      </c>
    </row>
    <row r="110" spans="5:8" s="19" customFormat="1" x14ac:dyDescent="0.25">
      <c r="E110" s="190" t="s">
        <v>258</v>
      </c>
      <c r="F110" s="184" t="s">
        <v>591</v>
      </c>
      <c r="G110" s="184" t="s">
        <v>591</v>
      </c>
      <c r="H110" s="184" t="s">
        <v>591</v>
      </c>
    </row>
    <row r="111" spans="5:8" s="19" customFormat="1" x14ac:dyDescent="0.25">
      <c r="E111" s="190" t="s">
        <v>259</v>
      </c>
      <c r="F111" s="184" t="s">
        <v>591</v>
      </c>
      <c r="G111" s="184" t="s">
        <v>591</v>
      </c>
      <c r="H111" s="184" t="s">
        <v>591</v>
      </c>
    </row>
    <row r="112" spans="5:8" s="19" customFormat="1" x14ac:dyDescent="0.25">
      <c r="E112" s="190" t="s">
        <v>260</v>
      </c>
      <c r="F112" s="184" t="s">
        <v>591</v>
      </c>
      <c r="G112" s="184" t="s">
        <v>591</v>
      </c>
      <c r="H112" s="184" t="s">
        <v>591</v>
      </c>
    </row>
    <row r="113" spans="5:8" s="19" customFormat="1" x14ac:dyDescent="0.25">
      <c r="E113" s="190" t="s">
        <v>224</v>
      </c>
      <c r="F113" s="184" t="s">
        <v>591</v>
      </c>
      <c r="G113" s="184" t="s">
        <v>591</v>
      </c>
      <c r="H113" s="184" t="s">
        <v>591</v>
      </c>
    </row>
    <row r="114" spans="5:8" s="19" customFormat="1" x14ac:dyDescent="0.25">
      <c r="E114" s="190" t="s">
        <v>613</v>
      </c>
      <c r="F114" s="184" t="s">
        <v>591</v>
      </c>
      <c r="G114" s="184" t="s">
        <v>591</v>
      </c>
      <c r="H114" s="184" t="s">
        <v>591</v>
      </c>
    </row>
    <row r="115" spans="5:8" s="19" customFormat="1" x14ac:dyDescent="0.25">
      <c r="E115" s="190" t="s">
        <v>614</v>
      </c>
      <c r="F115" s="184" t="s">
        <v>591</v>
      </c>
      <c r="G115" s="184" t="s">
        <v>591</v>
      </c>
      <c r="H115" s="184" t="s">
        <v>591</v>
      </c>
    </row>
    <row r="116" spans="5:8" s="19" customFormat="1" x14ac:dyDescent="0.25">
      <c r="E116" s="190" t="s">
        <v>627</v>
      </c>
      <c r="F116" s="184" t="s">
        <v>591</v>
      </c>
      <c r="G116" s="184" t="s">
        <v>591</v>
      </c>
      <c r="H116" s="184" t="s">
        <v>591</v>
      </c>
    </row>
    <row r="117" spans="5:8" s="19" customFormat="1" x14ac:dyDescent="0.25">
      <c r="E117" s="190" t="s">
        <v>615</v>
      </c>
      <c r="F117" s="184" t="s">
        <v>591</v>
      </c>
      <c r="G117" s="184" t="s">
        <v>591</v>
      </c>
      <c r="H117" s="184" t="s">
        <v>591</v>
      </c>
    </row>
    <row r="118" spans="5:8" s="19" customFormat="1" x14ac:dyDescent="0.25">
      <c r="E118" s="190" t="s">
        <v>628</v>
      </c>
      <c r="F118" s="19" t="s">
        <v>591</v>
      </c>
    </row>
    <row r="119" spans="5:8" s="19" customFormat="1" x14ac:dyDescent="0.25">
      <c r="E119" s="190" t="s">
        <v>616</v>
      </c>
      <c r="F119" s="19" t="s">
        <v>591</v>
      </c>
    </row>
    <row r="120" spans="5:8" s="19" customFormat="1" x14ac:dyDescent="0.25">
      <c r="E120" s="190" t="s">
        <v>261</v>
      </c>
      <c r="F120" s="19" t="s">
        <v>591</v>
      </c>
    </row>
    <row r="121" spans="5:8" s="19" customFormat="1" x14ac:dyDescent="0.25">
      <c r="E121" s="190" t="s">
        <v>229</v>
      </c>
      <c r="F121" s="19" t="s">
        <v>591</v>
      </c>
    </row>
    <row r="122" spans="5:8" s="19" customFormat="1" x14ac:dyDescent="0.25">
      <c r="E122" s="192" t="s">
        <v>262</v>
      </c>
      <c r="F122" s="19" t="s">
        <v>591</v>
      </c>
    </row>
    <row r="123" spans="5:8" s="19" customFormat="1" x14ac:dyDescent="0.25">
      <c r="F123" s="19" t="s">
        <v>591</v>
      </c>
    </row>
    <row r="124" spans="5:8" s="19" customFormat="1" x14ac:dyDescent="0.25">
      <c r="F124" s="19" t="s">
        <v>591</v>
      </c>
    </row>
    <row r="125" spans="5:8" s="19" customFormat="1" x14ac:dyDescent="0.25">
      <c r="F125" s="19" t="s">
        <v>591</v>
      </c>
    </row>
    <row r="126" spans="5:8" s="19" customFormat="1" x14ac:dyDescent="0.25">
      <c r="F126" s="19" t="s">
        <v>591</v>
      </c>
    </row>
    <row r="127" spans="5:8" s="19" customFormat="1" x14ac:dyDescent="0.25">
      <c r="F127" s="19" t="s">
        <v>591</v>
      </c>
    </row>
    <row r="128" spans="5:8" s="19" customFormat="1" x14ac:dyDescent="0.25">
      <c r="F128" s="19" t="s">
        <v>591</v>
      </c>
    </row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</sheetData>
  <autoFilter ref="A6:AU73" xr:uid="{9CCA7DC1-1852-472F-AF4D-40756299F07D}"/>
  <sortState xmlns:xlrd2="http://schemas.microsoft.com/office/spreadsheetml/2017/richdata2" ref="A7:AF73">
    <sortCondition ref="N7:N73"/>
    <sortCondition descending="1" ref="D7:D73"/>
  </sortState>
  <conditionalFormatting sqref="A1:AU237">
    <cfRule type="expression" dxfId="0" priority="1">
      <formula>ROW()=26</formula>
    </cfRule>
  </conditionalFormatting>
  <dataValidations disablePrompts="1" count="1">
    <dataValidation type="list" allowBlank="1" showInputMessage="1" showErrorMessage="1" sqref="B4" xr:uid="{59182DB7-E639-4A87-961E-46B61C10D241}">
      <formula1>$D$3:$D$4</formula1>
    </dataValidation>
  </dataValidations>
  <hyperlinks>
    <hyperlink ref="A27" location="678460!headers" display="678460!headers" xr:uid="{ABE76B11-7CA0-4CF0-8C3B-26EEB90A4FAC}"/>
    <hyperlink ref="A23" location="676821!headers" display="676821!headers" xr:uid="{470D496F-9FC3-4A2D-A849-9A2066630657}"/>
    <hyperlink ref="A32" location="676842!headers" display="676842!headers" xr:uid="{AD0F2362-74A4-41D3-9E8D-3C967CC5A2D3}"/>
    <hyperlink ref="A28" location="676844!headers" display="676844!headers" xr:uid="{508DA0C5-1D0E-42E6-ABF8-8FA8589F8FDC}"/>
    <hyperlink ref="A25" location="676864!headers" display="676864!headers" xr:uid="{7AD2A440-6050-4A14-8C17-C9B9836C02A0}"/>
    <hyperlink ref="A31" location="676870!headers" display="676870!headers" xr:uid="{5D511547-BE6A-433E-8FB2-251D01E8FA52}"/>
    <hyperlink ref="A36" location="676876!headers" display="676876!headers" xr:uid="{BB7B4915-CA78-4E3E-935F-DBE1881A1B38}"/>
    <hyperlink ref="A37" location="676879!headers" display="676879!headers" xr:uid="{262AED26-8FC6-4021-8133-528937AFD402}"/>
    <hyperlink ref="A29" location="676888!headers" display="676888!headers" xr:uid="{FCD8B586-D13C-4A30-9E75-D2DEB4399E22}"/>
    <hyperlink ref="A38" location="678000!headers" display="678000!headers" xr:uid="{331BCC74-6C76-4259-87CA-44893B9A1184}"/>
    <hyperlink ref="A46" location="678011!headers" display="678011!headers" xr:uid="{A657B8C8-283E-4AA9-A13D-C14381EA7FBC}"/>
    <hyperlink ref="A42" location="678030!headers" display="678030!headers" xr:uid="{80C53870-4272-46E7-A0AD-3A252E0788F2}"/>
    <hyperlink ref="A47" location="678034!headers" display="678034!headers" xr:uid="{1B701515-69A4-4319-8B18-6920E0BE5CFA}"/>
    <hyperlink ref="A35" location="678048!headers" display="678048!headers" xr:uid="{47D000E3-FD93-4804-92C2-E925CEB4B1AF}"/>
    <hyperlink ref="A43" location="678050!headers" display="678050!headers" xr:uid="{4FF26289-BFE8-4805-B4BD-B84B57565FFD}"/>
    <hyperlink ref="A26" location="678129!headers" display="678129!headers" xr:uid="{7C252E81-B6F6-4F43-8618-6F7698F37BC5}"/>
    <hyperlink ref="A41" location="678131!headers" display="678131!headers" xr:uid="{A920B7E1-EADA-4317-9B50-D364452E167A}"/>
    <hyperlink ref="A45" location="678140!headers" display="678140!headers" xr:uid="{04F0236B-AE4D-4EBE-8A9B-CD7FD5048B2E}"/>
    <hyperlink ref="A39" location="678141!headers" display="678141!headers" xr:uid="{178A9AD1-0C06-4E4E-AA19-8F1461F8F3EA}"/>
    <hyperlink ref="A40" location="678166!headers" display="678166!headers" xr:uid="{21C159A1-BDF3-42AC-9670-A62EDA12ADC4}"/>
    <hyperlink ref="A33" location="678167!headers" display="678167!headers" xr:uid="{2A7B8925-5084-4382-8774-7BB41C534C66}"/>
    <hyperlink ref="A52" location="70523881!headers" display="70523881!headers" xr:uid="{95053DD4-E9D3-45D7-AD39-927A6B2B6986}"/>
    <hyperlink ref="A59" location="70524073!headers" display="70524073!headers" xr:uid="{01BFB761-A9C9-49AD-8F0E-761F864148CC}"/>
    <hyperlink ref="A50" location="70524081!headers" display="70524081!headers" xr:uid="{EF7B25CD-8102-4EA9-A213-FE1FA7E13BCA}"/>
    <hyperlink ref="A60" location="70524098!headers" display="70524098!headers" xr:uid="{C7259661-7ED6-46ED-B643-DB9071DC8D61}"/>
    <hyperlink ref="A56" location="70524877!headers" display="70524877!headers" xr:uid="{C94D3D3D-24E0-4D60-B2DD-DE5734B912EC}"/>
    <hyperlink ref="A67" location="70572573!headers" display="70572573!headers" xr:uid="{6476755F-15F2-4642-BC34-48E578282453}"/>
    <hyperlink ref="A61" location="70596124!headers" display="70596124!headers" xr:uid="{DACFE131-D54C-4A4C-92DD-5CC37E07AC5D}"/>
    <hyperlink ref="A63" location="70596132!headers" display="70596132!headers" xr:uid="{5506069E-013E-4395-B40D-997FD85AC6C2}"/>
    <hyperlink ref="A64" location="70596149!headers" display="70596149!headers" xr:uid="{DCF7031F-F89E-4433-A3F5-4297AA13883A}"/>
    <hyperlink ref="A51" location="70598445!headers" display="70598445!headers" xr:uid="{865AAF5D-80E0-46D1-8D66-EFF8E087BB19}"/>
    <hyperlink ref="A65" location="70609064!headers" display="70609064!headers" xr:uid="{91815BF9-9003-4047-A185-2C4680A50A36}"/>
    <hyperlink ref="A53" location="70609103!headers" display="70609103!headers" xr:uid="{DC75E8F2-D3FB-4B7D-82CE-6D22E091A9FD}"/>
    <hyperlink ref="A58" location="70609111!headers" display="70609111!headers" xr:uid="{E2C3C647-7A62-4ACD-B041-9D4A66BEA67A}"/>
    <hyperlink ref="A55" location="70609128!headers" display="70609128!headers" xr:uid="{C4E77886-CCE7-42BC-9C42-D45CA584A7E9}"/>
    <hyperlink ref="A66" location="70609136!headers" display="70609136!headers" xr:uid="{B8F895A8-B986-4EE7-B35A-EE4259AA18D9}"/>
    <hyperlink ref="A69" location="70609739!headers" display="70609739!headers" xr:uid="{63800038-8CF3-4559-9C26-CA013E423703}"/>
    <hyperlink ref="A70" location="70612178!headers" display="70612178!headers" xr:uid="{F27EC46D-1820-4310-9675-88BD2DB26BC0}"/>
    <hyperlink ref="A62" location="70615051!headers" display="70615051!headers" xr:uid="{7FF7988B-6FFA-41D5-8BCA-C4F715E5CDDE}"/>
    <hyperlink ref="A54" location="70617661!headers" display="70617661!headers" xr:uid="{34EB9373-E2AA-46BB-8D81-928D8C1D09D5}"/>
    <hyperlink ref="A10" location="04424420.1001!headers" display="04424420.1001!headers" xr:uid="{DB4CC115-F050-4AC0-8570-7F9D190A962E}"/>
    <hyperlink ref="A71" location="70642038!headers" display="70642038!headers" xr:uid="{0C3C5CD6-B0B7-4A9A-9961-580E496DAD36}"/>
    <hyperlink ref="A7" location="03653646.1001!headers" display="03653646.1001!headers" xr:uid="{3D6773B0-F246-4C7C-9350-9AA78749AF47}"/>
    <hyperlink ref="A9" location="04432503.1001!headers" display="04432503.1001!headers" xr:uid="{83311F9C-E34B-44DE-821A-203BD85600A5}"/>
    <hyperlink ref="A68" location="70641307!headers" display="70641307!headers" xr:uid="{75F581CE-BEB8-4DBA-AD1E-C0713DB21D47}"/>
    <hyperlink ref="A13" location="04438803.1001!headers" display="04438803.1001!headers" xr:uid="{808A0FBB-9EBA-4FAF-9AEE-41CCDAB77132}"/>
    <hyperlink ref="A14" location="04438790.1001!headers" display="04438790.1001!headers" xr:uid="{4C8FD318-F956-47EA-B48E-7C241D661772}"/>
    <hyperlink ref="A34" location="678714!headers" display="678714!headers" xr:uid="{C7C2F586-BC2A-44E0-9CC3-D3E9D97D1874}"/>
    <hyperlink ref="A44" location="678009!headers" display="678009!headers" xr:uid="{1E6885FE-4B8D-4927-9ECF-D0B1A2D107FF}"/>
    <hyperlink ref="A24" location="678826!headers" display="678826!headers" xr:uid="{B8C74836-D1BE-416D-A82F-C328E083E6BE}"/>
    <hyperlink ref="A12" location="04467668.1001!headers" display="04467668.1001!headers" xr:uid="{7530B9A2-C1C5-4388-92DA-D0BDAAA97491}"/>
    <hyperlink ref="A30" location="678801!headers" display="678801!headers" xr:uid="{4F71F1FF-EB54-4C58-9881-0BE45936248A}"/>
    <hyperlink ref="A15" location="04459436.1001!headers" display="04459436.1001!headers" xr:uid="{1D57415A-02CC-4577-98C4-0DC9AFBB17E8}"/>
    <hyperlink ref="A11" location="04459371.1001!headers" display="04459371.1001!headers" xr:uid="{7A41D7B2-93F3-4356-A261-FF5737DF6F1E}"/>
    <hyperlink ref="A16" location="04465711.1001!headers" display="04465711.1001!headers" xr:uid="{5F7BF5C5-6F75-4316-9BC4-696FFDF54595}"/>
    <hyperlink ref="A8" location="04476501.1001!headers" display="04476501.1001!headers" xr:uid="{93781884-CB42-4A82-AD07-03241E758482}"/>
    <hyperlink ref="A72" location="70642046!headers" display="70642046!headers" xr:uid="{717D604E-7CB1-40F2-A17A-C0F92F87CDA3}"/>
    <hyperlink ref="A57" location="70656761!headers" display="70656761!headers" xr:uid="{18BBF7B1-0299-4A8F-A59F-667EC4A49BE4}"/>
    <hyperlink ref="A73" location="70654297!headers" display="70654297!headers" xr:uid="{11A84A57-B6DA-4ADF-953F-FB573D7A203C}"/>
    <hyperlink ref="A17" location="04483108.1001!headers" display="04483108.1001!headers" xr:uid="{51B26F00-22E7-482F-B48A-AB0B5A6C07B4}"/>
    <hyperlink ref="A18" location="04485925.1001!headers" display="04485925.1001!headers" xr:uid="{A707CDB1-F8EB-426F-9431-DA14CD5C036D}"/>
    <hyperlink ref="A48" location="678903!headers" display="678903!headers" xr:uid="{A4327BC3-B472-4C9F-B013-E6D1C66B28FC}"/>
    <hyperlink ref="A49" location="678904!headers" display="678904!headers" xr:uid="{DCE6ECD6-02A3-4C3E-86D6-BB7E546FFB8A}"/>
    <hyperlink ref="A19" location="04486883.1001!headers" display="04486883.1001!headers" xr:uid="{6CC73933-288A-43A0-B25A-268630C06266}"/>
    <hyperlink ref="A20" location="04492867.1001!headers" display="04492867.1001!headers" xr:uid="{B5240469-35F7-4477-A21D-9A59B2A29BAD}"/>
    <hyperlink ref="A21" location="04494924.1001!headers" display="04494924.1001!headers" xr:uid="{63CB7226-3E9E-4EAA-A8EA-65F4E67EFF55}"/>
    <hyperlink ref="A22" location="04496676.1001!headers" display="04496676.1001!headers" xr:uid="{4CA70D2D-BD47-4335-A173-BB7BA8622A84}"/>
  </hyperlinks>
  <pageMargins left="0.7" right="0.7" top="0.75" bottom="0.75" header="0.3" footer="0.3"/>
  <pageSetup paperSize="9" scale="28" orientation="portrait" r:id="rId1"/>
  <colBreaks count="1" manualBreakCount="1">
    <brk id="45" max="70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4F63-5BFE-4C45-8392-632FB5344661}">
  <sheetPr codeName="Sheet49">
    <tabColor rgb="FFFFD757"/>
    <pageSetUpPr fitToPage="1"/>
  </sheetPr>
  <dimension ref="A1:IX242"/>
  <sheetViews>
    <sheetView topLeftCell="IV1" zoomScale="85" zoomScaleNormal="85" workbookViewId="0">
      <selection activeCell="JH3" sqref="JH3"/>
    </sheetView>
  </sheetViews>
  <sheetFormatPr defaultRowHeight="15" x14ac:dyDescent="0.25"/>
  <cols>
    <col min="2" max="2" width="10.28515625" customWidth="1"/>
    <col min="3" max="3" width="14.7109375" customWidth="1"/>
    <col min="4" max="4" width="10.85546875" bestFit="1" customWidth="1"/>
    <col min="5" max="8" width="10.85546875" customWidth="1"/>
    <col min="9" max="9" width="12.85546875" customWidth="1"/>
    <col min="10" max="11" width="10.28515625" customWidth="1"/>
    <col min="12" max="13" width="12" customWidth="1"/>
    <col min="14" max="17" width="10.28515625" customWidth="1"/>
    <col min="18" max="20" width="11.140625" customWidth="1"/>
    <col min="21" max="23" width="10.28515625" customWidth="1"/>
    <col min="24" max="24" width="14.5703125" customWidth="1"/>
    <col min="25" max="25" width="10.85546875" bestFit="1" customWidth="1"/>
    <col min="26" max="29" width="10.85546875" customWidth="1"/>
    <col min="30" max="30" width="12.85546875" customWidth="1"/>
    <col min="31" max="32" width="10.85546875" customWidth="1"/>
    <col min="33" max="33" width="11.28515625" customWidth="1"/>
    <col min="34" max="37" width="10.85546875" customWidth="1"/>
    <col min="38" max="38" width="11.42578125" customWidth="1"/>
    <col min="39" max="48" width="10.85546875" customWidth="1"/>
    <col min="49" max="49" width="11.85546875" customWidth="1"/>
    <col min="50" max="50" width="7.5703125" style="87" customWidth="1"/>
    <col min="51" max="52" width="9.140625" customWidth="1"/>
    <col min="53" max="53" width="12.42578125" bestFit="1" customWidth="1"/>
    <col min="54" max="55" width="7.7109375" bestFit="1" customWidth="1"/>
    <col min="56" max="56" width="12.28515625" bestFit="1" customWidth="1"/>
    <col min="57" max="58" width="11.85546875" customWidth="1"/>
    <col min="59" max="59" width="10.5703125" bestFit="1" customWidth="1"/>
    <col min="60" max="61" width="12.42578125" bestFit="1" customWidth="1"/>
    <col min="62" max="63" width="10.85546875" bestFit="1" customWidth="1"/>
    <col min="64" max="64" width="10.28515625" bestFit="1" customWidth="1"/>
    <col min="65" max="65" width="11" bestFit="1" customWidth="1"/>
    <col min="66" max="69" width="10.42578125" bestFit="1" customWidth="1"/>
    <col min="70" max="70" width="16.7109375" customWidth="1"/>
    <col min="71" max="71" width="10.42578125" bestFit="1" customWidth="1"/>
    <col min="72" max="72" width="14.140625" bestFit="1" customWidth="1"/>
    <col min="73" max="78" width="14.140625" customWidth="1"/>
    <col min="79" max="79" width="13.140625" customWidth="1"/>
    <col min="80" max="80" width="9.85546875" customWidth="1"/>
    <col min="81" max="82" width="13.28515625" customWidth="1"/>
    <col min="83" max="86" width="9.140625" customWidth="1"/>
    <col min="87" max="87" width="22.140625" customWidth="1"/>
    <col min="88" max="91" width="8.7109375" customWidth="1"/>
    <col min="92" max="92" width="11.140625" customWidth="1"/>
    <col min="93" max="93" width="8.7109375" customWidth="1"/>
    <col min="94" max="94" width="9" customWidth="1"/>
    <col min="95" max="95" width="9.7109375" bestFit="1" customWidth="1"/>
    <col min="96" max="97" width="12.85546875" customWidth="1"/>
    <col min="98" max="98" width="9.140625" customWidth="1"/>
    <col min="99" max="99" width="15.5703125" customWidth="1"/>
    <col min="100" max="100" width="10.85546875" bestFit="1" customWidth="1"/>
    <col min="101" max="101" width="9.5703125" customWidth="1"/>
    <col min="102" max="102" width="11.85546875" bestFit="1" customWidth="1"/>
    <col min="103" max="103" width="14.7109375" customWidth="1"/>
    <col min="104" max="104" width="14.7109375" bestFit="1" customWidth="1"/>
    <col min="105" max="122" width="6.28515625" customWidth="1"/>
    <col min="123" max="124" width="17" customWidth="1"/>
    <col min="125" max="125" width="15.5703125" customWidth="1"/>
    <col min="126" max="126" width="10.85546875" customWidth="1"/>
    <col min="127" max="127" width="9.5703125" customWidth="1"/>
    <col min="128" max="128" width="11.85546875" customWidth="1"/>
    <col min="129" max="130" width="10.5703125" customWidth="1"/>
    <col min="131" max="131" width="12.140625" customWidth="1"/>
    <col min="132" max="136" width="11.140625" customWidth="1"/>
    <col min="137" max="137" width="12.85546875" customWidth="1"/>
    <col min="138" max="143" width="11.140625" customWidth="1"/>
    <col min="144" max="144" width="12" customWidth="1"/>
    <col min="145" max="145" width="11.42578125" customWidth="1"/>
    <col min="146" max="146" width="17.5703125" customWidth="1"/>
    <col min="147" max="147" width="10.85546875" bestFit="1" customWidth="1"/>
    <col min="148" max="148" width="9.5703125" customWidth="1"/>
    <col min="149" max="149" width="11.85546875" bestFit="1" customWidth="1"/>
    <col min="150" max="150" width="14.7109375" bestFit="1" customWidth="1"/>
    <col min="151" max="151" width="14.7109375" customWidth="1"/>
    <col min="152" max="152" width="12.140625" customWidth="1"/>
    <col min="153" max="172" width="11.28515625" customWidth="1"/>
    <col min="173" max="173" width="8.5703125" customWidth="1"/>
    <col min="174" max="174" width="14.7109375" customWidth="1"/>
    <col min="175" max="175" width="11.7109375" bestFit="1" customWidth="1"/>
    <col min="176" max="176" width="6.28515625" style="236" customWidth="1"/>
    <col min="177" max="177" width="6.140625" customWidth="1"/>
    <col min="178" max="178" width="9.140625" customWidth="1"/>
    <col min="179" max="179" width="5.28515625" customWidth="1"/>
    <col min="180" max="180" width="11.85546875" customWidth="1"/>
    <col min="181" max="181" width="5.28515625" customWidth="1"/>
    <col min="182" max="182" width="4.42578125" customWidth="1"/>
    <col min="183" max="183" width="13.85546875" customWidth="1"/>
    <col min="184" max="184" width="10.85546875" customWidth="1"/>
    <col min="185" max="185" width="11" customWidth="1"/>
    <col min="186" max="186" width="11.85546875" customWidth="1"/>
    <col min="187" max="188" width="9.85546875" customWidth="1"/>
    <col min="189" max="189" width="11.28515625" customWidth="1"/>
    <col min="190" max="190" width="12.42578125" customWidth="1"/>
    <col min="191" max="192" width="7.7109375" customWidth="1"/>
    <col min="193" max="193" width="12.28515625" customWidth="1"/>
    <col min="194" max="194" width="5.5703125" customWidth="1"/>
    <col min="195" max="196" width="12.42578125" customWidth="1"/>
    <col min="197" max="198" width="10.85546875" customWidth="1"/>
    <col min="199" max="199" width="10.28515625" customWidth="1"/>
    <col min="200" max="200" width="11.28515625" customWidth="1"/>
    <col min="201" max="201" width="16" customWidth="1"/>
    <col min="202" max="202" width="11" customWidth="1"/>
    <col min="203" max="206" width="10.42578125" customWidth="1"/>
    <col min="207" max="207" width="11.28515625" customWidth="1"/>
    <col min="208" max="210" width="10.42578125" customWidth="1"/>
    <col min="211" max="212" width="13.140625" customWidth="1"/>
    <col min="213" max="216" width="10.42578125" customWidth="1"/>
    <col min="217" max="217" width="13.140625" customWidth="1"/>
    <col min="218" max="218" width="6.28515625" customWidth="1"/>
    <col min="219" max="219" width="12.7109375" customWidth="1"/>
    <col min="220" max="222" width="9.140625" customWidth="1"/>
    <col min="223" max="223" width="18.5703125" customWidth="1"/>
    <col min="224" max="224" width="10.85546875" customWidth="1"/>
    <col min="225" max="225" width="11" customWidth="1"/>
    <col min="226" max="226" width="11.85546875" customWidth="1"/>
    <col min="227" max="228" width="9.85546875" customWidth="1"/>
    <col min="229" max="229" width="11.28515625" customWidth="1"/>
    <col min="230" max="230" width="12.42578125" customWidth="1"/>
    <col min="231" max="232" width="7.7109375" customWidth="1"/>
    <col min="233" max="233" width="12.28515625" customWidth="1"/>
    <col min="234" max="234" width="5.5703125" customWidth="1"/>
    <col min="235" max="236" width="12.42578125" customWidth="1"/>
    <col min="237" max="238" width="10.85546875" customWidth="1"/>
    <col min="239" max="239" width="10.28515625" customWidth="1"/>
    <col min="240" max="244" width="11.28515625" customWidth="1"/>
    <col min="245" max="245" width="13.28515625" customWidth="1"/>
    <col min="246" max="246" width="16" customWidth="1"/>
    <col min="247" max="248" width="11" customWidth="1"/>
    <col min="249" max="251" width="10.42578125" bestFit="1" customWidth="1"/>
    <col min="252" max="252" width="13.140625" customWidth="1"/>
    <col min="253" max="253" width="10.42578125" bestFit="1" customWidth="1"/>
    <col min="254" max="254" width="10.42578125" customWidth="1"/>
    <col min="255" max="257" width="13.140625" customWidth="1"/>
    <col min="258" max="258" width="6.28515625" customWidth="1"/>
  </cols>
  <sheetData>
    <row r="1" spans="1:258" ht="15.75" thickBot="1" x14ac:dyDescent="0.3">
      <c r="FT1"/>
      <c r="FW1" s="287">
        <v>10</v>
      </c>
      <c r="HZ1" s="358" t="s">
        <v>1043</v>
      </c>
      <c r="IA1" s="359"/>
      <c r="IB1" s="359"/>
      <c r="IC1" s="359"/>
      <c r="ID1" s="360"/>
    </row>
    <row r="2" spans="1:258" ht="45" customHeight="1" thickBot="1" x14ac:dyDescent="0.3">
      <c r="AX2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84"/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T2" s="84"/>
      <c r="CU2" s="84"/>
      <c r="CV2" s="84"/>
      <c r="CW2" s="84"/>
      <c r="CX2" s="84"/>
      <c r="CY2" s="94"/>
      <c r="CZ2" s="94"/>
      <c r="DA2" s="95"/>
      <c r="DB2" s="95"/>
      <c r="DC2" s="95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EN2" s="84"/>
      <c r="FT2" s="84"/>
      <c r="FU2" s="84"/>
      <c r="FV2" s="73"/>
      <c r="FW2" s="298">
        <f>SUM(FW4:FW63)</f>
        <v>275</v>
      </c>
      <c r="FX2" s="84"/>
    </row>
    <row r="3" spans="1:258" ht="60.75" customHeight="1" thickBot="1" x14ac:dyDescent="0.3">
      <c r="C3" s="88" t="s">
        <v>1372</v>
      </c>
      <c r="D3" s="88" t="s">
        <v>763</v>
      </c>
      <c r="E3" s="83" t="s">
        <v>764</v>
      </c>
      <c r="F3" s="83" t="s">
        <v>760</v>
      </c>
      <c r="G3" s="83" t="s">
        <v>754</v>
      </c>
      <c r="H3" s="83" t="s">
        <v>1059</v>
      </c>
      <c r="I3" s="85" t="s">
        <v>1337</v>
      </c>
      <c r="J3" s="83" t="s">
        <v>220</v>
      </c>
      <c r="K3" s="83" t="s">
        <v>226</v>
      </c>
      <c r="L3" s="83" t="s">
        <v>234</v>
      </c>
      <c r="M3" s="83" t="s">
        <v>16</v>
      </c>
      <c r="N3" s="83" t="s">
        <v>66</v>
      </c>
      <c r="O3" s="83" t="s">
        <v>235</v>
      </c>
      <c r="P3" s="83" t="s">
        <v>13</v>
      </c>
      <c r="Q3" s="83" t="s">
        <v>239</v>
      </c>
      <c r="R3" s="83" t="s">
        <v>228</v>
      </c>
      <c r="S3" s="83" t="s">
        <v>236</v>
      </c>
      <c r="T3" s="83" t="s">
        <v>224</v>
      </c>
      <c r="U3" s="86" t="s">
        <v>590</v>
      </c>
      <c r="W3" s="236"/>
      <c r="X3" s="88" t="s">
        <v>1373</v>
      </c>
      <c r="Y3" s="88" t="s">
        <v>763</v>
      </c>
      <c r="Z3" s="83" t="s">
        <v>764</v>
      </c>
      <c r="AA3" s="83" t="s">
        <v>760</v>
      </c>
      <c r="AB3" s="83" t="s">
        <v>754</v>
      </c>
      <c r="AC3" s="83" t="s">
        <v>1059</v>
      </c>
      <c r="AD3" s="85" t="s">
        <v>1337</v>
      </c>
      <c r="AE3" s="83" t="s">
        <v>222</v>
      </c>
      <c r="AF3" s="83" t="s">
        <v>221</v>
      </c>
      <c r="AG3" s="83" t="s">
        <v>223</v>
      </c>
      <c r="AH3" s="83" t="s">
        <v>230</v>
      </c>
      <c r="AI3" s="83" t="s">
        <v>766</v>
      </c>
      <c r="AJ3" s="83" t="s">
        <v>810</v>
      </c>
      <c r="AK3" s="83" t="s">
        <v>16</v>
      </c>
      <c r="AL3" s="83" t="s">
        <v>844</v>
      </c>
      <c r="AM3" s="83" t="s">
        <v>859</v>
      </c>
      <c r="AN3" s="83" t="s">
        <v>860</v>
      </c>
      <c r="AO3" s="83" t="s">
        <v>1353</v>
      </c>
      <c r="AP3" s="83" t="s">
        <v>1100</v>
      </c>
      <c r="AQ3" s="83" t="s">
        <v>767</v>
      </c>
      <c r="AR3" s="83" t="s">
        <v>1360</v>
      </c>
      <c r="AS3" s="83" t="s">
        <v>768</v>
      </c>
      <c r="AT3" s="83" t="s">
        <v>864</v>
      </c>
      <c r="AU3" s="83" t="s">
        <v>260</v>
      </c>
      <c r="AV3" s="83" t="s">
        <v>704</v>
      </c>
      <c r="AW3" s="83" t="s">
        <v>769</v>
      </c>
      <c r="AX3" s="86" t="s">
        <v>590</v>
      </c>
      <c r="AY3" s="84"/>
      <c r="AZ3" s="84"/>
      <c r="BA3" s="88" t="s">
        <v>1374</v>
      </c>
      <c r="BB3" s="88" t="s">
        <v>763</v>
      </c>
      <c r="BC3" s="83" t="s">
        <v>764</v>
      </c>
      <c r="BD3" s="83" t="s">
        <v>760</v>
      </c>
      <c r="BE3" s="83" t="s">
        <v>754</v>
      </c>
      <c r="BF3" s="83" t="s">
        <v>1059</v>
      </c>
      <c r="BG3" s="85" t="s">
        <v>1337</v>
      </c>
      <c r="BH3" s="83" t="s">
        <v>222</v>
      </c>
      <c r="BI3" s="83" t="s">
        <v>221</v>
      </c>
      <c r="BJ3" s="83" t="s">
        <v>223</v>
      </c>
      <c r="BK3" s="83" t="s">
        <v>230</v>
      </c>
      <c r="BL3" s="83" t="s">
        <v>16</v>
      </c>
      <c r="BM3" s="83" t="s">
        <v>844</v>
      </c>
      <c r="BN3" s="83" t="s">
        <v>845</v>
      </c>
      <c r="BO3" s="83" t="s">
        <v>1100</v>
      </c>
      <c r="BP3" s="83" t="s">
        <v>767</v>
      </c>
      <c r="BQ3" s="83" t="s">
        <v>1360</v>
      </c>
      <c r="BR3" s="83" t="s">
        <v>231</v>
      </c>
      <c r="BS3" s="83" t="s">
        <v>846</v>
      </c>
      <c r="BT3" s="83" t="s">
        <v>847</v>
      </c>
      <c r="BU3" s="83" t="s">
        <v>768</v>
      </c>
      <c r="BV3" s="83" t="s">
        <v>256</v>
      </c>
      <c r="BW3" s="83" t="s">
        <v>260</v>
      </c>
      <c r="BX3" s="83" t="s">
        <v>704</v>
      </c>
      <c r="BY3" s="83" t="s">
        <v>926</v>
      </c>
      <c r="BZ3" s="83" t="s">
        <v>927</v>
      </c>
      <c r="CA3" s="83" t="s">
        <v>848</v>
      </c>
      <c r="CB3" s="83" t="s">
        <v>849</v>
      </c>
      <c r="CC3" s="83" t="s">
        <v>850</v>
      </c>
      <c r="CD3" s="83" t="s">
        <v>928</v>
      </c>
      <c r="CE3" s="83" t="s">
        <v>863</v>
      </c>
      <c r="CF3" s="86" t="s">
        <v>590</v>
      </c>
      <c r="CG3" s="84"/>
      <c r="CH3" s="84"/>
      <c r="CI3" s="86" t="s">
        <v>1375</v>
      </c>
      <c r="CJ3" s="83" t="s">
        <v>832</v>
      </c>
      <c r="CK3" s="83" t="s">
        <v>1042</v>
      </c>
      <c r="CL3" s="83" t="s">
        <v>833</v>
      </c>
      <c r="CM3" s="83" t="s">
        <v>631</v>
      </c>
      <c r="CN3" s="83" t="s">
        <v>609</v>
      </c>
      <c r="CO3" s="83" t="s">
        <v>682</v>
      </c>
      <c r="CP3" s="83" t="s">
        <v>793</v>
      </c>
      <c r="CQ3" s="83" t="s">
        <v>682</v>
      </c>
      <c r="CR3" s="85" t="s">
        <v>794</v>
      </c>
      <c r="CT3" s="84"/>
      <c r="CU3" s="88" t="s">
        <v>1376</v>
      </c>
      <c r="CV3" s="88" t="s">
        <v>37</v>
      </c>
      <c r="CW3" s="83" t="s">
        <v>56</v>
      </c>
      <c r="CX3" s="83" t="s">
        <v>760</v>
      </c>
      <c r="CY3" s="83" t="s">
        <v>754</v>
      </c>
      <c r="CZ3" s="85" t="s">
        <v>1059</v>
      </c>
      <c r="DA3" s="93" t="s">
        <v>1054</v>
      </c>
      <c r="DB3" s="92"/>
      <c r="DC3" s="92" t="s">
        <v>1049</v>
      </c>
      <c r="DD3" s="92"/>
      <c r="DE3" s="92" t="s">
        <v>1050</v>
      </c>
      <c r="DF3" s="92"/>
      <c r="DG3" s="92" t="s">
        <v>1051</v>
      </c>
      <c r="DH3" s="92"/>
      <c r="DI3" s="92" t="s">
        <v>1052</v>
      </c>
      <c r="DJ3" s="92"/>
      <c r="DK3" s="92" t="s">
        <v>1055</v>
      </c>
      <c r="DL3" s="92"/>
      <c r="DM3" s="92" t="s">
        <v>1056</v>
      </c>
      <c r="DN3" s="92"/>
      <c r="DO3" s="92" t="s">
        <v>1057</v>
      </c>
      <c r="DP3" s="92"/>
      <c r="DQ3" s="92" t="s">
        <v>1053</v>
      </c>
      <c r="DR3" s="439"/>
      <c r="DS3" s="84"/>
      <c r="DT3" s="84"/>
      <c r="DU3" s="88" t="s">
        <v>1380</v>
      </c>
      <c r="DV3" s="88" t="s">
        <v>763</v>
      </c>
      <c r="DW3" s="83" t="s">
        <v>764</v>
      </c>
      <c r="DX3" s="83" t="s">
        <v>760</v>
      </c>
      <c r="DY3" s="83" t="s">
        <v>754</v>
      </c>
      <c r="DZ3" s="83" t="s">
        <v>1059</v>
      </c>
      <c r="EA3" s="85" t="s">
        <v>1337</v>
      </c>
      <c r="EB3" s="83" t="s">
        <v>220</v>
      </c>
      <c r="EC3" s="83" t="s">
        <v>226</v>
      </c>
      <c r="ED3" s="83" t="s">
        <v>234</v>
      </c>
      <c r="EE3" s="83" t="s">
        <v>16</v>
      </c>
      <c r="EF3" s="83" t="s">
        <v>66</v>
      </c>
      <c r="EG3" s="83" t="s">
        <v>235</v>
      </c>
      <c r="EH3" s="83" t="s">
        <v>13</v>
      </c>
      <c r="EI3" s="83" t="s">
        <v>239</v>
      </c>
      <c r="EJ3" s="83" t="s">
        <v>228</v>
      </c>
      <c r="EK3" s="83" t="s">
        <v>236</v>
      </c>
      <c r="EL3" s="83" t="s">
        <v>224</v>
      </c>
      <c r="EM3" s="86" t="s">
        <v>765</v>
      </c>
      <c r="EN3" s="262"/>
      <c r="EO3" s="262"/>
      <c r="EP3" s="88" t="s">
        <v>1381</v>
      </c>
      <c r="EQ3" s="88" t="s">
        <v>763</v>
      </c>
      <c r="ER3" s="83" t="s">
        <v>764</v>
      </c>
      <c r="ES3" s="83" t="s">
        <v>760</v>
      </c>
      <c r="ET3" s="83" t="s">
        <v>754</v>
      </c>
      <c r="EU3" s="83" t="s">
        <v>1059</v>
      </c>
      <c r="EV3" s="85" t="s">
        <v>1337</v>
      </c>
      <c r="EW3" s="83" t="s">
        <v>222</v>
      </c>
      <c r="EX3" s="83" t="s">
        <v>221</v>
      </c>
      <c r="EY3" s="83" t="s">
        <v>223</v>
      </c>
      <c r="EZ3" s="83" t="s">
        <v>230</v>
      </c>
      <c r="FA3" s="83" t="s">
        <v>766</v>
      </c>
      <c r="FB3" s="83" t="s">
        <v>810</v>
      </c>
      <c r="FC3" s="83" t="s">
        <v>16</v>
      </c>
      <c r="FD3" s="83" t="s">
        <v>844</v>
      </c>
      <c r="FE3" s="83" t="s">
        <v>859</v>
      </c>
      <c r="FF3" s="83" t="s">
        <v>860</v>
      </c>
      <c r="FG3" s="83" t="s">
        <v>1353</v>
      </c>
      <c r="FH3" s="83" t="s">
        <v>1100</v>
      </c>
      <c r="FI3" s="83" t="s">
        <v>767</v>
      </c>
      <c r="FJ3" s="83" t="s">
        <v>1360</v>
      </c>
      <c r="FK3" s="83" t="s">
        <v>768</v>
      </c>
      <c r="FL3" s="83" t="s">
        <v>864</v>
      </c>
      <c r="FM3" s="83" t="s">
        <v>260</v>
      </c>
      <c r="FN3" s="83" t="s">
        <v>704</v>
      </c>
      <c r="FO3" s="83" t="s">
        <v>769</v>
      </c>
      <c r="FP3" s="85" t="s">
        <v>858</v>
      </c>
      <c r="FQ3" s="86" t="s">
        <v>765</v>
      </c>
      <c r="FT3" s="88" t="s">
        <v>837</v>
      </c>
      <c r="FU3" s="83" t="s">
        <v>841</v>
      </c>
      <c r="FV3" s="83" t="s">
        <v>839</v>
      </c>
      <c r="FW3" s="83" t="s">
        <v>838</v>
      </c>
      <c r="FX3" s="85" t="s">
        <v>840</v>
      </c>
      <c r="GA3" s="88" t="s">
        <v>1382</v>
      </c>
      <c r="GB3" s="88" t="s">
        <v>763</v>
      </c>
      <c r="GC3" s="83" t="s">
        <v>764</v>
      </c>
      <c r="GD3" s="83" t="s">
        <v>760</v>
      </c>
      <c r="GE3" s="83" t="s">
        <v>754</v>
      </c>
      <c r="GF3" s="83" t="s">
        <v>1059</v>
      </c>
      <c r="GG3" s="85" t="s">
        <v>1337</v>
      </c>
      <c r="GH3" s="83" t="s">
        <v>222</v>
      </c>
      <c r="GI3" s="83" t="s">
        <v>221</v>
      </c>
      <c r="GJ3" s="83" t="s">
        <v>223</v>
      </c>
      <c r="GK3" s="83" t="s">
        <v>230</v>
      </c>
      <c r="GL3" s="83" t="s">
        <v>16</v>
      </c>
      <c r="GM3" s="83" t="s">
        <v>844</v>
      </c>
      <c r="GN3" s="83" t="s">
        <v>845</v>
      </c>
      <c r="GO3" s="83" t="s">
        <v>1100</v>
      </c>
      <c r="GP3" s="83" t="s">
        <v>767</v>
      </c>
      <c r="GQ3" s="83" t="s">
        <v>1360</v>
      </c>
      <c r="GR3" s="83" t="s">
        <v>231</v>
      </c>
      <c r="GS3" s="83" t="s">
        <v>846</v>
      </c>
      <c r="GT3" s="83" t="s">
        <v>847</v>
      </c>
      <c r="GU3" s="83" t="s">
        <v>768</v>
      </c>
      <c r="GV3" s="83" t="s">
        <v>256</v>
      </c>
      <c r="GW3" s="83" t="s">
        <v>260</v>
      </c>
      <c r="GX3" s="83" t="s">
        <v>704</v>
      </c>
      <c r="GY3" s="83" t="s">
        <v>926</v>
      </c>
      <c r="GZ3" s="83" t="s">
        <v>927</v>
      </c>
      <c r="HA3" s="83" t="s">
        <v>848</v>
      </c>
      <c r="HB3" s="83" t="s">
        <v>849</v>
      </c>
      <c r="HC3" s="83" t="s">
        <v>850</v>
      </c>
      <c r="HD3" s="83" t="s">
        <v>928</v>
      </c>
      <c r="HE3" s="83" t="s">
        <v>863</v>
      </c>
      <c r="HF3" s="83" t="s">
        <v>249</v>
      </c>
      <c r="HG3" s="83" t="s">
        <v>924</v>
      </c>
      <c r="HH3" s="83" t="s">
        <v>925</v>
      </c>
      <c r="HI3" s="83" t="s">
        <v>1076</v>
      </c>
      <c r="HJ3" s="86" t="s">
        <v>765</v>
      </c>
      <c r="HO3" s="88" t="s">
        <v>1383</v>
      </c>
      <c r="HP3" s="88" t="s">
        <v>763</v>
      </c>
      <c r="HQ3" s="83" t="s">
        <v>764</v>
      </c>
      <c r="HR3" s="83" t="s">
        <v>760</v>
      </c>
      <c r="HS3" s="83" t="s">
        <v>754</v>
      </c>
      <c r="HT3" s="83" t="s">
        <v>1059</v>
      </c>
      <c r="HU3" s="85" t="s">
        <v>1338</v>
      </c>
      <c r="HV3" s="83" t="s">
        <v>222</v>
      </c>
      <c r="HW3" s="83" t="s">
        <v>221</v>
      </c>
      <c r="HX3" s="83" t="s">
        <v>223</v>
      </c>
      <c r="HY3" s="83" t="s">
        <v>230</v>
      </c>
      <c r="HZ3" s="357" t="s">
        <v>16</v>
      </c>
      <c r="IA3" s="83" t="s">
        <v>844</v>
      </c>
      <c r="IB3" s="83" t="s">
        <v>845</v>
      </c>
      <c r="IC3" s="83" t="s">
        <v>1100</v>
      </c>
      <c r="ID3" s="83" t="s">
        <v>767</v>
      </c>
      <c r="IE3" s="83" t="s">
        <v>1360</v>
      </c>
      <c r="IF3" s="83" t="s">
        <v>231</v>
      </c>
      <c r="IG3" s="83" t="s">
        <v>846</v>
      </c>
      <c r="IH3" s="83" t="s">
        <v>847</v>
      </c>
      <c r="II3" s="83" t="s">
        <v>768</v>
      </c>
      <c r="IJ3" s="83" t="s">
        <v>256</v>
      </c>
      <c r="IK3" s="83" t="s">
        <v>260</v>
      </c>
      <c r="IL3" s="83" t="s">
        <v>704</v>
      </c>
      <c r="IM3" s="83" t="s">
        <v>926</v>
      </c>
      <c r="IN3" s="83" t="s">
        <v>927</v>
      </c>
      <c r="IO3" s="83" t="s">
        <v>848</v>
      </c>
      <c r="IP3" s="83" t="s">
        <v>849</v>
      </c>
      <c r="IQ3" s="83" t="s">
        <v>850</v>
      </c>
      <c r="IR3" s="83" t="s">
        <v>928</v>
      </c>
      <c r="IS3" s="357" t="s">
        <v>863</v>
      </c>
      <c r="IT3" s="83" t="s">
        <v>249</v>
      </c>
      <c r="IU3" s="83" t="s">
        <v>924</v>
      </c>
      <c r="IV3" s="83" t="s">
        <v>925</v>
      </c>
      <c r="IW3" s="83" t="s">
        <v>1076</v>
      </c>
      <c r="IX3" s="86" t="s">
        <v>765</v>
      </c>
    </row>
    <row r="4" spans="1:258" x14ac:dyDescent="0.25">
      <c r="A4" s="259" t="s">
        <v>45</v>
      </c>
      <c r="C4" s="89">
        <v>3653646.1000999999</v>
      </c>
      <c r="D4" s="164" t="s">
        <v>686</v>
      </c>
      <c r="E4" s="166" t="s">
        <v>680</v>
      </c>
      <c r="F4" s="228">
        <v>45747</v>
      </c>
      <c r="G4" s="220">
        <v>23344901.097663295</v>
      </c>
      <c r="H4" s="220">
        <v>4455865.03</v>
      </c>
      <c r="I4" s="122">
        <v>-0.31499656612306715</v>
      </c>
      <c r="J4" s="394">
        <v>0.39081482558435265</v>
      </c>
      <c r="K4" s="394">
        <v>0.16131796764720296</v>
      </c>
      <c r="L4" s="394">
        <v>0</v>
      </c>
      <c r="M4" s="394">
        <v>2.5996379571757783E-2</v>
      </c>
      <c r="N4" s="394">
        <v>0.13325225083979578</v>
      </c>
      <c r="O4" s="394">
        <v>0</v>
      </c>
      <c r="P4" s="394">
        <v>4.9157843727805184E-2</v>
      </c>
      <c r="Q4" s="394">
        <v>7.22020621526092E-3</v>
      </c>
      <c r="R4" s="394">
        <v>0.16487463810181932</v>
      </c>
      <c r="S4" s="394">
        <v>1.6854130088363627E-2</v>
      </c>
      <c r="T4" s="394">
        <v>5.0511758223641866E-2</v>
      </c>
      <c r="U4" s="395">
        <v>1.0000000000000002</v>
      </c>
      <c r="X4" s="89">
        <v>3653646.1000999999</v>
      </c>
      <c r="Y4" s="164" t="s">
        <v>686</v>
      </c>
      <c r="Z4" s="166" t="s">
        <v>680</v>
      </c>
      <c r="AA4" s="228">
        <v>45747</v>
      </c>
      <c r="AB4" s="220">
        <v>23344901.097663295</v>
      </c>
      <c r="AC4" s="220">
        <v>4455865.03</v>
      </c>
      <c r="AD4" s="122">
        <v>-0.31499656612306715</v>
      </c>
      <c r="AE4" s="394">
        <v>9.8515103969632228E-2</v>
      </c>
      <c r="AF4" s="394">
        <v>0.12299164150692077</v>
      </c>
      <c r="AG4" s="394">
        <v>0.16786545244966108</v>
      </c>
      <c r="AH4" s="394">
        <v>1.4426276581386329E-3</v>
      </c>
      <c r="AI4" s="394">
        <v>0.16131796764720296</v>
      </c>
      <c r="AJ4" s="394">
        <v>0</v>
      </c>
      <c r="AK4" s="394">
        <v>2.5996379571757783E-2</v>
      </c>
      <c r="AL4" s="394">
        <v>0</v>
      </c>
      <c r="AM4" s="394">
        <v>8.2221546879550828E-2</v>
      </c>
      <c r="AN4" s="394">
        <v>5.1030703960244964E-2</v>
      </c>
      <c r="AO4" s="394">
        <v>0</v>
      </c>
      <c r="AP4" s="394">
        <v>0</v>
      </c>
      <c r="AQ4" s="394">
        <v>4.9157843727805184E-2</v>
      </c>
      <c r="AR4" s="394">
        <v>0</v>
      </c>
      <c r="AS4" s="394">
        <v>7.22020621526092E-3</v>
      </c>
      <c r="AT4" s="394">
        <v>0.16487463810181932</v>
      </c>
      <c r="AU4" s="394">
        <v>0</v>
      </c>
      <c r="AV4" s="394">
        <v>1.6854130088363627E-2</v>
      </c>
      <c r="AW4" s="404">
        <v>5.0511758223641866E-2</v>
      </c>
      <c r="AX4" s="395">
        <v>1.0000000000000002</v>
      </c>
      <c r="BA4" s="89">
        <v>3653646.1000999999</v>
      </c>
      <c r="BB4" s="164" t="s">
        <v>686</v>
      </c>
      <c r="BC4" s="166" t="s">
        <v>680</v>
      </c>
      <c r="BD4" s="228">
        <v>45747</v>
      </c>
      <c r="BE4" s="220">
        <v>23344901.097663295</v>
      </c>
      <c r="BF4" s="220">
        <v>4455865.03</v>
      </c>
      <c r="BG4" s="122">
        <v>-0.31499656612306715</v>
      </c>
      <c r="BH4" s="394">
        <v>9.8515103969632228E-2</v>
      </c>
      <c r="BI4" s="394">
        <v>0.12299164150692077</v>
      </c>
      <c r="BJ4" s="394">
        <v>0.16786545244966108</v>
      </c>
      <c r="BK4" s="394">
        <v>1.4426276581386329E-3</v>
      </c>
      <c r="BL4" s="394">
        <v>2.5996379571757783E-2</v>
      </c>
      <c r="BM4" s="394">
        <v>0</v>
      </c>
      <c r="BN4" s="394">
        <v>0</v>
      </c>
      <c r="BO4" s="394">
        <v>0</v>
      </c>
      <c r="BP4" s="394">
        <v>0</v>
      </c>
      <c r="BQ4" s="394">
        <v>0</v>
      </c>
      <c r="BR4" s="394">
        <v>4.9157843727805184E-2</v>
      </c>
      <c r="BS4" s="394">
        <v>0.16131796764720296</v>
      </c>
      <c r="BT4" s="394">
        <v>5.0511758223641866E-2</v>
      </c>
      <c r="BU4" s="394">
        <v>7.22020621526092E-3</v>
      </c>
      <c r="BV4" s="394">
        <v>0</v>
      </c>
      <c r="BW4" s="394">
        <v>0</v>
      </c>
      <c r="BX4" s="394">
        <v>1.6854130088363627E-2</v>
      </c>
      <c r="BY4" s="394">
        <v>4.544516147494803E-2</v>
      </c>
      <c r="BZ4" s="394">
        <v>1.0996833909298351E-2</v>
      </c>
      <c r="CA4" s="394">
        <v>4.330710144243001E-3</v>
      </c>
      <c r="CB4" s="394">
        <v>2.0484130474549982E-2</v>
      </c>
      <c r="CC4" s="394">
        <v>1.9549739576396632E-2</v>
      </c>
      <c r="CD4" s="394">
        <v>3.2445675260359789E-2</v>
      </c>
      <c r="CE4" s="394">
        <v>0.16487463810181932</v>
      </c>
      <c r="CF4" s="395">
        <v>1.0000000000000002</v>
      </c>
      <c r="CI4" s="110" t="s">
        <v>536</v>
      </c>
      <c r="CJ4" s="97">
        <v>605340.59999999974</v>
      </c>
      <c r="CK4" s="97">
        <v>606882.90999999992</v>
      </c>
      <c r="CL4" s="97">
        <v>1542.3100000001723</v>
      </c>
      <c r="CM4" s="97">
        <v>402860.3299999999</v>
      </c>
      <c r="CN4" s="263">
        <v>188458.94</v>
      </c>
      <c r="CO4" s="436">
        <v>8.072809527510218E-3</v>
      </c>
      <c r="CP4" s="437">
        <v>2.5000000000000001E-3</v>
      </c>
      <c r="CQ4" s="436">
        <v>8.072809527510218E-3</v>
      </c>
      <c r="CR4" s="472">
        <v>0.02</v>
      </c>
      <c r="CU4" s="165" t="s">
        <v>536</v>
      </c>
      <c r="CV4" s="165" t="s">
        <v>686</v>
      </c>
      <c r="CW4" s="207" t="s">
        <v>680</v>
      </c>
      <c r="CX4" s="228">
        <v>45747</v>
      </c>
      <c r="CY4" s="220">
        <v>23344901.097663295</v>
      </c>
      <c r="CZ4" s="220">
        <v>4455865.03</v>
      </c>
      <c r="DA4" s="440">
        <v>0.39081482558435265</v>
      </c>
      <c r="DB4" s="410">
        <v>0.85</v>
      </c>
      <c r="DC4" s="409">
        <v>0.16487463810181932</v>
      </c>
      <c r="DD4" s="410">
        <v>1</v>
      </c>
      <c r="DE4" s="409">
        <v>6.6011973816168815E-2</v>
      </c>
      <c r="DF4" s="410">
        <v>0</v>
      </c>
      <c r="DG4" s="409">
        <v>6.6011973816168815E-2</v>
      </c>
      <c r="DH4" s="410">
        <v>0.5</v>
      </c>
      <c r="DI4" s="409">
        <v>5.0511758223641866E-2</v>
      </c>
      <c r="DJ4" s="410">
        <v>0.3</v>
      </c>
      <c r="DK4" s="409">
        <v>0.1404724570550567</v>
      </c>
      <c r="DL4" s="410">
        <v>0.25</v>
      </c>
      <c r="DM4" s="409">
        <v>0.53500343387693305</v>
      </c>
      <c r="DN4" s="410">
        <v>0</v>
      </c>
      <c r="DO4" s="409">
        <v>0.53500343387693305</v>
      </c>
      <c r="DP4" s="410">
        <v>0.85</v>
      </c>
      <c r="DQ4" s="409">
        <v>0.37711593452970887</v>
      </c>
      <c r="DR4" s="441">
        <v>0.75</v>
      </c>
      <c r="DS4" s="259"/>
      <c r="DT4" s="413"/>
      <c r="DU4" s="233" t="s">
        <v>536</v>
      </c>
      <c r="DV4" s="233" t="s">
        <v>686</v>
      </c>
      <c r="DW4" s="510" t="s">
        <v>680</v>
      </c>
      <c r="DX4" s="228">
        <v>45747</v>
      </c>
      <c r="DY4" s="460">
        <v>23344901.097663295</v>
      </c>
      <c r="DZ4" s="460">
        <v>4455865.03</v>
      </c>
      <c r="EA4" s="418">
        <v>-0.31499656612306715</v>
      </c>
      <c r="EB4" s="371">
        <v>-2.5029749657397904E-2</v>
      </c>
      <c r="EC4" s="371">
        <v>1.8742216912256693E-3</v>
      </c>
      <c r="ED4" s="371">
        <v>0</v>
      </c>
      <c r="EE4" s="371">
        <v>1.5596379571757784E-2</v>
      </c>
      <c r="EF4" s="371">
        <v>-4.9163929947600965E-2</v>
      </c>
      <c r="EG4" s="371">
        <v>0</v>
      </c>
      <c r="EH4" s="371">
        <v>-6.3990479595524979E-4</v>
      </c>
      <c r="EI4" s="371">
        <v>2.167144125764138E-4</v>
      </c>
      <c r="EJ4" s="371">
        <v>6.2391276115303929E-2</v>
      </c>
      <c r="EK4" s="371">
        <v>-3.1965069028133571E-3</v>
      </c>
      <c r="EL4" s="371">
        <v>-2.0281790290506418E-3</v>
      </c>
      <c r="EM4" s="415">
        <v>8.0068431061840958E-2</v>
      </c>
      <c r="EN4" s="272"/>
      <c r="EO4" s="416"/>
      <c r="EP4" s="164" t="s">
        <v>536</v>
      </c>
      <c r="EQ4" s="414" t="s">
        <v>686</v>
      </c>
      <c r="ER4" s="166" t="s">
        <v>680</v>
      </c>
      <c r="ES4" s="228">
        <v>45747</v>
      </c>
      <c r="ET4" s="417">
        <v>23344901.097663295</v>
      </c>
      <c r="EU4" s="417">
        <v>4455865.03</v>
      </c>
      <c r="EV4" s="418">
        <v>-0.31499656612306715</v>
      </c>
      <c r="EW4" s="371">
        <v>-2.3452576741788772E-2</v>
      </c>
      <c r="EX4" s="371">
        <v>-1.5063083981808056E-2</v>
      </c>
      <c r="EY4" s="371">
        <v>1.3610799723642902E-2</v>
      </c>
      <c r="EZ4" s="371">
        <v>-1.2488865744395765E-4</v>
      </c>
      <c r="FA4" s="371">
        <v>1.8742216912256693E-3</v>
      </c>
      <c r="FB4" s="371">
        <v>0</v>
      </c>
      <c r="FC4" s="371">
        <v>1.5596379571757784E-2</v>
      </c>
      <c r="FD4" s="371">
        <v>0</v>
      </c>
      <c r="FE4" s="371">
        <v>1.3804320269939635E-2</v>
      </c>
      <c r="FF4" s="371">
        <v>-4.0245588594582993E-2</v>
      </c>
      <c r="FG4" s="371">
        <v>0</v>
      </c>
      <c r="FH4" s="371">
        <v>0</v>
      </c>
      <c r="FI4" s="371">
        <v>-6.3990479595524979E-4</v>
      </c>
      <c r="FJ4" s="371">
        <v>0</v>
      </c>
      <c r="FK4" s="371">
        <v>2.167144125764138E-4</v>
      </c>
      <c r="FL4" s="371">
        <v>6.2391276115303929E-2</v>
      </c>
      <c r="FM4" s="371">
        <v>0</v>
      </c>
      <c r="FN4" s="371">
        <v>-3.1965069028133571E-3</v>
      </c>
      <c r="FO4" s="371">
        <v>-2.0281790290506418E-3</v>
      </c>
      <c r="FP4" s="381">
        <v>-2.2722661622957597E-2</v>
      </c>
      <c r="FQ4" s="372">
        <v>0.1074835510554235</v>
      </c>
      <c r="FR4" s="257"/>
      <c r="FT4" s="303">
        <v>0</v>
      </c>
      <c r="FU4" s="276">
        <f t="shared" ref="FU4" si="0">FT4*GE4/1000</f>
        <v>0</v>
      </c>
      <c r="FV4" s="277">
        <f t="shared" ref="FV4:FV35" si="1">MROUND(FU4,SIGN(FU4)*$FW$1)</f>
        <v>0</v>
      </c>
      <c r="FW4" s="277">
        <v>0</v>
      </c>
      <c r="FX4" s="278">
        <f>FW4/GE4*1000</f>
        <v>0</v>
      </c>
      <c r="GA4" s="164" t="s">
        <v>536</v>
      </c>
      <c r="GB4" s="233" t="s">
        <v>686</v>
      </c>
      <c r="GC4" s="166" t="s">
        <v>680</v>
      </c>
      <c r="GD4" s="228">
        <v>45747</v>
      </c>
      <c r="GE4" s="220">
        <v>23344901.097663295</v>
      </c>
      <c r="GF4" s="220">
        <v>4455865.03</v>
      </c>
      <c r="GG4" s="215">
        <v>-0.31499656612306715</v>
      </c>
      <c r="GH4" s="371">
        <v>-2.3452576741788772E-2</v>
      </c>
      <c r="GI4" s="371">
        <v>-1.5063083981808056E-2</v>
      </c>
      <c r="GJ4" s="371">
        <v>1.3610799723642902E-2</v>
      </c>
      <c r="GK4" s="371">
        <v>-1.2488865744395765E-4</v>
      </c>
      <c r="GL4" s="371">
        <v>1.5596379571757784E-2</v>
      </c>
      <c r="GM4" s="371">
        <v>0</v>
      </c>
      <c r="GN4" s="371">
        <v>0</v>
      </c>
      <c r="GO4" s="371">
        <v>0</v>
      </c>
      <c r="GP4" s="371">
        <v>0</v>
      </c>
      <c r="GQ4" s="371">
        <v>0</v>
      </c>
      <c r="GR4" s="371">
        <v>-6.3990479595524979E-4</v>
      </c>
      <c r="GS4" s="371">
        <v>1.8742216912256693E-3</v>
      </c>
      <c r="GT4" s="371">
        <v>-2.0281790290506418E-3</v>
      </c>
      <c r="GU4" s="371">
        <v>2.167144125764138E-4</v>
      </c>
      <c r="GV4" s="371">
        <v>0</v>
      </c>
      <c r="GW4" s="371">
        <v>0</v>
      </c>
      <c r="GX4" s="371">
        <v>-3.1965069028133571E-3</v>
      </c>
      <c r="GY4" s="371">
        <v>2.2691100212485979E-2</v>
      </c>
      <c r="GZ4" s="371">
        <v>-3.0054255047481944E-2</v>
      </c>
      <c r="HA4" s="371">
        <v>-9.4633749866173365E-4</v>
      </c>
      <c r="HB4" s="371">
        <v>-5.9439887771938378E-3</v>
      </c>
      <c r="HC4" s="371">
        <v>-4.2473447699072145E-3</v>
      </c>
      <c r="HD4" s="371">
        <v>-7.9404424438846086E-3</v>
      </c>
      <c r="HE4" s="371">
        <v>6.2391276115303929E-2</v>
      </c>
      <c r="HF4" s="371">
        <v>0</v>
      </c>
      <c r="HG4" s="371">
        <v>0</v>
      </c>
      <c r="HH4" s="371">
        <v>-2.2722661622957597E-2</v>
      </c>
      <c r="HI4" s="371">
        <v>0</v>
      </c>
      <c r="HJ4" s="372">
        <v>0.11637033099796984</v>
      </c>
      <c r="HO4" s="164" t="s">
        <v>536</v>
      </c>
      <c r="HP4" s="233" t="s">
        <v>686</v>
      </c>
      <c r="HQ4" s="166" t="s">
        <v>680</v>
      </c>
      <c r="HR4" s="228">
        <v>45747</v>
      </c>
      <c r="HS4" s="220">
        <v>23344901.097663295</v>
      </c>
      <c r="HT4" s="220">
        <v>4455865.03</v>
      </c>
      <c r="HU4" s="215">
        <v>-0.22417464831484801</v>
      </c>
      <c r="HV4" s="371">
        <v>-1.042041359728077E-2</v>
      </c>
      <c r="HW4" s="371">
        <v>-3.1203112136853062E-4</v>
      </c>
      <c r="HX4" s="371">
        <v>3.0092803713546223E-2</v>
      </c>
      <c r="HY4" s="371">
        <v>4.2599387234730111E-5</v>
      </c>
      <c r="HZ4" s="375">
        <v>0</v>
      </c>
      <c r="IA4" s="371">
        <v>0</v>
      </c>
      <c r="IB4" s="371">
        <v>0</v>
      </c>
      <c r="IC4" s="371">
        <v>0</v>
      </c>
      <c r="ID4" s="371">
        <v>0</v>
      </c>
      <c r="IE4" s="371">
        <v>0</v>
      </c>
      <c r="IF4" s="371">
        <v>4.680950525761618E-3</v>
      </c>
      <c r="IG4" s="371">
        <v>1.8910676738576659E-2</v>
      </c>
      <c r="IH4" s="371">
        <v>3.5856772801411627E-3</v>
      </c>
      <c r="II4" s="371">
        <v>9.6503271478106008E-4</v>
      </c>
      <c r="IJ4" s="371">
        <v>0</v>
      </c>
      <c r="IK4" s="371">
        <v>0</v>
      </c>
      <c r="IL4" s="371">
        <v>-1.0541100736191043E-3</v>
      </c>
      <c r="IM4" s="371">
        <v>2.5122356073406581E-2</v>
      </c>
      <c r="IN4" s="371">
        <v>-2.5667974309634189E-2</v>
      </c>
      <c r="IO4" s="371">
        <v>-3.8248857243355656E-4</v>
      </c>
      <c r="IP4" s="371">
        <v>-3.120162336596552E-3</v>
      </c>
      <c r="IQ4" s="371">
        <v>-1.7046426068774885E-3</v>
      </c>
      <c r="IR4" s="371">
        <v>-3.6252134289105481E-3</v>
      </c>
      <c r="IS4" s="371">
        <v>0</v>
      </c>
      <c r="IT4" s="371">
        <v>0</v>
      </c>
      <c r="IU4" s="371">
        <v>0</v>
      </c>
      <c r="IV4" s="371">
        <v>-2.0294760792011441E-2</v>
      </c>
      <c r="IW4" s="371">
        <v>0</v>
      </c>
      <c r="IX4" s="372">
        <v>7.4990946636090114E-2</v>
      </c>
    </row>
    <row r="5" spans="1:258" x14ac:dyDescent="0.25">
      <c r="A5" s="259" t="s">
        <v>45</v>
      </c>
      <c r="C5" s="90">
        <v>4476501.1001000004</v>
      </c>
      <c r="D5" s="129" t="s">
        <v>681</v>
      </c>
      <c r="E5" s="127" t="s">
        <v>1071</v>
      </c>
      <c r="F5" s="229">
        <v>46014</v>
      </c>
      <c r="G5" s="221">
        <v>2035766.5799999998</v>
      </c>
      <c r="H5" s="221">
        <v>1418068.9</v>
      </c>
      <c r="I5" s="123">
        <v>-0.51271554570858513</v>
      </c>
      <c r="J5" s="396">
        <v>0</v>
      </c>
      <c r="K5" s="396">
        <v>0.10214137614932259</v>
      </c>
      <c r="L5" s="396">
        <v>0</v>
      </c>
      <c r="M5" s="396">
        <v>0.12385327594875824</v>
      </c>
      <c r="N5" s="396">
        <v>0.15052904542720219</v>
      </c>
      <c r="O5" s="396">
        <v>0</v>
      </c>
      <c r="P5" s="396">
        <v>0</v>
      </c>
      <c r="Q5" s="396">
        <v>0</v>
      </c>
      <c r="R5" s="396">
        <v>0.57272407920165391</v>
      </c>
      <c r="S5" s="396">
        <v>0</v>
      </c>
      <c r="T5" s="396">
        <v>5.0752223273063064E-2</v>
      </c>
      <c r="U5" s="397">
        <v>1</v>
      </c>
      <c r="X5" s="90">
        <v>4476501.1001000004</v>
      </c>
      <c r="Y5" s="129" t="s">
        <v>681</v>
      </c>
      <c r="Z5" s="127" t="s">
        <v>1071</v>
      </c>
      <c r="AA5" s="229">
        <v>46014</v>
      </c>
      <c r="AB5" s="221">
        <v>2035766.5799999998</v>
      </c>
      <c r="AC5" s="221">
        <v>1418068.9</v>
      </c>
      <c r="AD5" s="123">
        <v>-0.51271554570858513</v>
      </c>
      <c r="AE5" s="396">
        <v>0</v>
      </c>
      <c r="AF5" s="396">
        <v>0</v>
      </c>
      <c r="AG5" s="396">
        <v>0</v>
      </c>
      <c r="AH5" s="396">
        <v>0</v>
      </c>
      <c r="AI5" s="396">
        <v>0.10214137614932259</v>
      </c>
      <c r="AJ5" s="396">
        <v>0</v>
      </c>
      <c r="AK5" s="396">
        <v>0.12385327594875824</v>
      </c>
      <c r="AL5" s="396">
        <v>0</v>
      </c>
      <c r="AM5" s="396">
        <v>0.15052904542720219</v>
      </c>
      <c r="AN5" s="396">
        <v>0</v>
      </c>
      <c r="AO5" s="396">
        <v>0</v>
      </c>
      <c r="AP5" s="396">
        <v>0</v>
      </c>
      <c r="AQ5" s="396">
        <v>0</v>
      </c>
      <c r="AR5" s="396">
        <v>0</v>
      </c>
      <c r="AS5" s="396">
        <v>0</v>
      </c>
      <c r="AT5" s="396">
        <v>0.57272407920165391</v>
      </c>
      <c r="AU5" s="396">
        <v>0</v>
      </c>
      <c r="AV5" s="396">
        <v>0</v>
      </c>
      <c r="AW5" s="405">
        <v>5.0752223273063064E-2</v>
      </c>
      <c r="AX5" s="397">
        <v>1</v>
      </c>
      <c r="BA5" s="90">
        <v>4476501.1001000004</v>
      </c>
      <c r="BB5" s="129" t="s">
        <v>681</v>
      </c>
      <c r="BC5" s="127" t="s">
        <v>1071</v>
      </c>
      <c r="BD5" s="229">
        <v>46014</v>
      </c>
      <c r="BE5" s="221">
        <v>2035766.5799999998</v>
      </c>
      <c r="BF5" s="221">
        <v>1418068.9</v>
      </c>
      <c r="BG5" s="123">
        <v>-0.51271554570858513</v>
      </c>
      <c r="BH5" s="396">
        <v>0</v>
      </c>
      <c r="BI5" s="396">
        <v>0</v>
      </c>
      <c r="BJ5" s="396">
        <v>0</v>
      </c>
      <c r="BK5" s="396">
        <v>0</v>
      </c>
      <c r="BL5" s="396">
        <v>0.12385327594875824</v>
      </c>
      <c r="BM5" s="396">
        <v>0</v>
      </c>
      <c r="BN5" s="396">
        <v>0</v>
      </c>
      <c r="BO5" s="396">
        <v>0</v>
      </c>
      <c r="BP5" s="396">
        <v>0</v>
      </c>
      <c r="BQ5" s="396">
        <v>0</v>
      </c>
      <c r="BR5" s="396">
        <v>0</v>
      </c>
      <c r="BS5" s="396">
        <v>0.10214137614932259</v>
      </c>
      <c r="BT5" s="396">
        <v>5.0752223273063064E-2</v>
      </c>
      <c r="BU5" s="396">
        <v>0</v>
      </c>
      <c r="BV5" s="396">
        <v>0</v>
      </c>
      <c r="BW5" s="396">
        <v>0</v>
      </c>
      <c r="BX5" s="396">
        <v>0</v>
      </c>
      <c r="BY5" s="396">
        <v>7.6095168042300806E-2</v>
      </c>
      <c r="BZ5" s="396">
        <v>0</v>
      </c>
      <c r="CA5" s="396">
        <v>0</v>
      </c>
      <c r="CB5" s="396">
        <v>0</v>
      </c>
      <c r="CC5" s="396">
        <v>0</v>
      </c>
      <c r="CD5" s="396">
        <v>7.443387738490137E-2</v>
      </c>
      <c r="CE5" s="396">
        <v>0.57272407920165391</v>
      </c>
      <c r="CF5" s="397">
        <v>1</v>
      </c>
      <c r="CI5" s="111" t="s">
        <v>811</v>
      </c>
      <c r="CJ5" s="98">
        <v>252202.37000000005</v>
      </c>
      <c r="CK5" s="98">
        <v>252136.35999999978</v>
      </c>
      <c r="CL5" s="98">
        <v>-66.010000000271248</v>
      </c>
      <c r="CM5" s="98">
        <v>18347.629999999997</v>
      </c>
      <c r="CN5" s="264">
        <v>53249.37</v>
      </c>
      <c r="CO5" s="107">
        <v>2.6156913333354754E-2</v>
      </c>
      <c r="CP5" s="240">
        <v>2.5000000000000001E-3</v>
      </c>
      <c r="CQ5" s="107">
        <v>2.6156913333354754E-2</v>
      </c>
      <c r="CR5" s="100">
        <v>0.03</v>
      </c>
      <c r="CU5" s="129" t="s">
        <v>811</v>
      </c>
      <c r="CV5" s="208" t="s">
        <v>681</v>
      </c>
      <c r="CW5" s="209" t="s">
        <v>1071</v>
      </c>
      <c r="CX5" s="229">
        <v>46014</v>
      </c>
      <c r="CY5" s="221">
        <v>2035766.5799999998</v>
      </c>
      <c r="CZ5" s="221">
        <v>1418068.9</v>
      </c>
      <c r="DA5" s="442">
        <v>0</v>
      </c>
      <c r="DB5" s="388"/>
      <c r="DC5" s="389">
        <v>0.57272407920165391</v>
      </c>
      <c r="DD5" s="388">
        <v>1</v>
      </c>
      <c r="DE5" s="389">
        <v>0</v>
      </c>
      <c r="DF5" s="388"/>
      <c r="DG5" s="389">
        <v>0</v>
      </c>
      <c r="DH5" s="388"/>
      <c r="DI5" s="389">
        <v>5.0752223273063064E-2</v>
      </c>
      <c r="DJ5" s="388">
        <v>0.35</v>
      </c>
      <c r="DK5" s="389">
        <v>0.15052904542720219</v>
      </c>
      <c r="DL5" s="388">
        <v>1</v>
      </c>
      <c r="DM5" s="389">
        <v>0.13728445429141489</v>
      </c>
      <c r="DN5" s="388">
        <v>0</v>
      </c>
      <c r="DO5" s="389">
        <v>0.13728445429141489</v>
      </c>
      <c r="DP5" s="388">
        <v>0.65</v>
      </c>
      <c r="DQ5" s="389">
        <v>0.15289359942238565</v>
      </c>
      <c r="DR5" s="443">
        <v>0.75</v>
      </c>
      <c r="DS5" s="259"/>
      <c r="DT5" s="413"/>
      <c r="DU5" s="208" t="s">
        <v>811</v>
      </c>
      <c r="DV5" s="208" t="s">
        <v>681</v>
      </c>
      <c r="DW5" s="209" t="s">
        <v>1071</v>
      </c>
      <c r="DX5" s="229">
        <v>46014</v>
      </c>
      <c r="DY5" s="461">
        <v>2035766.5799999998</v>
      </c>
      <c r="DZ5" s="461">
        <v>1418068.9</v>
      </c>
      <c r="EA5" s="421">
        <v>-0.51271554570858513</v>
      </c>
      <c r="EB5" s="373">
        <v>0</v>
      </c>
      <c r="EC5" s="373">
        <v>2.1413761493225825E-3</v>
      </c>
      <c r="ED5" s="373">
        <v>0</v>
      </c>
      <c r="EE5" s="373">
        <v>0.12385327594875824</v>
      </c>
      <c r="EF5" s="373">
        <v>-0.54947095457279782</v>
      </c>
      <c r="EG5" s="373">
        <v>0</v>
      </c>
      <c r="EH5" s="373">
        <v>0</v>
      </c>
      <c r="EI5" s="373">
        <v>0</v>
      </c>
      <c r="EJ5" s="373">
        <v>0.42272407920165389</v>
      </c>
      <c r="EK5" s="373">
        <v>0</v>
      </c>
      <c r="EL5" s="373">
        <v>7.5222327306306153E-4</v>
      </c>
      <c r="EM5" s="420">
        <v>0.54947095457279782</v>
      </c>
      <c r="EN5" s="272"/>
      <c r="EO5" s="416"/>
      <c r="EP5" s="129" t="s">
        <v>811</v>
      </c>
      <c r="EQ5" s="419" t="s">
        <v>681</v>
      </c>
      <c r="ER5" s="127" t="s">
        <v>1071</v>
      </c>
      <c r="ES5" s="229">
        <v>46014</v>
      </c>
      <c r="ET5" s="279">
        <v>2035766.5799999998</v>
      </c>
      <c r="EU5" s="279">
        <v>1418068.9</v>
      </c>
      <c r="EV5" s="421">
        <v>-0.51271554570858513</v>
      </c>
      <c r="EW5" s="373">
        <v>0</v>
      </c>
      <c r="EX5" s="373">
        <v>0</v>
      </c>
      <c r="EY5" s="373">
        <v>0</v>
      </c>
      <c r="EZ5" s="373">
        <v>0</v>
      </c>
      <c r="FA5" s="373">
        <v>2.1413761493225825E-3</v>
      </c>
      <c r="FB5" s="373">
        <v>0</v>
      </c>
      <c r="FC5" s="373">
        <v>0.12385327594875824</v>
      </c>
      <c r="FD5" s="373">
        <v>0</v>
      </c>
      <c r="FE5" s="373">
        <v>-0.34947095457279781</v>
      </c>
      <c r="FF5" s="373">
        <v>-0.2</v>
      </c>
      <c r="FG5" s="373">
        <v>0</v>
      </c>
      <c r="FH5" s="373">
        <v>0</v>
      </c>
      <c r="FI5" s="373">
        <v>0</v>
      </c>
      <c r="FJ5" s="373">
        <v>0</v>
      </c>
      <c r="FK5" s="373">
        <v>0</v>
      </c>
      <c r="FL5" s="373">
        <v>0.42272407920165389</v>
      </c>
      <c r="FM5" s="373">
        <v>0</v>
      </c>
      <c r="FN5" s="373">
        <v>0</v>
      </c>
      <c r="FO5" s="373">
        <v>7.5222327306306153E-4</v>
      </c>
      <c r="FP5" s="382">
        <v>0</v>
      </c>
      <c r="FQ5" s="374">
        <v>0.54947095457279782</v>
      </c>
      <c r="FR5" s="234"/>
      <c r="FT5" s="96">
        <v>0</v>
      </c>
      <c r="FU5" s="279">
        <f t="shared" ref="FU5:FU63" si="2">FT5*GE5/1000</f>
        <v>0</v>
      </c>
      <c r="FV5" s="274">
        <f t="shared" si="1"/>
        <v>0</v>
      </c>
      <c r="FW5" s="274">
        <v>100</v>
      </c>
      <c r="FX5" s="516">
        <f t="shared" ref="FX5:FX63" si="3">FW5/GE5*1000</f>
        <v>4.9121545162608971E-2</v>
      </c>
      <c r="GA5" s="129" t="s">
        <v>811</v>
      </c>
      <c r="GB5" s="208" t="s">
        <v>681</v>
      </c>
      <c r="GC5" s="127" t="s">
        <v>1071</v>
      </c>
      <c r="GD5" s="229">
        <v>46014</v>
      </c>
      <c r="GE5" s="221">
        <v>2035766.5799999998</v>
      </c>
      <c r="GF5" s="221">
        <v>1418068.9</v>
      </c>
      <c r="GG5" s="216">
        <v>-0.51271554570858513</v>
      </c>
      <c r="GH5" s="373">
        <v>0</v>
      </c>
      <c r="GI5" s="373">
        <v>0</v>
      </c>
      <c r="GJ5" s="373">
        <v>0</v>
      </c>
      <c r="GK5" s="373">
        <v>0</v>
      </c>
      <c r="GL5" s="373">
        <v>0.12385327594875824</v>
      </c>
      <c r="GM5" s="373">
        <v>0</v>
      </c>
      <c r="GN5" s="373">
        <v>0</v>
      </c>
      <c r="GO5" s="373">
        <v>0</v>
      </c>
      <c r="GP5" s="373">
        <v>0</v>
      </c>
      <c r="GQ5" s="373">
        <v>0</v>
      </c>
      <c r="GR5" s="373">
        <v>0</v>
      </c>
      <c r="GS5" s="373">
        <v>2.1413761493225825E-3</v>
      </c>
      <c r="GT5" s="373">
        <v>7.5222327306306153E-4</v>
      </c>
      <c r="GU5" s="373">
        <v>0</v>
      </c>
      <c r="GV5" s="373">
        <v>0</v>
      </c>
      <c r="GW5" s="373">
        <v>0</v>
      </c>
      <c r="GX5" s="373">
        <v>0</v>
      </c>
      <c r="GY5" s="373">
        <v>-0.1239048319576992</v>
      </c>
      <c r="GZ5" s="373">
        <v>-0.2</v>
      </c>
      <c r="HA5" s="373">
        <v>-0.15</v>
      </c>
      <c r="HB5" s="373">
        <v>0</v>
      </c>
      <c r="HC5" s="373">
        <v>0</v>
      </c>
      <c r="HD5" s="373">
        <v>-7.5566122615098624E-2</v>
      </c>
      <c r="HE5" s="373">
        <v>0.42272407920165389</v>
      </c>
      <c r="HF5" s="373">
        <v>0</v>
      </c>
      <c r="HG5" s="373">
        <v>0</v>
      </c>
      <c r="HH5" s="373">
        <v>0</v>
      </c>
      <c r="HI5" s="373">
        <v>0</v>
      </c>
      <c r="HJ5" s="374">
        <v>0.54947095457279782</v>
      </c>
      <c r="HO5" s="129" t="s">
        <v>811</v>
      </c>
      <c r="HP5" s="208" t="s">
        <v>681</v>
      </c>
      <c r="HQ5" s="127" t="s">
        <v>1071</v>
      </c>
      <c r="HR5" s="229">
        <v>46014</v>
      </c>
      <c r="HS5" s="221">
        <v>2035766.5799999998</v>
      </c>
      <c r="HT5" s="221">
        <v>1418068.9</v>
      </c>
      <c r="HU5" s="216">
        <v>3.2215961140729957E-2</v>
      </c>
      <c r="HV5" s="373">
        <v>0</v>
      </c>
      <c r="HW5" s="373">
        <v>0</v>
      </c>
      <c r="HX5" s="373">
        <v>0</v>
      </c>
      <c r="HY5" s="373">
        <v>0</v>
      </c>
      <c r="HZ5" s="373">
        <v>0</v>
      </c>
      <c r="IA5" s="373">
        <v>0</v>
      </c>
      <c r="IB5" s="373">
        <v>0</v>
      </c>
      <c r="IC5" s="373">
        <v>0</v>
      </c>
      <c r="ID5" s="373">
        <v>0</v>
      </c>
      <c r="IE5" s="373">
        <v>0</v>
      </c>
      <c r="IF5" s="373">
        <v>0</v>
      </c>
      <c r="IG5" s="373">
        <v>8.2141376149322584E-2</v>
      </c>
      <c r="IH5" s="373">
        <v>4.0752223273063062E-2</v>
      </c>
      <c r="II5" s="373">
        <v>0</v>
      </c>
      <c r="IJ5" s="373">
        <v>0</v>
      </c>
      <c r="IK5" s="373">
        <v>0</v>
      </c>
      <c r="IL5" s="373">
        <v>0</v>
      </c>
      <c r="IM5" s="373">
        <v>3.6095168042300799E-2</v>
      </c>
      <c r="IN5" s="373">
        <v>-4.0000000000000008E-2</v>
      </c>
      <c r="IO5" s="373">
        <v>-0.03</v>
      </c>
      <c r="IP5" s="373">
        <v>0</v>
      </c>
      <c r="IQ5" s="373">
        <v>0</v>
      </c>
      <c r="IR5" s="373">
        <v>4.4433877384901371E-2</v>
      </c>
      <c r="IS5" s="373">
        <v>0</v>
      </c>
      <c r="IT5" s="373">
        <v>0</v>
      </c>
      <c r="IU5" s="373">
        <v>0</v>
      </c>
      <c r="IV5" s="373">
        <v>0</v>
      </c>
      <c r="IW5" s="373">
        <v>0</v>
      </c>
      <c r="IX5" s="374">
        <v>0.13671132242479389</v>
      </c>
    </row>
    <row r="6" spans="1:258" ht="15" customHeight="1" x14ac:dyDescent="0.25">
      <c r="A6" s="259" t="s">
        <v>45</v>
      </c>
      <c r="C6" s="91">
        <v>4432503.1001000004</v>
      </c>
      <c r="D6" s="165" t="s">
        <v>686</v>
      </c>
      <c r="E6" s="167" t="s">
        <v>1071</v>
      </c>
      <c r="F6" s="230">
        <v>45845</v>
      </c>
      <c r="G6" s="222">
        <v>1323185.6940000001</v>
      </c>
      <c r="H6" s="222">
        <v>289931.79399999999</v>
      </c>
      <c r="I6" s="124">
        <v>-0.35772413301197625</v>
      </c>
      <c r="J6" s="398">
        <v>0</v>
      </c>
      <c r="K6" s="398">
        <v>7.8574005501604219E-2</v>
      </c>
      <c r="L6" s="398">
        <v>0</v>
      </c>
      <c r="M6" s="398">
        <v>8.9130875987236905E-3</v>
      </c>
      <c r="N6" s="398">
        <v>0.65987253637885834</v>
      </c>
      <c r="O6" s="398">
        <v>0</v>
      </c>
      <c r="P6" s="398">
        <v>0</v>
      </c>
      <c r="Q6" s="398">
        <v>0</v>
      </c>
      <c r="R6" s="398">
        <v>0.21020339417303283</v>
      </c>
      <c r="S6" s="398">
        <v>0</v>
      </c>
      <c r="T6" s="398">
        <v>4.2436976347780854E-2</v>
      </c>
      <c r="U6" s="399">
        <v>0.99999999999999989</v>
      </c>
      <c r="X6" s="91">
        <v>4432503.1001000004</v>
      </c>
      <c r="Y6" s="165" t="s">
        <v>686</v>
      </c>
      <c r="Z6" s="167" t="s">
        <v>1071</v>
      </c>
      <c r="AA6" s="230">
        <v>45845</v>
      </c>
      <c r="AB6" s="222">
        <v>1323185.6940000001</v>
      </c>
      <c r="AC6" s="222">
        <v>289931.79399999999</v>
      </c>
      <c r="AD6" s="124">
        <v>-0.35772413301197625</v>
      </c>
      <c r="AE6" s="398">
        <v>0</v>
      </c>
      <c r="AF6" s="398">
        <v>0</v>
      </c>
      <c r="AG6" s="398">
        <v>0</v>
      </c>
      <c r="AH6" s="398">
        <v>0</v>
      </c>
      <c r="AI6" s="398">
        <v>7.8574005501604219E-2</v>
      </c>
      <c r="AJ6" s="398">
        <v>0</v>
      </c>
      <c r="AK6" s="398">
        <v>8.9130875987236905E-3</v>
      </c>
      <c r="AL6" s="398">
        <v>0</v>
      </c>
      <c r="AM6" s="398">
        <v>0.45945622202290826</v>
      </c>
      <c r="AN6" s="398">
        <v>0.20041631435595009</v>
      </c>
      <c r="AO6" s="398">
        <v>0</v>
      </c>
      <c r="AP6" s="398">
        <v>0</v>
      </c>
      <c r="AQ6" s="398">
        <v>0</v>
      </c>
      <c r="AR6" s="398">
        <v>0</v>
      </c>
      <c r="AS6" s="398">
        <v>0</v>
      </c>
      <c r="AT6" s="398">
        <v>0.21020339417303283</v>
      </c>
      <c r="AU6" s="398">
        <v>0</v>
      </c>
      <c r="AV6" s="398">
        <v>0</v>
      </c>
      <c r="AW6" s="406">
        <v>4.2436976347780854E-2</v>
      </c>
      <c r="AX6" s="399">
        <v>0.99999999999999989</v>
      </c>
      <c r="BA6" s="91">
        <v>4432503.1001000004</v>
      </c>
      <c r="BB6" s="165" t="s">
        <v>686</v>
      </c>
      <c r="BC6" s="167" t="s">
        <v>1071</v>
      </c>
      <c r="BD6" s="230">
        <v>45845</v>
      </c>
      <c r="BE6" s="222">
        <v>1323185.6940000001</v>
      </c>
      <c r="BF6" s="222">
        <v>289931.79399999999</v>
      </c>
      <c r="BG6" s="124">
        <v>-0.35772413301197625</v>
      </c>
      <c r="BH6" s="398">
        <v>0</v>
      </c>
      <c r="BI6" s="398">
        <v>0</v>
      </c>
      <c r="BJ6" s="398">
        <v>0</v>
      </c>
      <c r="BK6" s="398">
        <v>0</v>
      </c>
      <c r="BL6" s="398">
        <v>8.9130875987236905E-3</v>
      </c>
      <c r="BM6" s="398">
        <v>0</v>
      </c>
      <c r="BN6" s="398">
        <v>0</v>
      </c>
      <c r="BO6" s="398">
        <v>0</v>
      </c>
      <c r="BP6" s="398">
        <v>0</v>
      </c>
      <c r="BQ6" s="398">
        <v>0</v>
      </c>
      <c r="BR6" s="398">
        <v>0</v>
      </c>
      <c r="BS6" s="398">
        <v>7.8574005501604219E-2</v>
      </c>
      <c r="BT6" s="398">
        <v>4.2436976347780854E-2</v>
      </c>
      <c r="BU6" s="398">
        <v>0</v>
      </c>
      <c r="BV6" s="398">
        <v>0</v>
      </c>
      <c r="BW6" s="398">
        <v>0</v>
      </c>
      <c r="BX6" s="398">
        <v>0</v>
      </c>
      <c r="BY6" s="398">
        <v>0.19377015725201757</v>
      </c>
      <c r="BZ6" s="398">
        <v>0.20041631435595009</v>
      </c>
      <c r="CA6" s="398">
        <v>9.9741102551551608E-2</v>
      </c>
      <c r="CB6" s="398">
        <v>0</v>
      </c>
      <c r="CC6" s="398">
        <v>0</v>
      </c>
      <c r="CD6" s="398">
        <v>0.16594496221933908</v>
      </c>
      <c r="CE6" s="398">
        <v>0.21020339417303283</v>
      </c>
      <c r="CF6" s="399">
        <v>0.99999999999999989</v>
      </c>
      <c r="CI6" s="106" t="s">
        <v>589</v>
      </c>
      <c r="CJ6" s="99">
        <v>11793.67</v>
      </c>
      <c r="CK6" s="99">
        <v>11793.67</v>
      </c>
      <c r="CL6" s="99">
        <v>0</v>
      </c>
      <c r="CM6" s="99">
        <v>0</v>
      </c>
      <c r="CN6" s="265">
        <v>11793.67</v>
      </c>
      <c r="CO6" s="108">
        <v>8.9130875987236905E-3</v>
      </c>
      <c r="CP6" s="239">
        <v>2.5000000000000001E-3</v>
      </c>
      <c r="CQ6" s="108">
        <v>8.9130875987236905E-3</v>
      </c>
      <c r="CR6" s="101">
        <v>0.02</v>
      </c>
      <c r="CU6" s="165" t="s">
        <v>589</v>
      </c>
      <c r="CV6" s="210" t="s">
        <v>686</v>
      </c>
      <c r="CW6" s="207" t="s">
        <v>1071</v>
      </c>
      <c r="CX6" s="230">
        <v>45845</v>
      </c>
      <c r="CY6" s="222">
        <v>1323185.6940000001</v>
      </c>
      <c r="CZ6" s="222">
        <v>289931.79399999999</v>
      </c>
      <c r="DA6" s="444">
        <v>0</v>
      </c>
      <c r="DB6" s="386"/>
      <c r="DC6" s="387">
        <v>0.21020339417303283</v>
      </c>
      <c r="DD6" s="386">
        <v>1</v>
      </c>
      <c r="DE6" s="387">
        <v>0</v>
      </c>
      <c r="DF6" s="386"/>
      <c r="DG6" s="387">
        <v>0</v>
      </c>
      <c r="DH6" s="386"/>
      <c r="DI6" s="387">
        <v>4.2436976347780854E-2</v>
      </c>
      <c r="DJ6" s="386">
        <v>0.55000000000000004</v>
      </c>
      <c r="DK6" s="387">
        <v>0.65987253637885834</v>
      </c>
      <c r="DL6" s="386">
        <v>1</v>
      </c>
      <c r="DM6" s="387">
        <v>0.44227586698802385</v>
      </c>
      <c r="DN6" s="386">
        <v>0</v>
      </c>
      <c r="DO6" s="387">
        <v>0.44227586698802385</v>
      </c>
      <c r="DP6" s="386">
        <v>0.8</v>
      </c>
      <c r="DQ6" s="387">
        <v>0.12101098184938508</v>
      </c>
      <c r="DR6" s="445">
        <v>0.75</v>
      </c>
      <c r="DS6" s="259"/>
      <c r="DT6" s="413"/>
      <c r="DU6" s="210" t="s">
        <v>589</v>
      </c>
      <c r="DV6" s="210" t="s">
        <v>686</v>
      </c>
      <c r="DW6" s="207" t="s">
        <v>1071</v>
      </c>
      <c r="DX6" s="230">
        <v>45845</v>
      </c>
      <c r="DY6" s="462">
        <v>1323185.6940000001</v>
      </c>
      <c r="DZ6" s="462">
        <v>289931.79399999999</v>
      </c>
      <c r="EA6" s="425">
        <v>-0.35772413301197625</v>
      </c>
      <c r="EB6" s="375">
        <v>0</v>
      </c>
      <c r="EC6" s="375">
        <v>7.8574005501604219E-2</v>
      </c>
      <c r="ED6" s="375">
        <v>0</v>
      </c>
      <c r="EE6" s="375">
        <v>8.9130875987236905E-3</v>
      </c>
      <c r="EF6" s="375">
        <v>-0.24012746362114168</v>
      </c>
      <c r="EG6" s="375">
        <v>0</v>
      </c>
      <c r="EH6" s="375">
        <v>0</v>
      </c>
      <c r="EI6" s="375">
        <v>0</v>
      </c>
      <c r="EJ6" s="375">
        <v>0.11020339417303282</v>
      </c>
      <c r="EK6" s="375">
        <v>0</v>
      </c>
      <c r="EL6" s="375">
        <v>4.2436976347780854E-2</v>
      </c>
      <c r="EM6" s="423">
        <v>0.24012746362114165</v>
      </c>
      <c r="EN6" s="272"/>
      <c r="EO6" s="416"/>
      <c r="EP6" s="165" t="s">
        <v>589</v>
      </c>
      <c r="EQ6" s="422" t="s">
        <v>686</v>
      </c>
      <c r="ER6" s="167" t="s">
        <v>1071</v>
      </c>
      <c r="ES6" s="230">
        <v>45845</v>
      </c>
      <c r="ET6" s="424">
        <v>1323185.6940000001</v>
      </c>
      <c r="EU6" s="424">
        <v>289931.79399999999</v>
      </c>
      <c r="EV6" s="425">
        <v>-0.35772413301197625</v>
      </c>
      <c r="EW6" s="375">
        <v>0</v>
      </c>
      <c r="EX6" s="375">
        <v>0</v>
      </c>
      <c r="EY6" s="375">
        <v>0</v>
      </c>
      <c r="EZ6" s="375">
        <v>0</v>
      </c>
      <c r="FA6" s="375">
        <v>7.8574005501604219E-2</v>
      </c>
      <c r="FB6" s="375">
        <v>0</v>
      </c>
      <c r="FC6" s="375">
        <v>8.9130875987236905E-3</v>
      </c>
      <c r="FD6" s="375">
        <v>0</v>
      </c>
      <c r="FE6" s="375">
        <v>-0.14054377797709172</v>
      </c>
      <c r="FF6" s="375">
        <v>-9.9583685644049902E-2</v>
      </c>
      <c r="FG6" s="375">
        <v>0</v>
      </c>
      <c r="FH6" s="375">
        <v>0</v>
      </c>
      <c r="FI6" s="375">
        <v>0</v>
      </c>
      <c r="FJ6" s="375">
        <v>0</v>
      </c>
      <c r="FK6" s="375">
        <v>0</v>
      </c>
      <c r="FL6" s="375">
        <v>0.11020339417303282</v>
      </c>
      <c r="FM6" s="375">
        <v>0</v>
      </c>
      <c r="FN6" s="375">
        <v>0</v>
      </c>
      <c r="FO6" s="375">
        <v>4.2436976347780854E-2</v>
      </c>
      <c r="FP6" s="383">
        <v>0</v>
      </c>
      <c r="FQ6" s="376">
        <v>0.24012746362114162</v>
      </c>
      <c r="FR6" s="234"/>
      <c r="FT6" s="304">
        <v>0</v>
      </c>
      <c r="FU6" s="281">
        <f t="shared" si="2"/>
        <v>0</v>
      </c>
      <c r="FV6" s="273">
        <f t="shared" si="1"/>
        <v>0</v>
      </c>
      <c r="FW6" s="273">
        <v>0</v>
      </c>
      <c r="FX6" s="282">
        <f t="shared" si="3"/>
        <v>0</v>
      </c>
      <c r="GA6" s="165" t="s">
        <v>589</v>
      </c>
      <c r="GB6" s="210" t="s">
        <v>686</v>
      </c>
      <c r="GC6" s="167" t="s">
        <v>1071</v>
      </c>
      <c r="GD6" s="230">
        <v>45845</v>
      </c>
      <c r="GE6" s="222">
        <v>1323185.6940000001</v>
      </c>
      <c r="GF6" s="222">
        <v>289931.79399999999</v>
      </c>
      <c r="GG6" s="217">
        <v>-0.35772413301197625</v>
      </c>
      <c r="GH6" s="375">
        <v>0</v>
      </c>
      <c r="GI6" s="375">
        <v>0</v>
      </c>
      <c r="GJ6" s="375">
        <v>0</v>
      </c>
      <c r="GK6" s="375">
        <v>0</v>
      </c>
      <c r="GL6" s="375">
        <v>8.9130875987236905E-3</v>
      </c>
      <c r="GM6" s="375">
        <v>0</v>
      </c>
      <c r="GN6" s="375">
        <v>0</v>
      </c>
      <c r="GO6" s="375">
        <v>0</v>
      </c>
      <c r="GP6" s="375">
        <v>0</v>
      </c>
      <c r="GQ6" s="375">
        <v>0</v>
      </c>
      <c r="GR6" s="375">
        <v>0</v>
      </c>
      <c r="GS6" s="375">
        <v>7.8574005501604219E-2</v>
      </c>
      <c r="GT6" s="375">
        <v>4.2436976347780854E-2</v>
      </c>
      <c r="GU6" s="375">
        <v>0</v>
      </c>
      <c r="GV6" s="375">
        <v>0</v>
      </c>
      <c r="GW6" s="375">
        <v>0</v>
      </c>
      <c r="GX6" s="375">
        <v>0</v>
      </c>
      <c r="GY6" s="375">
        <v>-0.10622984274798242</v>
      </c>
      <c r="GZ6" s="375">
        <v>-9.9583685644049902E-2</v>
      </c>
      <c r="HA6" s="375">
        <v>-5.0258897448448386E-2</v>
      </c>
      <c r="HB6" s="375">
        <v>0</v>
      </c>
      <c r="HC6" s="375">
        <v>0</v>
      </c>
      <c r="HD6" s="375">
        <v>1.5944962219339082E-2</v>
      </c>
      <c r="HE6" s="375">
        <v>0.11020339417303282</v>
      </c>
      <c r="HF6" s="375">
        <v>0</v>
      </c>
      <c r="HG6" s="375">
        <v>0</v>
      </c>
      <c r="HH6" s="375">
        <v>0</v>
      </c>
      <c r="HI6" s="375">
        <v>0</v>
      </c>
      <c r="HJ6" s="376">
        <v>0.25607242584048068</v>
      </c>
      <c r="HO6" s="165" t="s">
        <v>589</v>
      </c>
      <c r="HP6" s="210" t="s">
        <v>686</v>
      </c>
      <c r="HQ6" s="167" t="s">
        <v>1071</v>
      </c>
      <c r="HR6" s="230">
        <v>45845</v>
      </c>
      <c r="HS6" s="222">
        <v>1323185.6940000001</v>
      </c>
      <c r="HT6" s="222">
        <v>289931.79399999999</v>
      </c>
      <c r="HU6" s="217">
        <v>-5.7450160409236506E-2</v>
      </c>
      <c r="HV6" s="375">
        <v>0</v>
      </c>
      <c r="HW6" s="375">
        <v>0</v>
      </c>
      <c r="HX6" s="375">
        <v>0</v>
      </c>
      <c r="HY6" s="375">
        <v>0</v>
      </c>
      <c r="HZ6" s="375">
        <v>0</v>
      </c>
      <c r="IA6" s="375">
        <v>0</v>
      </c>
      <c r="IB6" s="375">
        <v>0</v>
      </c>
      <c r="IC6" s="375">
        <v>0</v>
      </c>
      <c r="ID6" s="375">
        <v>0</v>
      </c>
      <c r="IE6" s="375">
        <v>0</v>
      </c>
      <c r="IF6" s="375">
        <v>0</v>
      </c>
      <c r="IG6" s="375">
        <v>7.8574005501604219E-2</v>
      </c>
      <c r="IH6" s="375">
        <v>4.2436976347780854E-2</v>
      </c>
      <c r="II6" s="375">
        <v>0</v>
      </c>
      <c r="IJ6" s="375">
        <v>0</v>
      </c>
      <c r="IK6" s="375">
        <v>0</v>
      </c>
      <c r="IL6" s="375">
        <v>0</v>
      </c>
      <c r="IM6" s="375">
        <v>6.3728969780449674E-3</v>
      </c>
      <c r="IN6" s="375">
        <v>1.3019054081977482E-2</v>
      </c>
      <c r="IO6" s="375">
        <v>6.0424724145653058E-3</v>
      </c>
      <c r="IP6" s="375">
        <v>0</v>
      </c>
      <c r="IQ6" s="375">
        <v>0</v>
      </c>
      <c r="IR6" s="375">
        <v>7.2246332082352774E-2</v>
      </c>
      <c r="IS6" s="375">
        <v>0</v>
      </c>
      <c r="IT6" s="375">
        <v>0</v>
      </c>
      <c r="IU6" s="375">
        <v>0</v>
      </c>
      <c r="IV6" s="375">
        <v>0</v>
      </c>
      <c r="IW6" s="375">
        <v>0</v>
      </c>
      <c r="IX6" s="376">
        <v>0.10934586870316279</v>
      </c>
    </row>
    <row r="7" spans="1:258" ht="15" customHeight="1" x14ac:dyDescent="0.25">
      <c r="A7" s="259" t="s">
        <v>45</v>
      </c>
      <c r="C7" s="90">
        <v>4424420.1001000004</v>
      </c>
      <c r="D7" s="129" t="s">
        <v>686</v>
      </c>
      <c r="E7" s="127" t="s">
        <v>1071</v>
      </c>
      <c r="F7" s="229">
        <v>45855</v>
      </c>
      <c r="G7" s="221">
        <v>1305919.4680000001</v>
      </c>
      <c r="H7" s="221">
        <v>272665.56800000003</v>
      </c>
      <c r="I7" s="123">
        <v>-0.3518765786559207</v>
      </c>
      <c r="J7" s="396">
        <v>0</v>
      </c>
      <c r="K7" s="396">
        <v>7.9612872422543585E-2</v>
      </c>
      <c r="L7" s="396">
        <v>0</v>
      </c>
      <c r="M7" s="396">
        <v>8.7174594444440878E-3</v>
      </c>
      <c r="N7" s="396">
        <v>0.66859704705772871</v>
      </c>
      <c r="O7" s="396">
        <v>0</v>
      </c>
      <c r="P7" s="396">
        <v>0</v>
      </c>
      <c r="Q7" s="396">
        <v>0</v>
      </c>
      <c r="R7" s="396">
        <v>0.20007456386276951</v>
      </c>
      <c r="S7" s="396">
        <v>0</v>
      </c>
      <c r="T7" s="396">
        <v>4.2998057212514117E-2</v>
      </c>
      <c r="U7" s="397">
        <v>1</v>
      </c>
      <c r="X7" s="90">
        <v>4424420.1001000004</v>
      </c>
      <c r="Y7" s="129" t="s">
        <v>686</v>
      </c>
      <c r="Z7" s="127" t="s">
        <v>1071</v>
      </c>
      <c r="AA7" s="229">
        <v>45855</v>
      </c>
      <c r="AB7" s="221">
        <v>1305919.4680000001</v>
      </c>
      <c r="AC7" s="221">
        <v>272665.56800000003</v>
      </c>
      <c r="AD7" s="123">
        <v>-0.3518765786559207</v>
      </c>
      <c r="AE7" s="396">
        <v>0</v>
      </c>
      <c r="AF7" s="396">
        <v>0</v>
      </c>
      <c r="AG7" s="396">
        <v>0</v>
      </c>
      <c r="AH7" s="396">
        <v>0</v>
      </c>
      <c r="AI7" s="396">
        <v>7.9612872422543585E-2</v>
      </c>
      <c r="AJ7" s="396">
        <v>0</v>
      </c>
      <c r="AK7" s="396">
        <v>8.7174594444440878E-3</v>
      </c>
      <c r="AL7" s="396">
        <v>0</v>
      </c>
      <c r="AM7" s="396">
        <v>0.46553092659768808</v>
      </c>
      <c r="AN7" s="396">
        <v>0.20306612046004047</v>
      </c>
      <c r="AO7" s="396">
        <v>0</v>
      </c>
      <c r="AP7" s="396">
        <v>0</v>
      </c>
      <c r="AQ7" s="396">
        <v>0</v>
      </c>
      <c r="AR7" s="396">
        <v>0</v>
      </c>
      <c r="AS7" s="396">
        <v>0</v>
      </c>
      <c r="AT7" s="396">
        <v>0.20007456386276951</v>
      </c>
      <c r="AU7" s="396">
        <v>0</v>
      </c>
      <c r="AV7" s="396">
        <v>0</v>
      </c>
      <c r="AW7" s="405">
        <v>4.2998057212514117E-2</v>
      </c>
      <c r="AX7" s="397">
        <v>0.99999999999999978</v>
      </c>
      <c r="BA7" s="90">
        <v>4424420.1001000004</v>
      </c>
      <c r="BB7" s="129" t="s">
        <v>686</v>
      </c>
      <c r="BC7" s="127" t="s">
        <v>1071</v>
      </c>
      <c r="BD7" s="229">
        <v>45855</v>
      </c>
      <c r="BE7" s="221">
        <v>1305919.4680000001</v>
      </c>
      <c r="BF7" s="221">
        <v>272665.56800000003</v>
      </c>
      <c r="BG7" s="123">
        <v>-0.3518765786559207</v>
      </c>
      <c r="BH7" s="396">
        <v>0</v>
      </c>
      <c r="BI7" s="396">
        <v>0</v>
      </c>
      <c r="BJ7" s="396">
        <v>0</v>
      </c>
      <c r="BK7" s="396">
        <v>0</v>
      </c>
      <c r="BL7" s="396">
        <v>8.7174594444440878E-3</v>
      </c>
      <c r="BM7" s="396">
        <v>0</v>
      </c>
      <c r="BN7" s="396">
        <v>0</v>
      </c>
      <c r="BO7" s="396">
        <v>0</v>
      </c>
      <c r="BP7" s="396">
        <v>0</v>
      </c>
      <c r="BQ7" s="396">
        <v>0</v>
      </c>
      <c r="BR7" s="396">
        <v>0</v>
      </c>
      <c r="BS7" s="396">
        <v>7.9612872422543585E-2</v>
      </c>
      <c r="BT7" s="396">
        <v>4.2998057212514117E-2</v>
      </c>
      <c r="BU7" s="396">
        <v>0</v>
      </c>
      <c r="BV7" s="396">
        <v>0</v>
      </c>
      <c r="BW7" s="396">
        <v>0</v>
      </c>
      <c r="BX7" s="396">
        <v>0</v>
      </c>
      <c r="BY7" s="396">
        <v>0.19633209113014005</v>
      </c>
      <c r="BZ7" s="396">
        <v>0.20306612046004047</v>
      </c>
      <c r="CA7" s="396">
        <v>0.10105983043664986</v>
      </c>
      <c r="CB7" s="396">
        <v>0</v>
      </c>
      <c r="CC7" s="396">
        <v>0</v>
      </c>
      <c r="CD7" s="396">
        <v>0.16813900503089826</v>
      </c>
      <c r="CE7" s="396">
        <v>0.20007456386276951</v>
      </c>
      <c r="CF7" s="397">
        <v>1</v>
      </c>
      <c r="CI7" s="111" t="s">
        <v>537</v>
      </c>
      <c r="CJ7" s="98">
        <v>11384.3</v>
      </c>
      <c r="CK7" s="98">
        <v>11384.3</v>
      </c>
      <c r="CL7" s="98">
        <v>0</v>
      </c>
      <c r="CM7" s="98">
        <v>0</v>
      </c>
      <c r="CN7" s="264">
        <v>11384.3</v>
      </c>
      <c r="CO7" s="107">
        <v>8.7174594444440878E-3</v>
      </c>
      <c r="CP7" s="240">
        <v>2.5000000000000001E-3</v>
      </c>
      <c r="CQ7" s="107">
        <v>8.7174594444440878E-3</v>
      </c>
      <c r="CR7" s="100">
        <v>0.02</v>
      </c>
      <c r="CU7" s="129" t="s">
        <v>537</v>
      </c>
      <c r="CV7" s="208" t="s">
        <v>686</v>
      </c>
      <c r="CW7" s="209" t="s">
        <v>1071</v>
      </c>
      <c r="CX7" s="229">
        <v>45855</v>
      </c>
      <c r="CY7" s="221">
        <v>1305919.4680000001</v>
      </c>
      <c r="CZ7" s="221">
        <v>272665.56800000003</v>
      </c>
      <c r="DA7" s="442">
        <v>0</v>
      </c>
      <c r="DB7" s="388"/>
      <c r="DC7" s="389">
        <v>0.20007456386276951</v>
      </c>
      <c r="DD7" s="388">
        <v>1</v>
      </c>
      <c r="DE7" s="389">
        <v>0</v>
      </c>
      <c r="DF7" s="388"/>
      <c r="DG7" s="389">
        <v>0</v>
      </c>
      <c r="DH7" s="388"/>
      <c r="DI7" s="389">
        <v>4.2998057212514117E-2</v>
      </c>
      <c r="DJ7" s="388">
        <v>0.55000000000000004</v>
      </c>
      <c r="DK7" s="389">
        <v>0.66859704705772871</v>
      </c>
      <c r="DL7" s="388">
        <v>1</v>
      </c>
      <c r="DM7" s="389">
        <v>0.4481234213440794</v>
      </c>
      <c r="DN7" s="388">
        <v>0</v>
      </c>
      <c r="DO7" s="389">
        <v>0.4481234213440794</v>
      </c>
      <c r="DP7" s="388">
        <v>0.8</v>
      </c>
      <c r="DQ7" s="389">
        <v>0.12261092963505771</v>
      </c>
      <c r="DR7" s="443">
        <v>0.75</v>
      </c>
      <c r="DS7" s="426"/>
      <c r="DT7" s="413"/>
      <c r="DU7" s="208" t="s">
        <v>537</v>
      </c>
      <c r="DV7" s="208" t="s">
        <v>686</v>
      </c>
      <c r="DW7" s="209" t="s">
        <v>1071</v>
      </c>
      <c r="DX7" s="229">
        <v>45855</v>
      </c>
      <c r="DY7" s="461">
        <v>1305919.4680000001</v>
      </c>
      <c r="DZ7" s="461">
        <v>272665.56800000003</v>
      </c>
      <c r="EA7" s="421">
        <v>-0.3518765786559207</v>
      </c>
      <c r="EB7" s="373">
        <v>0</v>
      </c>
      <c r="EC7" s="373">
        <v>7.9612872422543585E-2</v>
      </c>
      <c r="ED7" s="373">
        <v>0</v>
      </c>
      <c r="EE7" s="373">
        <v>8.7174594444440878E-3</v>
      </c>
      <c r="EF7" s="373">
        <v>-0.23140295294227131</v>
      </c>
      <c r="EG7" s="373">
        <v>0</v>
      </c>
      <c r="EH7" s="373">
        <v>0</v>
      </c>
      <c r="EI7" s="373">
        <v>0</v>
      </c>
      <c r="EJ7" s="373">
        <v>0.1000745638627695</v>
      </c>
      <c r="EK7" s="373">
        <v>0</v>
      </c>
      <c r="EL7" s="373">
        <v>4.2998057212514117E-2</v>
      </c>
      <c r="EM7" s="420">
        <v>0.23140295294227128</v>
      </c>
      <c r="EN7" s="272"/>
      <c r="EO7" s="416"/>
      <c r="EP7" s="129" t="s">
        <v>537</v>
      </c>
      <c r="EQ7" s="419" t="s">
        <v>686</v>
      </c>
      <c r="ER7" s="127" t="s">
        <v>1071</v>
      </c>
      <c r="ES7" s="229">
        <v>45855</v>
      </c>
      <c r="ET7" s="279">
        <v>1305919.4680000001</v>
      </c>
      <c r="EU7" s="279">
        <v>272665.56800000003</v>
      </c>
      <c r="EV7" s="421">
        <v>-0.3518765786559207</v>
      </c>
      <c r="EW7" s="373">
        <v>0</v>
      </c>
      <c r="EX7" s="373">
        <v>0</v>
      </c>
      <c r="EY7" s="373">
        <v>0</v>
      </c>
      <c r="EZ7" s="373">
        <v>0</v>
      </c>
      <c r="FA7" s="373">
        <v>7.9612872422543585E-2</v>
      </c>
      <c r="FB7" s="373">
        <v>0</v>
      </c>
      <c r="FC7" s="373">
        <v>8.7174594444440878E-3</v>
      </c>
      <c r="FD7" s="373">
        <v>0</v>
      </c>
      <c r="FE7" s="373">
        <v>-0.1344690734023119</v>
      </c>
      <c r="FF7" s="373">
        <v>-9.6933879539959522E-2</v>
      </c>
      <c r="FG7" s="373">
        <v>0</v>
      </c>
      <c r="FH7" s="373">
        <v>0</v>
      </c>
      <c r="FI7" s="373">
        <v>0</v>
      </c>
      <c r="FJ7" s="373">
        <v>0</v>
      </c>
      <c r="FK7" s="373">
        <v>0</v>
      </c>
      <c r="FL7" s="373">
        <v>0.1000745638627695</v>
      </c>
      <c r="FM7" s="373">
        <v>0</v>
      </c>
      <c r="FN7" s="373">
        <v>0</v>
      </c>
      <c r="FO7" s="373">
        <v>4.2998057212514117E-2</v>
      </c>
      <c r="FP7" s="382">
        <v>0</v>
      </c>
      <c r="FQ7" s="374">
        <v>0.23140295294227134</v>
      </c>
      <c r="FR7" s="234"/>
      <c r="FT7" s="96">
        <v>0</v>
      </c>
      <c r="FU7" s="279">
        <f t="shared" si="2"/>
        <v>0</v>
      </c>
      <c r="FV7" s="274">
        <f t="shared" si="1"/>
        <v>0</v>
      </c>
      <c r="FW7" s="274">
        <v>0</v>
      </c>
      <c r="FX7" s="280">
        <f t="shared" si="3"/>
        <v>0</v>
      </c>
      <c r="GA7" s="129" t="s">
        <v>537</v>
      </c>
      <c r="GB7" s="208" t="s">
        <v>686</v>
      </c>
      <c r="GC7" s="127" t="s">
        <v>1071</v>
      </c>
      <c r="GD7" s="229">
        <v>45855</v>
      </c>
      <c r="GE7" s="221">
        <v>1305919.4680000001</v>
      </c>
      <c r="GF7" s="221">
        <v>272665.56800000003</v>
      </c>
      <c r="GG7" s="216">
        <v>-0.3518765786559207</v>
      </c>
      <c r="GH7" s="373">
        <v>0</v>
      </c>
      <c r="GI7" s="373">
        <v>0</v>
      </c>
      <c r="GJ7" s="373">
        <v>0</v>
      </c>
      <c r="GK7" s="373">
        <v>0</v>
      </c>
      <c r="GL7" s="373">
        <v>8.7174594444440878E-3</v>
      </c>
      <c r="GM7" s="373">
        <v>0</v>
      </c>
      <c r="GN7" s="373">
        <v>0</v>
      </c>
      <c r="GO7" s="373">
        <v>0</v>
      </c>
      <c r="GP7" s="373">
        <v>0</v>
      </c>
      <c r="GQ7" s="373">
        <v>0</v>
      </c>
      <c r="GR7" s="373">
        <v>0</v>
      </c>
      <c r="GS7" s="373">
        <v>7.9612872422543585E-2</v>
      </c>
      <c r="GT7" s="373">
        <v>4.2998057212514117E-2</v>
      </c>
      <c r="GU7" s="373">
        <v>0</v>
      </c>
      <c r="GV7" s="373">
        <v>0</v>
      </c>
      <c r="GW7" s="373">
        <v>0</v>
      </c>
      <c r="GX7" s="373">
        <v>0</v>
      </c>
      <c r="GY7" s="373">
        <v>-0.10366790886985994</v>
      </c>
      <c r="GZ7" s="373">
        <v>-9.6933879539959522E-2</v>
      </c>
      <c r="HA7" s="373">
        <v>-4.8940169563350136E-2</v>
      </c>
      <c r="HB7" s="373">
        <v>0</v>
      </c>
      <c r="HC7" s="373">
        <v>0</v>
      </c>
      <c r="HD7" s="373">
        <v>1.813900503089827E-2</v>
      </c>
      <c r="HE7" s="373">
        <v>0.1000745638627695</v>
      </c>
      <c r="HF7" s="373">
        <v>0</v>
      </c>
      <c r="HG7" s="373">
        <v>0</v>
      </c>
      <c r="HH7" s="373">
        <v>0</v>
      </c>
      <c r="HI7" s="373">
        <v>0</v>
      </c>
      <c r="HJ7" s="374">
        <v>0.24954195797316958</v>
      </c>
      <c r="HO7" s="129" t="s">
        <v>537</v>
      </c>
      <c r="HP7" s="208" t="s">
        <v>686</v>
      </c>
      <c r="HQ7" s="127" t="s">
        <v>1071</v>
      </c>
      <c r="HR7" s="229">
        <v>45855</v>
      </c>
      <c r="HS7" s="221">
        <v>1305919.4680000001</v>
      </c>
      <c r="HT7" s="221">
        <v>272665.56800000003</v>
      </c>
      <c r="HU7" s="216">
        <v>-2.9684797834002852E-2</v>
      </c>
      <c r="HV7" s="373">
        <v>0</v>
      </c>
      <c r="HW7" s="373">
        <v>0</v>
      </c>
      <c r="HX7" s="373">
        <v>0</v>
      </c>
      <c r="HY7" s="373">
        <v>0</v>
      </c>
      <c r="HZ7" s="373">
        <v>0</v>
      </c>
      <c r="IA7" s="373">
        <v>0</v>
      </c>
      <c r="IB7" s="373">
        <v>0</v>
      </c>
      <c r="IC7" s="373">
        <v>0</v>
      </c>
      <c r="ID7" s="373">
        <v>0</v>
      </c>
      <c r="IE7" s="373">
        <v>0</v>
      </c>
      <c r="IF7" s="373">
        <v>0</v>
      </c>
      <c r="IG7" s="373">
        <v>7.9612872422543585E-2</v>
      </c>
      <c r="IH7" s="373">
        <v>4.2998057212514117E-2</v>
      </c>
      <c r="II7" s="373">
        <v>0</v>
      </c>
      <c r="IJ7" s="373">
        <v>0</v>
      </c>
      <c r="IK7" s="373">
        <v>0</v>
      </c>
      <c r="IL7" s="373">
        <v>0</v>
      </c>
      <c r="IM7" s="373">
        <v>1.715400893835925E-2</v>
      </c>
      <c r="IN7" s="373">
        <v>2.3888038268259665E-2</v>
      </c>
      <c r="IO7" s="373">
        <v>1.1470789340759457E-2</v>
      </c>
      <c r="IP7" s="373">
        <v>0</v>
      </c>
      <c r="IQ7" s="373">
        <v>0</v>
      </c>
      <c r="IR7" s="373">
        <v>7.8549963935007863E-2</v>
      </c>
      <c r="IS7" s="373">
        <v>0</v>
      </c>
      <c r="IT7" s="373">
        <v>0</v>
      </c>
      <c r="IU7" s="373">
        <v>0</v>
      </c>
      <c r="IV7" s="373">
        <v>0</v>
      </c>
      <c r="IW7" s="373">
        <v>0</v>
      </c>
      <c r="IX7" s="374">
        <v>0.12683686505872196</v>
      </c>
    </row>
    <row r="8" spans="1:258" ht="15" customHeight="1" x14ac:dyDescent="0.25">
      <c r="A8" s="259" t="s">
        <v>45</v>
      </c>
      <c r="C8" s="91">
        <v>4459371.1001000004</v>
      </c>
      <c r="D8" s="165" t="s">
        <v>681</v>
      </c>
      <c r="E8" s="167" t="s">
        <v>1071</v>
      </c>
      <c r="F8" s="230">
        <v>45930</v>
      </c>
      <c r="G8" s="222">
        <v>1162534.7267192614</v>
      </c>
      <c r="H8" s="222">
        <v>250280.11799999999</v>
      </c>
      <c r="I8" s="124">
        <v>-0.13756376283691596</v>
      </c>
      <c r="J8" s="398">
        <v>0.25989548009811431</v>
      </c>
      <c r="K8" s="398">
        <v>0.14408515818938653</v>
      </c>
      <c r="L8" s="398">
        <v>8.1010988853300603E-2</v>
      </c>
      <c r="M8" s="398">
        <v>2.6787148189440873E-2</v>
      </c>
      <c r="N8" s="398">
        <v>0.25141872606665194</v>
      </c>
      <c r="O8" s="398">
        <v>0</v>
      </c>
      <c r="P8" s="398">
        <v>0</v>
      </c>
      <c r="Q8" s="398">
        <v>0</v>
      </c>
      <c r="R8" s="398">
        <v>0.18850114578376767</v>
      </c>
      <c r="S8" s="398">
        <v>0</v>
      </c>
      <c r="T8" s="398">
        <v>4.8301352819338235E-2</v>
      </c>
      <c r="U8" s="399">
        <v>1.0000000000000002</v>
      </c>
      <c r="X8" s="91">
        <v>4459371.1001000004</v>
      </c>
      <c r="Y8" s="165" t="s">
        <v>681</v>
      </c>
      <c r="Z8" s="167" t="s">
        <v>1071</v>
      </c>
      <c r="AA8" s="230">
        <v>45930</v>
      </c>
      <c r="AB8" s="222">
        <v>1162534.7267192614</v>
      </c>
      <c r="AC8" s="222">
        <v>250280.11799999999</v>
      </c>
      <c r="AD8" s="124">
        <v>-0.13756376283691596</v>
      </c>
      <c r="AE8" s="398">
        <v>0.22468943501462518</v>
      </c>
      <c r="AF8" s="398">
        <v>3.5206045083489103E-2</v>
      </c>
      <c r="AG8" s="398">
        <v>0</v>
      </c>
      <c r="AH8" s="398">
        <v>0</v>
      </c>
      <c r="AI8" s="398">
        <v>0.14408515818938653</v>
      </c>
      <c r="AJ8" s="398">
        <v>8.1010988853300603E-2</v>
      </c>
      <c r="AK8" s="398">
        <v>2.6787148189440873E-2</v>
      </c>
      <c r="AL8" s="398">
        <v>0</v>
      </c>
      <c r="AM8" s="398">
        <v>0.25141872606665194</v>
      </c>
      <c r="AN8" s="398">
        <v>0</v>
      </c>
      <c r="AO8" s="398">
        <v>0</v>
      </c>
      <c r="AP8" s="398">
        <v>0</v>
      </c>
      <c r="AQ8" s="398">
        <v>0</v>
      </c>
      <c r="AR8" s="398">
        <v>0</v>
      </c>
      <c r="AS8" s="398">
        <v>0</v>
      </c>
      <c r="AT8" s="398">
        <v>0.18850114578376767</v>
      </c>
      <c r="AU8" s="398">
        <v>0</v>
      </c>
      <c r="AV8" s="398">
        <v>0</v>
      </c>
      <c r="AW8" s="406">
        <v>4.8301352819338235E-2</v>
      </c>
      <c r="AX8" s="399">
        <v>1.0000000000000002</v>
      </c>
      <c r="BA8" s="91">
        <v>4459371.1001000004</v>
      </c>
      <c r="BB8" s="165" t="s">
        <v>681</v>
      </c>
      <c r="BC8" s="167" t="s">
        <v>1071</v>
      </c>
      <c r="BD8" s="230">
        <v>45930</v>
      </c>
      <c r="BE8" s="222">
        <v>1162534.7267192614</v>
      </c>
      <c r="BF8" s="222">
        <v>250280.11799999999</v>
      </c>
      <c r="BG8" s="124">
        <v>-0.13756376283691596</v>
      </c>
      <c r="BH8" s="398">
        <v>0.22468943501462518</v>
      </c>
      <c r="BI8" s="398">
        <v>3.5206045083489103E-2</v>
      </c>
      <c r="BJ8" s="398">
        <v>0</v>
      </c>
      <c r="BK8" s="398">
        <v>0</v>
      </c>
      <c r="BL8" s="398">
        <v>2.6787148189440873E-2</v>
      </c>
      <c r="BM8" s="398">
        <v>0</v>
      </c>
      <c r="BN8" s="398">
        <v>8.1010988853300603E-2</v>
      </c>
      <c r="BO8" s="398">
        <v>0</v>
      </c>
      <c r="BP8" s="398">
        <v>0</v>
      </c>
      <c r="BQ8" s="398">
        <v>0</v>
      </c>
      <c r="BR8" s="398">
        <v>0</v>
      </c>
      <c r="BS8" s="398">
        <v>0.14408515818938653</v>
      </c>
      <c r="BT8" s="398">
        <v>4.8301352819338235E-2</v>
      </c>
      <c r="BU8" s="398">
        <v>0</v>
      </c>
      <c r="BV8" s="398">
        <v>0</v>
      </c>
      <c r="BW8" s="398">
        <v>0</v>
      </c>
      <c r="BX8" s="398">
        <v>0</v>
      </c>
      <c r="BY8" s="398">
        <v>0.17321203003394436</v>
      </c>
      <c r="BZ8" s="398">
        <v>0</v>
      </c>
      <c r="CA8" s="398">
        <v>0</v>
      </c>
      <c r="CB8" s="398">
        <v>0</v>
      </c>
      <c r="CC8" s="398">
        <v>0</v>
      </c>
      <c r="CD8" s="398">
        <v>7.8206696032707537E-2</v>
      </c>
      <c r="CE8" s="398">
        <v>0.18850114578376767</v>
      </c>
      <c r="CF8" s="399">
        <v>1.0000000000000002</v>
      </c>
      <c r="CI8" s="106" t="s">
        <v>669</v>
      </c>
      <c r="CJ8" s="99">
        <v>31129.469999999998</v>
      </c>
      <c r="CK8" s="99">
        <v>31140.989999999998</v>
      </c>
      <c r="CL8" s="99">
        <v>11.520000000000437</v>
      </c>
      <c r="CM8" s="99">
        <v>3390.69</v>
      </c>
      <c r="CN8" s="265">
        <v>27750.3</v>
      </c>
      <c r="CO8" s="108">
        <v>2.3870512735832773E-2</v>
      </c>
      <c r="CP8" s="239">
        <v>2.5000000000000001E-3</v>
      </c>
      <c r="CQ8" s="108">
        <v>2.3870512735832773E-2</v>
      </c>
      <c r="CR8" s="101">
        <v>0.03</v>
      </c>
      <c r="CU8" s="165" t="s">
        <v>669</v>
      </c>
      <c r="CV8" s="210" t="s">
        <v>681</v>
      </c>
      <c r="CW8" s="207" t="s">
        <v>1071</v>
      </c>
      <c r="CX8" s="230">
        <v>45930</v>
      </c>
      <c r="CY8" s="222">
        <v>1162534.7267192614</v>
      </c>
      <c r="CZ8" s="222">
        <v>250280.11799999999</v>
      </c>
      <c r="DA8" s="444">
        <v>0.25989548009811431</v>
      </c>
      <c r="DB8" s="386">
        <v>0.65</v>
      </c>
      <c r="DC8" s="387">
        <v>0.18850114578376767</v>
      </c>
      <c r="DD8" s="386">
        <v>1</v>
      </c>
      <c r="DE8" s="387">
        <v>0</v>
      </c>
      <c r="DF8" s="386"/>
      <c r="DG8" s="387">
        <v>0</v>
      </c>
      <c r="DH8" s="386"/>
      <c r="DI8" s="387">
        <v>0.12931234167263883</v>
      </c>
      <c r="DJ8" s="386">
        <v>0.35</v>
      </c>
      <c r="DK8" s="387">
        <v>0.25141872606665194</v>
      </c>
      <c r="DL8" s="386">
        <v>1</v>
      </c>
      <c r="DM8" s="387">
        <v>0.51243623716308406</v>
      </c>
      <c r="DN8" s="386">
        <v>0</v>
      </c>
      <c r="DO8" s="387">
        <v>0.51243623716308406</v>
      </c>
      <c r="DP8" s="386">
        <v>0.65</v>
      </c>
      <c r="DQ8" s="387">
        <v>0.19238651100872475</v>
      </c>
      <c r="DR8" s="445">
        <v>0.75</v>
      </c>
      <c r="DS8" s="259"/>
      <c r="DT8" s="413"/>
      <c r="DU8" s="210" t="s">
        <v>669</v>
      </c>
      <c r="DV8" s="210" t="s">
        <v>681</v>
      </c>
      <c r="DW8" s="207" t="s">
        <v>1071</v>
      </c>
      <c r="DX8" s="230">
        <v>45930</v>
      </c>
      <c r="DY8" s="462">
        <v>1162534.7267192614</v>
      </c>
      <c r="DZ8" s="462">
        <v>250280.11799999999</v>
      </c>
      <c r="EA8" s="425">
        <v>-0.13756376283691596</v>
      </c>
      <c r="EB8" s="375">
        <v>0.25989548009811431</v>
      </c>
      <c r="EC8" s="375">
        <v>4.408515818938652E-2</v>
      </c>
      <c r="ED8" s="375">
        <v>8.1010988853300603E-2</v>
      </c>
      <c r="EE8" s="375">
        <v>2.6787148189440873E-2</v>
      </c>
      <c r="EF8" s="375">
        <v>-0.44858127393334812</v>
      </c>
      <c r="EG8" s="375">
        <v>0</v>
      </c>
      <c r="EH8" s="375">
        <v>0</v>
      </c>
      <c r="EI8" s="375">
        <v>0</v>
      </c>
      <c r="EJ8" s="375">
        <v>3.8501145783767676E-2</v>
      </c>
      <c r="EK8" s="375">
        <v>0</v>
      </c>
      <c r="EL8" s="375">
        <v>-1.6986471806617678E-3</v>
      </c>
      <c r="EM8" s="423">
        <v>0.45027992111401</v>
      </c>
      <c r="EN8" s="272"/>
      <c r="EO8" s="416"/>
      <c r="EP8" s="165" t="s">
        <v>669</v>
      </c>
      <c r="EQ8" s="422" t="s">
        <v>681</v>
      </c>
      <c r="ER8" s="167" t="s">
        <v>1071</v>
      </c>
      <c r="ES8" s="230">
        <v>45930</v>
      </c>
      <c r="ET8" s="424">
        <v>1162534.7267192614</v>
      </c>
      <c r="EU8" s="424">
        <v>250280.11799999999</v>
      </c>
      <c r="EV8" s="425">
        <v>-0.13756376283691596</v>
      </c>
      <c r="EW8" s="375">
        <v>0.22468943501462518</v>
      </c>
      <c r="EX8" s="375">
        <v>3.5206045083489103E-2</v>
      </c>
      <c r="EY8" s="375">
        <v>0</v>
      </c>
      <c r="EZ8" s="375">
        <v>0</v>
      </c>
      <c r="FA8" s="375">
        <v>4.408515818938652E-2</v>
      </c>
      <c r="FB8" s="375">
        <v>8.1010988853300603E-2</v>
      </c>
      <c r="FC8" s="375">
        <v>2.6787148189440873E-2</v>
      </c>
      <c r="FD8" s="375">
        <v>0</v>
      </c>
      <c r="FE8" s="375">
        <v>-0.24858127393334806</v>
      </c>
      <c r="FF8" s="375">
        <v>-0.2</v>
      </c>
      <c r="FG8" s="375">
        <v>0</v>
      </c>
      <c r="FH8" s="375">
        <v>0</v>
      </c>
      <c r="FI8" s="375">
        <v>0</v>
      </c>
      <c r="FJ8" s="375">
        <v>0</v>
      </c>
      <c r="FK8" s="375">
        <v>0</v>
      </c>
      <c r="FL8" s="375">
        <v>3.8501145783767676E-2</v>
      </c>
      <c r="FM8" s="375">
        <v>0</v>
      </c>
      <c r="FN8" s="375">
        <v>0</v>
      </c>
      <c r="FO8" s="375">
        <v>-1.6986471806617678E-3</v>
      </c>
      <c r="FP8" s="383">
        <v>0</v>
      </c>
      <c r="FQ8" s="376">
        <v>0.45027992111400988</v>
      </c>
      <c r="FR8" s="234"/>
      <c r="FT8" s="304">
        <v>0</v>
      </c>
      <c r="FU8" s="281">
        <f t="shared" si="2"/>
        <v>0</v>
      </c>
      <c r="FV8" s="273">
        <f t="shared" si="1"/>
        <v>0</v>
      </c>
      <c r="FW8" s="273">
        <v>60</v>
      </c>
      <c r="FX8" s="282">
        <f t="shared" si="3"/>
        <v>5.16113614681631E-2</v>
      </c>
      <c r="GA8" s="165" t="s">
        <v>669</v>
      </c>
      <c r="GB8" s="210" t="s">
        <v>681</v>
      </c>
      <c r="GC8" s="167" t="s">
        <v>1071</v>
      </c>
      <c r="GD8" s="230">
        <v>45930</v>
      </c>
      <c r="GE8" s="222">
        <v>1162534.7267192614</v>
      </c>
      <c r="GF8" s="222">
        <v>250280.11799999999</v>
      </c>
      <c r="GG8" s="217">
        <v>-0.13756376283691596</v>
      </c>
      <c r="GH8" s="375">
        <v>0.22468943501462518</v>
      </c>
      <c r="GI8" s="375">
        <v>3.5206045083489103E-2</v>
      </c>
      <c r="GJ8" s="375">
        <v>0</v>
      </c>
      <c r="GK8" s="375">
        <v>0</v>
      </c>
      <c r="GL8" s="375">
        <v>2.6787148189440873E-2</v>
      </c>
      <c r="GM8" s="375">
        <v>0</v>
      </c>
      <c r="GN8" s="375">
        <v>8.1010988853300603E-2</v>
      </c>
      <c r="GO8" s="375">
        <v>0</v>
      </c>
      <c r="GP8" s="375">
        <v>0</v>
      </c>
      <c r="GQ8" s="375">
        <v>0</v>
      </c>
      <c r="GR8" s="375">
        <v>0</v>
      </c>
      <c r="GS8" s="375">
        <v>4.408515818938652E-2</v>
      </c>
      <c r="GT8" s="375">
        <v>-1.6986471806617678E-3</v>
      </c>
      <c r="GU8" s="375">
        <v>0</v>
      </c>
      <c r="GV8" s="375">
        <v>0</v>
      </c>
      <c r="GW8" s="375">
        <v>0</v>
      </c>
      <c r="GX8" s="375">
        <v>0</v>
      </c>
      <c r="GY8" s="375">
        <v>-2.6787969966055647E-2</v>
      </c>
      <c r="GZ8" s="375">
        <v>-0.2</v>
      </c>
      <c r="HA8" s="375">
        <v>-0.15</v>
      </c>
      <c r="HB8" s="375">
        <v>0</v>
      </c>
      <c r="HC8" s="375">
        <v>0</v>
      </c>
      <c r="HD8" s="375">
        <v>-7.1793303967292457E-2</v>
      </c>
      <c r="HE8" s="375">
        <v>3.8501145783767676E-2</v>
      </c>
      <c r="HF8" s="375">
        <v>0</v>
      </c>
      <c r="HG8" s="375">
        <v>0</v>
      </c>
      <c r="HH8" s="375">
        <v>0</v>
      </c>
      <c r="HI8" s="375">
        <v>0</v>
      </c>
      <c r="HJ8" s="376">
        <v>0.45027992111400994</v>
      </c>
      <c r="HO8" s="165" t="s">
        <v>669</v>
      </c>
      <c r="HP8" s="210" t="s">
        <v>681</v>
      </c>
      <c r="HQ8" s="167" t="s">
        <v>1071</v>
      </c>
      <c r="HR8" s="230">
        <v>45930</v>
      </c>
      <c r="HS8" s="222">
        <v>1162534.7267192614</v>
      </c>
      <c r="HT8" s="222">
        <v>250280.11799999999</v>
      </c>
      <c r="HU8" s="217">
        <v>0.25777870291650873</v>
      </c>
      <c r="HV8" s="375">
        <v>0.22468943501462518</v>
      </c>
      <c r="HW8" s="375">
        <v>3.5206045083489103E-2</v>
      </c>
      <c r="HX8" s="375">
        <v>0</v>
      </c>
      <c r="HY8" s="375">
        <v>0</v>
      </c>
      <c r="HZ8" s="375">
        <v>0</v>
      </c>
      <c r="IA8" s="375">
        <v>0</v>
      </c>
      <c r="IB8" s="375">
        <v>8.1010988853300603E-2</v>
      </c>
      <c r="IC8" s="375">
        <v>0</v>
      </c>
      <c r="ID8" s="375">
        <v>0</v>
      </c>
      <c r="IE8" s="375">
        <v>0</v>
      </c>
      <c r="IF8" s="375">
        <v>0</v>
      </c>
      <c r="IG8" s="375">
        <v>0.10490707599760571</v>
      </c>
      <c r="IH8" s="375">
        <v>2.8712311723447823E-2</v>
      </c>
      <c r="II8" s="375">
        <v>0</v>
      </c>
      <c r="IJ8" s="375">
        <v>0</v>
      </c>
      <c r="IK8" s="375">
        <v>0</v>
      </c>
      <c r="IL8" s="375">
        <v>0</v>
      </c>
      <c r="IM8" s="375">
        <v>9.4855865650382717E-2</v>
      </c>
      <c r="IN8" s="375">
        <v>-7.8356164383561647E-2</v>
      </c>
      <c r="IO8" s="375">
        <v>-5.8767123287671232E-2</v>
      </c>
      <c r="IP8" s="375">
        <v>0</v>
      </c>
      <c r="IQ8" s="375">
        <v>0</v>
      </c>
      <c r="IR8" s="375">
        <v>1.9439572745036306E-2</v>
      </c>
      <c r="IS8" s="375">
        <v>0</v>
      </c>
      <c r="IT8" s="375">
        <v>0</v>
      </c>
      <c r="IU8" s="375">
        <v>0</v>
      </c>
      <c r="IV8" s="375">
        <v>0</v>
      </c>
      <c r="IW8" s="375">
        <v>0</v>
      </c>
      <c r="IX8" s="376">
        <v>0.36297229136956011</v>
      </c>
    </row>
    <row r="9" spans="1:258" ht="15" customHeight="1" x14ac:dyDescent="0.25">
      <c r="A9" s="259" t="s">
        <v>45</v>
      </c>
      <c r="C9" s="90">
        <v>4467668.1001000004</v>
      </c>
      <c r="D9" s="129" t="s">
        <v>686</v>
      </c>
      <c r="E9" s="127" t="s">
        <v>1071</v>
      </c>
      <c r="F9" s="229">
        <v>45959</v>
      </c>
      <c r="G9" s="221">
        <v>647256.58599999989</v>
      </c>
      <c r="H9" s="221">
        <v>317612.18599999999</v>
      </c>
      <c r="I9" s="123">
        <v>-0.66211285488565108</v>
      </c>
      <c r="J9" s="396">
        <v>0</v>
      </c>
      <c r="K9" s="396">
        <v>0.10351628928809388</v>
      </c>
      <c r="L9" s="396">
        <v>0</v>
      </c>
      <c r="M9" s="396">
        <v>8.8996390683307794E-3</v>
      </c>
      <c r="N9" s="396">
        <v>0.3537261805475086</v>
      </c>
      <c r="O9" s="396">
        <v>0</v>
      </c>
      <c r="P9" s="396">
        <v>0</v>
      </c>
      <c r="Q9" s="396">
        <v>0</v>
      </c>
      <c r="R9" s="396">
        <v>0.48180558181295979</v>
      </c>
      <c r="S9" s="396">
        <v>0</v>
      </c>
      <c r="T9" s="396">
        <v>5.2052309283107091E-2</v>
      </c>
      <c r="U9" s="397">
        <v>1.0000000000000002</v>
      </c>
      <c r="X9" s="90">
        <v>4467668.1001000004</v>
      </c>
      <c r="Y9" s="129" t="s">
        <v>686</v>
      </c>
      <c r="Z9" s="127" t="s">
        <v>1071</v>
      </c>
      <c r="AA9" s="229">
        <v>45959</v>
      </c>
      <c r="AB9" s="221">
        <v>647256.58599999989</v>
      </c>
      <c r="AC9" s="221">
        <v>317612.18599999999</v>
      </c>
      <c r="AD9" s="123">
        <v>-0.66211285488565108</v>
      </c>
      <c r="AE9" s="396">
        <v>0</v>
      </c>
      <c r="AF9" s="396">
        <v>0</v>
      </c>
      <c r="AG9" s="396">
        <v>0</v>
      </c>
      <c r="AH9" s="396">
        <v>0</v>
      </c>
      <c r="AI9" s="396">
        <v>0.10351628928809388</v>
      </c>
      <c r="AJ9" s="396">
        <v>0</v>
      </c>
      <c r="AK9" s="396">
        <v>8.8996390683307794E-3</v>
      </c>
      <c r="AL9" s="396">
        <v>0</v>
      </c>
      <c r="AM9" s="396">
        <v>0.20243285712970716</v>
      </c>
      <c r="AN9" s="396">
        <v>0.15129332341780144</v>
      </c>
      <c r="AO9" s="396">
        <v>0</v>
      </c>
      <c r="AP9" s="396">
        <v>0</v>
      </c>
      <c r="AQ9" s="396">
        <v>0</v>
      </c>
      <c r="AR9" s="396">
        <v>0</v>
      </c>
      <c r="AS9" s="396">
        <v>0</v>
      </c>
      <c r="AT9" s="396">
        <v>0.48180558181295979</v>
      </c>
      <c r="AU9" s="396">
        <v>0</v>
      </c>
      <c r="AV9" s="396">
        <v>0</v>
      </c>
      <c r="AW9" s="405">
        <v>5.2052309283107091E-2</v>
      </c>
      <c r="AX9" s="397">
        <v>1.0000000000000002</v>
      </c>
      <c r="BA9" s="90">
        <v>4467668.1001000004</v>
      </c>
      <c r="BB9" s="129" t="s">
        <v>686</v>
      </c>
      <c r="BC9" s="127" t="s">
        <v>1071</v>
      </c>
      <c r="BD9" s="229">
        <v>45959</v>
      </c>
      <c r="BE9" s="221">
        <v>647256.58599999989</v>
      </c>
      <c r="BF9" s="221">
        <v>317612.18599999999</v>
      </c>
      <c r="BG9" s="123">
        <v>-0.66211285488565108</v>
      </c>
      <c r="BH9" s="396">
        <v>0</v>
      </c>
      <c r="BI9" s="396">
        <v>0</v>
      </c>
      <c r="BJ9" s="396">
        <v>0</v>
      </c>
      <c r="BK9" s="396">
        <v>0</v>
      </c>
      <c r="BL9" s="396">
        <v>8.8996390683307794E-3</v>
      </c>
      <c r="BM9" s="396">
        <v>0</v>
      </c>
      <c r="BN9" s="396">
        <v>0</v>
      </c>
      <c r="BO9" s="396">
        <v>0</v>
      </c>
      <c r="BP9" s="396">
        <v>0</v>
      </c>
      <c r="BQ9" s="396">
        <v>0</v>
      </c>
      <c r="BR9" s="396">
        <v>0</v>
      </c>
      <c r="BS9" s="396">
        <v>0.10351628928809388</v>
      </c>
      <c r="BT9" s="396">
        <v>5.2052309283107091E-2</v>
      </c>
      <c r="BU9" s="396">
        <v>0</v>
      </c>
      <c r="BV9" s="396">
        <v>0</v>
      </c>
      <c r="BW9" s="396">
        <v>0</v>
      </c>
      <c r="BX9" s="396">
        <v>0</v>
      </c>
      <c r="BY9" s="396">
        <v>0.12439579873197307</v>
      </c>
      <c r="BZ9" s="396">
        <v>0.15129332341780144</v>
      </c>
      <c r="CA9" s="396">
        <v>0</v>
      </c>
      <c r="CB9" s="396">
        <v>0</v>
      </c>
      <c r="CC9" s="396">
        <v>0</v>
      </c>
      <c r="CD9" s="396">
        <v>7.8037058397734102E-2</v>
      </c>
      <c r="CE9" s="396">
        <v>0.48180558181295979</v>
      </c>
      <c r="CF9" s="397">
        <v>1.0000000000000002</v>
      </c>
      <c r="CI9" s="111" t="s">
        <v>752</v>
      </c>
      <c r="CJ9" s="98">
        <v>5760.35</v>
      </c>
      <c r="CK9" s="98">
        <v>5760.35</v>
      </c>
      <c r="CL9" s="98">
        <v>0</v>
      </c>
      <c r="CM9" s="98">
        <v>0</v>
      </c>
      <c r="CN9" s="264">
        <v>5760.35</v>
      </c>
      <c r="CO9" s="107">
        <v>8.8996390683307794E-3</v>
      </c>
      <c r="CP9" s="240">
        <v>2.5000000000000001E-3</v>
      </c>
      <c r="CQ9" s="107">
        <v>8.8996390683307794E-3</v>
      </c>
      <c r="CR9" s="100">
        <v>0.03</v>
      </c>
      <c r="CU9" s="129" t="s">
        <v>752</v>
      </c>
      <c r="CV9" s="208" t="s">
        <v>686</v>
      </c>
      <c r="CW9" s="209" t="s">
        <v>1071</v>
      </c>
      <c r="CX9" s="229">
        <v>45959</v>
      </c>
      <c r="CY9" s="221">
        <v>647256.58599999989</v>
      </c>
      <c r="CZ9" s="221">
        <v>317612.18599999999</v>
      </c>
      <c r="DA9" s="442">
        <v>0</v>
      </c>
      <c r="DB9" s="388"/>
      <c r="DC9" s="389">
        <v>0.48180558181295979</v>
      </c>
      <c r="DD9" s="388">
        <v>1</v>
      </c>
      <c r="DE9" s="389">
        <v>0</v>
      </c>
      <c r="DF9" s="388"/>
      <c r="DG9" s="389">
        <v>0</v>
      </c>
      <c r="DH9" s="388"/>
      <c r="DI9" s="389">
        <v>5.2052309283107091E-2</v>
      </c>
      <c r="DJ9" s="388">
        <v>1</v>
      </c>
      <c r="DK9" s="389">
        <v>0.3537261805475086</v>
      </c>
      <c r="DL9" s="388">
        <v>1</v>
      </c>
      <c r="DM9" s="389">
        <v>0.33788714511434886</v>
      </c>
      <c r="DN9" s="388">
        <v>0</v>
      </c>
      <c r="DO9" s="389">
        <v>0.33788714511434886</v>
      </c>
      <c r="DP9" s="388">
        <v>1</v>
      </c>
      <c r="DQ9" s="389">
        <v>0.15556859857120098</v>
      </c>
      <c r="DR9" s="443">
        <v>0.75</v>
      </c>
      <c r="DS9" s="426"/>
      <c r="DT9" s="413"/>
      <c r="DU9" s="208" t="s">
        <v>752</v>
      </c>
      <c r="DV9" s="208" t="s">
        <v>686</v>
      </c>
      <c r="DW9" s="209" t="s">
        <v>1071</v>
      </c>
      <c r="DX9" s="229">
        <v>45959</v>
      </c>
      <c r="DY9" s="461">
        <v>647256.58599999989</v>
      </c>
      <c r="DZ9" s="461">
        <v>317612.18599999999</v>
      </c>
      <c r="EA9" s="421">
        <v>-0.66211285488565108</v>
      </c>
      <c r="EB9" s="373">
        <v>0</v>
      </c>
      <c r="EC9" s="373">
        <v>0.10351628928809388</v>
      </c>
      <c r="ED9" s="373">
        <v>0</v>
      </c>
      <c r="EE9" s="373">
        <v>8.8996390683307794E-3</v>
      </c>
      <c r="EF9" s="373">
        <v>-0.54627381945249143</v>
      </c>
      <c r="EG9" s="373">
        <v>0</v>
      </c>
      <c r="EH9" s="373">
        <v>0</v>
      </c>
      <c r="EI9" s="373">
        <v>0</v>
      </c>
      <c r="EJ9" s="373">
        <v>0.38180558181295976</v>
      </c>
      <c r="EK9" s="373">
        <v>0</v>
      </c>
      <c r="EL9" s="373">
        <v>5.2052309283107091E-2</v>
      </c>
      <c r="EM9" s="420">
        <v>0.54627381945249154</v>
      </c>
      <c r="EN9" s="272"/>
      <c r="EO9" s="416"/>
      <c r="EP9" s="129" t="s">
        <v>752</v>
      </c>
      <c r="EQ9" s="419" t="s">
        <v>686</v>
      </c>
      <c r="ER9" s="127" t="s">
        <v>1071</v>
      </c>
      <c r="ES9" s="229">
        <v>45959</v>
      </c>
      <c r="ET9" s="279">
        <v>647256.58599999989</v>
      </c>
      <c r="EU9" s="279">
        <v>317612.18599999999</v>
      </c>
      <c r="EV9" s="421">
        <v>-0.66211285488565108</v>
      </c>
      <c r="EW9" s="373">
        <v>0</v>
      </c>
      <c r="EX9" s="373">
        <v>0</v>
      </c>
      <c r="EY9" s="373">
        <v>0</v>
      </c>
      <c r="EZ9" s="373">
        <v>0</v>
      </c>
      <c r="FA9" s="373">
        <v>0.10351628928809388</v>
      </c>
      <c r="FB9" s="373">
        <v>0</v>
      </c>
      <c r="FC9" s="373">
        <v>8.8996390683307794E-3</v>
      </c>
      <c r="FD9" s="373">
        <v>0</v>
      </c>
      <c r="FE9" s="373">
        <v>-0.39756714287029282</v>
      </c>
      <c r="FF9" s="373">
        <v>-0.14870667658219855</v>
      </c>
      <c r="FG9" s="373">
        <v>0</v>
      </c>
      <c r="FH9" s="373">
        <v>0</v>
      </c>
      <c r="FI9" s="373">
        <v>0</v>
      </c>
      <c r="FJ9" s="373">
        <v>0</v>
      </c>
      <c r="FK9" s="373">
        <v>0</v>
      </c>
      <c r="FL9" s="373">
        <v>0.38180558181295976</v>
      </c>
      <c r="FM9" s="373">
        <v>0</v>
      </c>
      <c r="FN9" s="373">
        <v>0</v>
      </c>
      <c r="FO9" s="373">
        <v>5.2052309283107091E-2</v>
      </c>
      <c r="FP9" s="382">
        <v>0</v>
      </c>
      <c r="FQ9" s="374">
        <v>0.54627381945249143</v>
      </c>
      <c r="FR9" s="234"/>
      <c r="FT9" s="96">
        <v>0</v>
      </c>
      <c r="FU9" s="279">
        <f t="shared" si="2"/>
        <v>0</v>
      </c>
      <c r="FV9" s="274">
        <f t="shared" si="1"/>
        <v>0</v>
      </c>
      <c r="FW9" s="274">
        <v>0</v>
      </c>
      <c r="FX9" s="280">
        <f t="shared" si="3"/>
        <v>0</v>
      </c>
      <c r="GA9" s="129" t="s">
        <v>752</v>
      </c>
      <c r="GB9" s="208" t="s">
        <v>686</v>
      </c>
      <c r="GC9" s="127" t="s">
        <v>1071</v>
      </c>
      <c r="GD9" s="229">
        <v>45959</v>
      </c>
      <c r="GE9" s="221">
        <v>647256.58599999989</v>
      </c>
      <c r="GF9" s="221">
        <v>317612.18599999999</v>
      </c>
      <c r="GG9" s="216">
        <v>-0.66211285488565108</v>
      </c>
      <c r="GH9" s="373">
        <v>0</v>
      </c>
      <c r="GI9" s="373">
        <v>0</v>
      </c>
      <c r="GJ9" s="373">
        <v>0</v>
      </c>
      <c r="GK9" s="373">
        <v>0</v>
      </c>
      <c r="GL9" s="373">
        <v>8.8996390683307794E-3</v>
      </c>
      <c r="GM9" s="373">
        <v>0</v>
      </c>
      <c r="GN9" s="373">
        <v>0</v>
      </c>
      <c r="GO9" s="373">
        <v>0</v>
      </c>
      <c r="GP9" s="373">
        <v>0</v>
      </c>
      <c r="GQ9" s="373">
        <v>0</v>
      </c>
      <c r="GR9" s="373">
        <v>0</v>
      </c>
      <c r="GS9" s="373">
        <v>0.10351628928809388</v>
      </c>
      <c r="GT9" s="373">
        <v>5.2052309283107091E-2</v>
      </c>
      <c r="GU9" s="373">
        <v>0</v>
      </c>
      <c r="GV9" s="373">
        <v>0</v>
      </c>
      <c r="GW9" s="373">
        <v>0</v>
      </c>
      <c r="GX9" s="373">
        <v>0</v>
      </c>
      <c r="GY9" s="373">
        <v>-0.17560420126802692</v>
      </c>
      <c r="GZ9" s="373">
        <v>-0.14870667658219855</v>
      </c>
      <c r="HA9" s="373">
        <v>-0.15</v>
      </c>
      <c r="HB9" s="373">
        <v>0</v>
      </c>
      <c r="HC9" s="373">
        <v>0</v>
      </c>
      <c r="HD9" s="373">
        <v>-7.1962941602265892E-2</v>
      </c>
      <c r="HE9" s="373">
        <v>0.38180558181295976</v>
      </c>
      <c r="HF9" s="373">
        <v>0</v>
      </c>
      <c r="HG9" s="373">
        <v>0</v>
      </c>
      <c r="HH9" s="373">
        <v>0</v>
      </c>
      <c r="HI9" s="373">
        <v>0</v>
      </c>
      <c r="HJ9" s="374">
        <v>0.54627381945249143</v>
      </c>
      <c r="HO9" s="129" t="s">
        <v>752</v>
      </c>
      <c r="HP9" s="208" t="s">
        <v>686</v>
      </c>
      <c r="HQ9" s="127" t="s">
        <v>1071</v>
      </c>
      <c r="HR9" s="229">
        <v>45959</v>
      </c>
      <c r="HS9" s="221">
        <v>647256.58599999989</v>
      </c>
      <c r="HT9" s="221">
        <v>317612.18599999999</v>
      </c>
      <c r="HU9" s="216">
        <v>2.5558377991061254E-2</v>
      </c>
      <c r="HV9" s="373">
        <v>0</v>
      </c>
      <c r="HW9" s="373">
        <v>0</v>
      </c>
      <c r="HX9" s="373">
        <v>0</v>
      </c>
      <c r="HY9" s="373">
        <v>0</v>
      </c>
      <c r="HZ9" s="373">
        <v>0</v>
      </c>
      <c r="IA9" s="373">
        <v>0</v>
      </c>
      <c r="IB9" s="373">
        <v>0</v>
      </c>
      <c r="IC9" s="373">
        <v>0</v>
      </c>
      <c r="ID9" s="373">
        <v>0</v>
      </c>
      <c r="IE9" s="373">
        <v>0</v>
      </c>
      <c r="IF9" s="373">
        <v>0</v>
      </c>
      <c r="IG9" s="373">
        <v>0.10351628928809388</v>
      </c>
      <c r="IH9" s="373">
        <v>5.2052309283107091E-2</v>
      </c>
      <c r="II9" s="373">
        <v>0</v>
      </c>
      <c r="IJ9" s="373">
        <v>0</v>
      </c>
      <c r="IK9" s="373">
        <v>0</v>
      </c>
      <c r="IL9" s="373">
        <v>0</v>
      </c>
      <c r="IM9" s="373">
        <v>3.0697168594986765E-2</v>
      </c>
      <c r="IN9" s="373">
        <v>5.7594693280815137E-2</v>
      </c>
      <c r="IO9" s="373">
        <v>-4.6849315068493151E-2</v>
      </c>
      <c r="IP9" s="373">
        <v>0</v>
      </c>
      <c r="IQ9" s="373">
        <v>0</v>
      </c>
      <c r="IR9" s="373">
        <v>3.1187743329240951E-2</v>
      </c>
      <c r="IS9" s="373">
        <v>0</v>
      </c>
      <c r="IT9" s="373">
        <v>0</v>
      </c>
      <c r="IU9" s="373">
        <v>0</v>
      </c>
      <c r="IV9" s="373">
        <v>0</v>
      </c>
      <c r="IW9" s="373">
        <v>0</v>
      </c>
      <c r="IX9" s="374">
        <v>0.1609487594223685</v>
      </c>
    </row>
    <row r="10" spans="1:258" ht="15" customHeight="1" x14ac:dyDescent="0.25">
      <c r="A10" s="259" t="s">
        <v>45</v>
      </c>
      <c r="C10" s="91">
        <v>4438803.1001000004</v>
      </c>
      <c r="D10" s="165" t="s">
        <v>686</v>
      </c>
      <c r="E10" s="167" t="s">
        <v>1071</v>
      </c>
      <c r="F10" s="230">
        <v>45853</v>
      </c>
      <c r="G10" s="222">
        <v>582698.21400000004</v>
      </c>
      <c r="H10" s="222">
        <v>153454.21400000001</v>
      </c>
      <c r="I10" s="124">
        <v>-0.36065243748970888</v>
      </c>
      <c r="J10" s="398">
        <v>0</v>
      </c>
      <c r="K10" s="398">
        <v>7.9300054281614796E-2</v>
      </c>
      <c r="L10" s="398">
        <v>0</v>
      </c>
      <c r="M10" s="398">
        <v>2.9904158930543758E-3</v>
      </c>
      <c r="N10" s="398">
        <v>0.61880265176168869</v>
      </c>
      <c r="O10" s="398">
        <v>0</v>
      </c>
      <c r="P10" s="398">
        <v>0</v>
      </c>
      <c r="Q10" s="398">
        <v>0</v>
      </c>
      <c r="R10" s="398">
        <v>0.26036068131830586</v>
      </c>
      <c r="S10" s="398">
        <v>0</v>
      </c>
      <c r="T10" s="398">
        <v>3.8546196745336166E-2</v>
      </c>
      <c r="U10" s="399">
        <v>1</v>
      </c>
      <c r="X10" s="91">
        <v>4438803.1001000004</v>
      </c>
      <c r="Y10" s="165" t="s">
        <v>686</v>
      </c>
      <c r="Z10" s="167" t="s">
        <v>1071</v>
      </c>
      <c r="AA10" s="230">
        <v>45853</v>
      </c>
      <c r="AB10" s="222">
        <v>582698.21400000004</v>
      </c>
      <c r="AC10" s="222">
        <v>153454.21400000001</v>
      </c>
      <c r="AD10" s="124">
        <v>-0.36065243748970888</v>
      </c>
      <c r="AE10" s="398">
        <v>0</v>
      </c>
      <c r="AF10" s="398">
        <v>0</v>
      </c>
      <c r="AG10" s="398">
        <v>0</v>
      </c>
      <c r="AH10" s="398">
        <v>0</v>
      </c>
      <c r="AI10" s="398">
        <v>7.9300054281614796E-2</v>
      </c>
      <c r="AJ10" s="398">
        <v>0</v>
      </c>
      <c r="AK10" s="398">
        <v>2.9904158930543758E-3</v>
      </c>
      <c r="AL10" s="398">
        <v>0</v>
      </c>
      <c r="AM10" s="398">
        <v>0.4212870300645884</v>
      </c>
      <c r="AN10" s="398">
        <v>0.1975156216971003</v>
      </c>
      <c r="AO10" s="398">
        <v>0</v>
      </c>
      <c r="AP10" s="398">
        <v>0</v>
      </c>
      <c r="AQ10" s="398">
        <v>0</v>
      </c>
      <c r="AR10" s="398">
        <v>0</v>
      </c>
      <c r="AS10" s="398">
        <v>0</v>
      </c>
      <c r="AT10" s="398">
        <v>0.26036068131830586</v>
      </c>
      <c r="AU10" s="398">
        <v>0</v>
      </c>
      <c r="AV10" s="398">
        <v>0</v>
      </c>
      <c r="AW10" s="406">
        <v>3.8546196745336166E-2</v>
      </c>
      <c r="AX10" s="399">
        <v>1</v>
      </c>
      <c r="BA10" s="91">
        <v>4438803.1001000004</v>
      </c>
      <c r="BB10" s="165" t="s">
        <v>686</v>
      </c>
      <c r="BC10" s="167" t="s">
        <v>1071</v>
      </c>
      <c r="BD10" s="230">
        <v>45853</v>
      </c>
      <c r="BE10" s="222">
        <v>582698.21400000004</v>
      </c>
      <c r="BF10" s="222">
        <v>153454.21400000001</v>
      </c>
      <c r="BG10" s="124">
        <v>-0.36065243748970888</v>
      </c>
      <c r="BH10" s="398">
        <v>0</v>
      </c>
      <c r="BI10" s="398">
        <v>0</v>
      </c>
      <c r="BJ10" s="398">
        <v>0</v>
      </c>
      <c r="BK10" s="398">
        <v>0</v>
      </c>
      <c r="BL10" s="398">
        <v>2.9904158930543758E-3</v>
      </c>
      <c r="BM10" s="398">
        <v>0</v>
      </c>
      <c r="BN10" s="398">
        <v>0</v>
      </c>
      <c r="BO10" s="398">
        <v>0</v>
      </c>
      <c r="BP10" s="398">
        <v>0</v>
      </c>
      <c r="BQ10" s="398">
        <v>0</v>
      </c>
      <c r="BR10" s="398">
        <v>0</v>
      </c>
      <c r="BS10" s="398">
        <v>7.9300054281614796E-2</v>
      </c>
      <c r="BT10" s="398">
        <v>3.8546196745336166E-2</v>
      </c>
      <c r="BU10" s="398">
        <v>0</v>
      </c>
      <c r="BV10" s="398">
        <v>0</v>
      </c>
      <c r="BW10" s="398">
        <v>0</v>
      </c>
      <c r="BX10" s="398">
        <v>0</v>
      </c>
      <c r="BY10" s="398">
        <v>0.1945830573628633</v>
      </c>
      <c r="BZ10" s="398">
        <v>0.1975156216971003</v>
      </c>
      <c r="CA10" s="398">
        <v>9.2274180198534131E-2</v>
      </c>
      <c r="CB10" s="398">
        <v>0</v>
      </c>
      <c r="CC10" s="398">
        <v>0</v>
      </c>
      <c r="CD10" s="398">
        <v>0.13442979250319101</v>
      </c>
      <c r="CE10" s="398">
        <v>0.26036068131830586</v>
      </c>
      <c r="CF10" s="399">
        <v>1</v>
      </c>
      <c r="CI10" s="106" t="s">
        <v>592</v>
      </c>
      <c r="CJ10" s="99">
        <v>1742.51</v>
      </c>
      <c r="CK10" s="99">
        <v>1742.51</v>
      </c>
      <c r="CL10" s="99">
        <v>0</v>
      </c>
      <c r="CM10" s="99">
        <v>0</v>
      </c>
      <c r="CN10" s="265">
        <v>1742.51</v>
      </c>
      <c r="CO10" s="108">
        <v>2.9904158930543758E-3</v>
      </c>
      <c r="CP10" s="239">
        <v>2.5000000000000001E-3</v>
      </c>
      <c r="CQ10" s="108">
        <v>2.9904158930543758E-3</v>
      </c>
      <c r="CR10" s="101">
        <v>0.03</v>
      </c>
      <c r="CU10" s="165" t="s">
        <v>592</v>
      </c>
      <c r="CV10" s="210" t="s">
        <v>686</v>
      </c>
      <c r="CW10" s="207" t="s">
        <v>1071</v>
      </c>
      <c r="CX10" s="230">
        <v>45853</v>
      </c>
      <c r="CY10" s="222">
        <v>582698.21400000004</v>
      </c>
      <c r="CZ10" s="222">
        <v>153454.21400000001</v>
      </c>
      <c r="DA10" s="444">
        <v>0</v>
      </c>
      <c r="DB10" s="386"/>
      <c r="DC10" s="387">
        <v>0.26036068131830586</v>
      </c>
      <c r="DD10" s="386">
        <v>1</v>
      </c>
      <c r="DE10" s="387">
        <v>0</v>
      </c>
      <c r="DF10" s="386"/>
      <c r="DG10" s="387">
        <v>0</v>
      </c>
      <c r="DH10" s="386"/>
      <c r="DI10" s="387">
        <v>3.8546196745336166E-2</v>
      </c>
      <c r="DJ10" s="386">
        <v>0.55000000000000004</v>
      </c>
      <c r="DK10" s="387">
        <v>0.61880265176168869</v>
      </c>
      <c r="DL10" s="386">
        <v>1</v>
      </c>
      <c r="DM10" s="387">
        <v>0.43934756251029117</v>
      </c>
      <c r="DN10" s="386">
        <v>0</v>
      </c>
      <c r="DO10" s="387">
        <v>0.43934756251029117</v>
      </c>
      <c r="DP10" s="386">
        <v>0.8</v>
      </c>
      <c r="DQ10" s="387">
        <v>0.11784625102695095</v>
      </c>
      <c r="DR10" s="445">
        <v>0.75</v>
      </c>
      <c r="DS10" s="259"/>
      <c r="DT10" s="413"/>
      <c r="DU10" s="210" t="s">
        <v>592</v>
      </c>
      <c r="DV10" s="210" t="s">
        <v>686</v>
      </c>
      <c r="DW10" s="207" t="s">
        <v>1071</v>
      </c>
      <c r="DX10" s="230">
        <v>45853</v>
      </c>
      <c r="DY10" s="462">
        <v>582698.21400000004</v>
      </c>
      <c r="DZ10" s="462">
        <v>153454.21400000001</v>
      </c>
      <c r="EA10" s="425">
        <v>-0.36065243748970888</v>
      </c>
      <c r="EB10" s="375">
        <v>0</v>
      </c>
      <c r="EC10" s="375">
        <v>7.9300054281614796E-2</v>
      </c>
      <c r="ED10" s="375">
        <v>0</v>
      </c>
      <c r="EE10" s="375">
        <v>2.9904158930543758E-3</v>
      </c>
      <c r="EF10" s="375">
        <v>-0.28119734823831133</v>
      </c>
      <c r="EG10" s="375">
        <v>0</v>
      </c>
      <c r="EH10" s="375">
        <v>0</v>
      </c>
      <c r="EI10" s="375">
        <v>0</v>
      </c>
      <c r="EJ10" s="375">
        <v>0.16036068131830586</v>
      </c>
      <c r="EK10" s="375">
        <v>0</v>
      </c>
      <c r="EL10" s="375">
        <v>3.8546196745336166E-2</v>
      </c>
      <c r="EM10" s="423">
        <v>0.28119734823831127</v>
      </c>
      <c r="EN10" s="272"/>
      <c r="EO10" s="416"/>
      <c r="EP10" s="165" t="s">
        <v>592</v>
      </c>
      <c r="EQ10" s="422" t="s">
        <v>686</v>
      </c>
      <c r="ER10" s="167" t="s">
        <v>1071</v>
      </c>
      <c r="ES10" s="230">
        <v>45853</v>
      </c>
      <c r="ET10" s="424">
        <v>582698.21400000004</v>
      </c>
      <c r="EU10" s="424">
        <v>153454.21400000001</v>
      </c>
      <c r="EV10" s="425">
        <v>-0.36065243748970888</v>
      </c>
      <c r="EW10" s="375">
        <v>0</v>
      </c>
      <c r="EX10" s="375">
        <v>0</v>
      </c>
      <c r="EY10" s="375">
        <v>0</v>
      </c>
      <c r="EZ10" s="375">
        <v>0</v>
      </c>
      <c r="FA10" s="375">
        <v>7.9300054281614796E-2</v>
      </c>
      <c r="FB10" s="375">
        <v>0</v>
      </c>
      <c r="FC10" s="375">
        <v>2.9904158930543758E-3</v>
      </c>
      <c r="FD10" s="375">
        <v>0</v>
      </c>
      <c r="FE10" s="375">
        <v>-0.17871296993541158</v>
      </c>
      <c r="FF10" s="375">
        <v>-0.10248437830289969</v>
      </c>
      <c r="FG10" s="375">
        <v>0</v>
      </c>
      <c r="FH10" s="375">
        <v>0</v>
      </c>
      <c r="FI10" s="375">
        <v>0</v>
      </c>
      <c r="FJ10" s="375">
        <v>0</v>
      </c>
      <c r="FK10" s="375">
        <v>0</v>
      </c>
      <c r="FL10" s="375">
        <v>0.16036068131830586</v>
      </c>
      <c r="FM10" s="375">
        <v>0</v>
      </c>
      <c r="FN10" s="375">
        <v>0</v>
      </c>
      <c r="FO10" s="375">
        <v>3.8546196745336166E-2</v>
      </c>
      <c r="FP10" s="383">
        <v>0</v>
      </c>
      <c r="FQ10" s="376">
        <v>0.28119734823831127</v>
      </c>
      <c r="FR10" s="234"/>
      <c r="FT10" s="304">
        <v>0</v>
      </c>
      <c r="FU10" s="281">
        <f t="shared" si="2"/>
        <v>0</v>
      </c>
      <c r="FV10" s="273">
        <f t="shared" si="1"/>
        <v>0</v>
      </c>
      <c r="FW10" s="273">
        <v>0</v>
      </c>
      <c r="FX10" s="282">
        <f t="shared" si="3"/>
        <v>0</v>
      </c>
      <c r="GA10" s="165" t="s">
        <v>592</v>
      </c>
      <c r="GB10" s="210" t="s">
        <v>686</v>
      </c>
      <c r="GC10" s="167" t="s">
        <v>1071</v>
      </c>
      <c r="GD10" s="230">
        <v>45853</v>
      </c>
      <c r="GE10" s="222">
        <v>582698.21400000004</v>
      </c>
      <c r="GF10" s="222">
        <v>153454.21400000001</v>
      </c>
      <c r="GG10" s="217">
        <v>-0.36065243748970888</v>
      </c>
      <c r="GH10" s="375">
        <v>0</v>
      </c>
      <c r="GI10" s="375">
        <v>0</v>
      </c>
      <c r="GJ10" s="375">
        <v>0</v>
      </c>
      <c r="GK10" s="375">
        <v>0</v>
      </c>
      <c r="GL10" s="375">
        <v>2.9904158930543758E-3</v>
      </c>
      <c r="GM10" s="375">
        <v>0</v>
      </c>
      <c r="GN10" s="375">
        <v>0</v>
      </c>
      <c r="GO10" s="375">
        <v>0</v>
      </c>
      <c r="GP10" s="375">
        <v>0</v>
      </c>
      <c r="GQ10" s="375">
        <v>0</v>
      </c>
      <c r="GR10" s="375">
        <v>0</v>
      </c>
      <c r="GS10" s="375">
        <v>7.9300054281614796E-2</v>
      </c>
      <c r="GT10" s="375">
        <v>3.8546196745336166E-2</v>
      </c>
      <c r="GU10" s="375">
        <v>0</v>
      </c>
      <c r="GV10" s="375">
        <v>0</v>
      </c>
      <c r="GW10" s="375">
        <v>0</v>
      </c>
      <c r="GX10" s="375">
        <v>0</v>
      </c>
      <c r="GY10" s="375">
        <v>-0.10541694263713669</v>
      </c>
      <c r="GZ10" s="375">
        <v>-0.10248437830289969</v>
      </c>
      <c r="HA10" s="375">
        <v>-5.7725819801465864E-2</v>
      </c>
      <c r="HB10" s="375">
        <v>0</v>
      </c>
      <c r="HC10" s="375">
        <v>0</v>
      </c>
      <c r="HD10" s="375">
        <v>-1.5570207496808985E-2</v>
      </c>
      <c r="HE10" s="375">
        <v>0.16036068131830586</v>
      </c>
      <c r="HF10" s="375">
        <v>0</v>
      </c>
      <c r="HG10" s="375">
        <v>0</v>
      </c>
      <c r="HH10" s="375">
        <v>0</v>
      </c>
      <c r="HI10" s="375">
        <v>0</v>
      </c>
      <c r="HJ10" s="376">
        <v>0.28119734823831122</v>
      </c>
      <c r="HO10" s="165" t="s">
        <v>592</v>
      </c>
      <c r="HP10" s="210" t="s">
        <v>686</v>
      </c>
      <c r="HQ10" s="167" t="s">
        <v>1071</v>
      </c>
      <c r="HR10" s="230">
        <v>45853</v>
      </c>
      <c r="HS10" s="222">
        <v>582698.21400000004</v>
      </c>
      <c r="HT10" s="222">
        <v>153454.21400000001</v>
      </c>
      <c r="HU10" s="217">
        <v>-4.2844218311626658E-2</v>
      </c>
      <c r="HV10" s="375">
        <v>0</v>
      </c>
      <c r="HW10" s="375">
        <v>0</v>
      </c>
      <c r="HX10" s="375">
        <v>0</v>
      </c>
      <c r="HY10" s="375">
        <v>0</v>
      </c>
      <c r="HZ10" s="375">
        <v>0</v>
      </c>
      <c r="IA10" s="375">
        <v>0</v>
      </c>
      <c r="IB10" s="375">
        <v>0</v>
      </c>
      <c r="IC10" s="375">
        <v>0</v>
      </c>
      <c r="ID10" s="375">
        <v>0</v>
      </c>
      <c r="IE10" s="375">
        <v>0</v>
      </c>
      <c r="IF10" s="375">
        <v>0</v>
      </c>
      <c r="IG10" s="375">
        <v>7.9300054281614796E-2</v>
      </c>
      <c r="IH10" s="375">
        <v>3.8546196745336166E-2</v>
      </c>
      <c r="II10" s="375">
        <v>0</v>
      </c>
      <c r="IJ10" s="375">
        <v>0</v>
      </c>
      <c r="IK10" s="375">
        <v>0</v>
      </c>
      <c r="IL10" s="375">
        <v>0</v>
      </c>
      <c r="IM10" s="375">
        <v>1.3761139554644142E-2</v>
      </c>
      <c r="IN10" s="375">
        <v>1.669370388888114E-2</v>
      </c>
      <c r="IO10" s="375">
        <v>1.8632212944245524E-3</v>
      </c>
      <c r="IP10" s="375">
        <v>0</v>
      </c>
      <c r="IQ10" s="375">
        <v>0</v>
      </c>
      <c r="IR10" s="375">
        <v>4.4018833599081431E-2</v>
      </c>
      <c r="IS10" s="375">
        <v>0</v>
      </c>
      <c r="IT10" s="375">
        <v>0</v>
      </c>
      <c r="IU10" s="375">
        <v>0</v>
      </c>
      <c r="IV10" s="375">
        <v>0</v>
      </c>
      <c r="IW10" s="375">
        <v>0</v>
      </c>
      <c r="IX10" s="376">
        <v>9.7091574681991116E-2</v>
      </c>
    </row>
    <row r="11" spans="1:258" ht="15" customHeight="1" x14ac:dyDescent="0.25">
      <c r="A11" s="259" t="s">
        <v>45</v>
      </c>
      <c r="C11" s="90">
        <v>4438790.1001000004</v>
      </c>
      <c r="D11" s="129" t="s">
        <v>681</v>
      </c>
      <c r="E11" s="127" t="s">
        <v>1071</v>
      </c>
      <c r="F11" s="229">
        <v>45846</v>
      </c>
      <c r="G11" s="221">
        <v>582703.62400000007</v>
      </c>
      <c r="H11" s="221">
        <v>153459.62400000001</v>
      </c>
      <c r="I11" s="123">
        <v>-0.21065651652786022</v>
      </c>
      <c r="J11" s="396">
        <v>0</v>
      </c>
      <c r="K11" s="396">
        <v>7.9299318035475255E-2</v>
      </c>
      <c r="L11" s="396">
        <v>0</v>
      </c>
      <c r="M11" s="396">
        <v>2.9996724372525953E-3</v>
      </c>
      <c r="N11" s="396">
        <v>0.61879690660719144</v>
      </c>
      <c r="O11" s="396">
        <v>0</v>
      </c>
      <c r="P11" s="396">
        <v>0</v>
      </c>
      <c r="Q11" s="396">
        <v>0</v>
      </c>
      <c r="R11" s="396">
        <v>0.26035826404951273</v>
      </c>
      <c r="S11" s="396">
        <v>0</v>
      </c>
      <c r="T11" s="396">
        <v>3.8545838870567922E-2</v>
      </c>
      <c r="U11" s="397">
        <v>1</v>
      </c>
      <c r="X11" s="90">
        <v>4438790.1001000004</v>
      </c>
      <c r="Y11" s="129" t="s">
        <v>681</v>
      </c>
      <c r="Z11" s="127" t="s">
        <v>1071</v>
      </c>
      <c r="AA11" s="229">
        <v>45846</v>
      </c>
      <c r="AB11" s="221">
        <v>582703.62400000007</v>
      </c>
      <c r="AC11" s="221">
        <v>153459.62400000001</v>
      </c>
      <c r="AD11" s="123">
        <v>-0.21065651652786022</v>
      </c>
      <c r="AE11" s="396">
        <v>0</v>
      </c>
      <c r="AF11" s="396">
        <v>0</v>
      </c>
      <c r="AG11" s="396">
        <v>0</v>
      </c>
      <c r="AH11" s="396">
        <v>0</v>
      </c>
      <c r="AI11" s="396">
        <v>7.9299318035475255E-2</v>
      </c>
      <c r="AJ11" s="396">
        <v>0</v>
      </c>
      <c r="AK11" s="396">
        <v>2.9996724372525953E-3</v>
      </c>
      <c r="AL11" s="396">
        <v>0</v>
      </c>
      <c r="AM11" s="396">
        <v>0.42128311870598556</v>
      </c>
      <c r="AN11" s="396">
        <v>0.19751378790120583</v>
      </c>
      <c r="AO11" s="396">
        <v>0</v>
      </c>
      <c r="AP11" s="396">
        <v>0</v>
      </c>
      <c r="AQ11" s="396">
        <v>0</v>
      </c>
      <c r="AR11" s="396">
        <v>0</v>
      </c>
      <c r="AS11" s="396">
        <v>0</v>
      </c>
      <c r="AT11" s="396">
        <v>0.26035826404951273</v>
      </c>
      <c r="AU11" s="396">
        <v>0</v>
      </c>
      <c r="AV11" s="396">
        <v>0</v>
      </c>
      <c r="AW11" s="405">
        <v>3.8545838870567922E-2</v>
      </c>
      <c r="AX11" s="397">
        <v>1</v>
      </c>
      <c r="BA11" s="90">
        <v>4438790.1001000004</v>
      </c>
      <c r="BB11" s="129" t="s">
        <v>681</v>
      </c>
      <c r="BC11" s="127" t="s">
        <v>1071</v>
      </c>
      <c r="BD11" s="229">
        <v>45846</v>
      </c>
      <c r="BE11" s="221">
        <v>582703.62400000007</v>
      </c>
      <c r="BF11" s="221">
        <v>153459.62400000001</v>
      </c>
      <c r="BG11" s="123">
        <v>-0.21065651652786022</v>
      </c>
      <c r="BH11" s="396">
        <v>0</v>
      </c>
      <c r="BI11" s="396">
        <v>0</v>
      </c>
      <c r="BJ11" s="396">
        <v>0</v>
      </c>
      <c r="BK11" s="396">
        <v>0</v>
      </c>
      <c r="BL11" s="396">
        <v>2.9996724372525953E-3</v>
      </c>
      <c r="BM11" s="396">
        <v>0</v>
      </c>
      <c r="BN11" s="396">
        <v>0</v>
      </c>
      <c r="BO11" s="396">
        <v>0</v>
      </c>
      <c r="BP11" s="396">
        <v>0</v>
      </c>
      <c r="BQ11" s="396">
        <v>0</v>
      </c>
      <c r="BR11" s="396">
        <v>0</v>
      </c>
      <c r="BS11" s="396">
        <v>7.9299318035475255E-2</v>
      </c>
      <c r="BT11" s="396">
        <v>3.8545838870567922E-2</v>
      </c>
      <c r="BU11" s="396">
        <v>0</v>
      </c>
      <c r="BV11" s="396">
        <v>0</v>
      </c>
      <c r="BW11" s="396">
        <v>0</v>
      </c>
      <c r="BX11" s="396">
        <v>0</v>
      </c>
      <c r="BY11" s="396">
        <v>0.19458125079379973</v>
      </c>
      <c r="BZ11" s="396">
        <v>0.19751378790120583</v>
      </c>
      <c r="CA11" s="396">
        <v>9.2273323496611714E-2</v>
      </c>
      <c r="CB11" s="396">
        <v>0</v>
      </c>
      <c r="CC11" s="396">
        <v>0</v>
      </c>
      <c r="CD11" s="396">
        <v>0.13442854441557409</v>
      </c>
      <c r="CE11" s="396">
        <v>0.26035826404951273</v>
      </c>
      <c r="CF11" s="397">
        <v>0.99999999999999978</v>
      </c>
      <c r="CI11" s="111" t="s">
        <v>593</v>
      </c>
      <c r="CJ11" s="98">
        <v>1747.92</v>
      </c>
      <c r="CK11" s="98">
        <v>1747.92</v>
      </c>
      <c r="CL11" s="98">
        <v>0</v>
      </c>
      <c r="CM11" s="98">
        <v>0</v>
      </c>
      <c r="CN11" s="264">
        <v>1747.92</v>
      </c>
      <c r="CO11" s="107">
        <v>2.9996724372525953E-3</v>
      </c>
      <c r="CP11" s="240">
        <v>2.5000000000000001E-3</v>
      </c>
      <c r="CQ11" s="107">
        <v>2.9996724372525953E-3</v>
      </c>
      <c r="CR11" s="100">
        <v>0.03</v>
      </c>
      <c r="CU11" s="129" t="s">
        <v>593</v>
      </c>
      <c r="CV11" s="208" t="s">
        <v>681</v>
      </c>
      <c r="CW11" s="209" t="s">
        <v>1071</v>
      </c>
      <c r="CX11" s="229">
        <v>45846</v>
      </c>
      <c r="CY11" s="221">
        <v>582703.62400000007</v>
      </c>
      <c r="CZ11" s="221">
        <v>153459.62400000001</v>
      </c>
      <c r="DA11" s="442">
        <v>0</v>
      </c>
      <c r="DB11" s="388"/>
      <c r="DC11" s="389">
        <v>0.26035826404951273</v>
      </c>
      <c r="DD11" s="388">
        <v>1</v>
      </c>
      <c r="DE11" s="389">
        <v>0</v>
      </c>
      <c r="DF11" s="388"/>
      <c r="DG11" s="389">
        <v>0</v>
      </c>
      <c r="DH11" s="388"/>
      <c r="DI11" s="389">
        <v>3.8545838870567922E-2</v>
      </c>
      <c r="DJ11" s="388">
        <v>0.35</v>
      </c>
      <c r="DK11" s="389">
        <v>0.61879690660719144</v>
      </c>
      <c r="DL11" s="388">
        <v>1</v>
      </c>
      <c r="DM11" s="389">
        <v>0.43934348347213981</v>
      </c>
      <c r="DN11" s="388">
        <v>0</v>
      </c>
      <c r="DO11" s="389">
        <v>0.43934348347213981</v>
      </c>
      <c r="DP11" s="388">
        <v>0.65</v>
      </c>
      <c r="DQ11" s="389">
        <v>0.11784515690604318</v>
      </c>
      <c r="DR11" s="443">
        <v>0.75</v>
      </c>
      <c r="DS11" s="426"/>
      <c r="DT11" s="413"/>
      <c r="DU11" s="208" t="s">
        <v>593</v>
      </c>
      <c r="DV11" s="208" t="s">
        <v>681</v>
      </c>
      <c r="DW11" s="209" t="s">
        <v>1071</v>
      </c>
      <c r="DX11" s="229">
        <v>45846</v>
      </c>
      <c r="DY11" s="461">
        <v>582703.62400000007</v>
      </c>
      <c r="DZ11" s="461">
        <v>153459.62400000001</v>
      </c>
      <c r="EA11" s="421">
        <v>-0.21065651652786022</v>
      </c>
      <c r="EB11" s="373">
        <v>0</v>
      </c>
      <c r="EC11" s="373">
        <v>-2.070068196452475E-2</v>
      </c>
      <c r="ED11" s="373">
        <v>0</v>
      </c>
      <c r="EE11" s="373">
        <v>2.9996724372525953E-3</v>
      </c>
      <c r="EF11" s="373">
        <v>-8.1203093392808623E-2</v>
      </c>
      <c r="EG11" s="373">
        <v>0</v>
      </c>
      <c r="EH11" s="373">
        <v>0</v>
      </c>
      <c r="EI11" s="373">
        <v>0</v>
      </c>
      <c r="EJ11" s="373">
        <v>0.11035826404951274</v>
      </c>
      <c r="EK11" s="373">
        <v>0</v>
      </c>
      <c r="EL11" s="373">
        <v>-1.1454161129432081E-2</v>
      </c>
      <c r="EM11" s="420">
        <v>0.1133579364867654</v>
      </c>
      <c r="EN11" s="272"/>
      <c r="EO11" s="416"/>
      <c r="EP11" s="129" t="s">
        <v>593</v>
      </c>
      <c r="EQ11" s="419" t="s">
        <v>681</v>
      </c>
      <c r="ER11" s="127" t="s">
        <v>1071</v>
      </c>
      <c r="ES11" s="229">
        <v>45846</v>
      </c>
      <c r="ET11" s="279">
        <v>582703.62400000007</v>
      </c>
      <c r="EU11" s="279">
        <v>153459.62400000001</v>
      </c>
      <c r="EV11" s="421">
        <v>-0.21065651652786022</v>
      </c>
      <c r="EW11" s="373">
        <v>0</v>
      </c>
      <c r="EX11" s="373">
        <v>0</v>
      </c>
      <c r="EY11" s="373">
        <v>0</v>
      </c>
      <c r="EZ11" s="373">
        <v>0</v>
      </c>
      <c r="FA11" s="373">
        <v>-2.070068196452475E-2</v>
      </c>
      <c r="FB11" s="373">
        <v>0</v>
      </c>
      <c r="FC11" s="373">
        <v>2.9996724372525953E-3</v>
      </c>
      <c r="FD11" s="373">
        <v>0</v>
      </c>
      <c r="FE11" s="373">
        <v>-7.871688129401444E-2</v>
      </c>
      <c r="FF11" s="373">
        <v>-2.4862120987941827E-3</v>
      </c>
      <c r="FG11" s="373">
        <v>0</v>
      </c>
      <c r="FH11" s="373">
        <v>0</v>
      </c>
      <c r="FI11" s="373">
        <v>0</v>
      </c>
      <c r="FJ11" s="373">
        <v>0</v>
      </c>
      <c r="FK11" s="373">
        <v>0</v>
      </c>
      <c r="FL11" s="373">
        <v>0.11035826404951274</v>
      </c>
      <c r="FM11" s="373">
        <v>0</v>
      </c>
      <c r="FN11" s="373">
        <v>0</v>
      </c>
      <c r="FO11" s="373">
        <v>-1.1454161129432081E-2</v>
      </c>
      <c r="FP11" s="382">
        <v>0</v>
      </c>
      <c r="FQ11" s="374">
        <v>0.1133579364867654</v>
      </c>
      <c r="FR11" s="234"/>
      <c r="FT11" s="96">
        <v>0</v>
      </c>
      <c r="FU11" s="279">
        <f t="shared" si="2"/>
        <v>0</v>
      </c>
      <c r="FV11" s="274">
        <f t="shared" si="1"/>
        <v>0</v>
      </c>
      <c r="FW11" s="274">
        <v>0</v>
      </c>
      <c r="FX11" s="280">
        <f t="shared" si="3"/>
        <v>0</v>
      </c>
      <c r="GA11" s="129" t="s">
        <v>593</v>
      </c>
      <c r="GB11" s="208" t="s">
        <v>681</v>
      </c>
      <c r="GC11" s="127" t="s">
        <v>1071</v>
      </c>
      <c r="GD11" s="229">
        <v>45846</v>
      </c>
      <c r="GE11" s="221">
        <v>582703.62400000007</v>
      </c>
      <c r="GF11" s="221">
        <v>153459.62400000001</v>
      </c>
      <c r="GG11" s="216">
        <v>-0.21065651652786022</v>
      </c>
      <c r="GH11" s="373">
        <v>0</v>
      </c>
      <c r="GI11" s="373">
        <v>0</v>
      </c>
      <c r="GJ11" s="373">
        <v>0</v>
      </c>
      <c r="GK11" s="373">
        <v>0</v>
      </c>
      <c r="GL11" s="373">
        <v>2.9996724372525953E-3</v>
      </c>
      <c r="GM11" s="373">
        <v>0</v>
      </c>
      <c r="GN11" s="373">
        <v>0</v>
      </c>
      <c r="GO11" s="373">
        <v>0</v>
      </c>
      <c r="GP11" s="373">
        <v>0</v>
      </c>
      <c r="GQ11" s="373">
        <v>0</v>
      </c>
      <c r="GR11" s="373">
        <v>0</v>
      </c>
      <c r="GS11" s="373">
        <v>-2.070068196452475E-2</v>
      </c>
      <c r="GT11" s="373">
        <v>-1.1454161129432081E-2</v>
      </c>
      <c r="GU11" s="373">
        <v>0</v>
      </c>
      <c r="GV11" s="373">
        <v>0</v>
      </c>
      <c r="GW11" s="373">
        <v>0</v>
      </c>
      <c r="GX11" s="373">
        <v>0</v>
      </c>
      <c r="GY11" s="373">
        <v>-5.4187492062002796E-3</v>
      </c>
      <c r="GZ11" s="373">
        <v>-2.4862120987941827E-3</v>
      </c>
      <c r="HA11" s="373">
        <v>-5.772667650338828E-2</v>
      </c>
      <c r="HB11" s="373">
        <v>0</v>
      </c>
      <c r="HC11" s="373">
        <v>0</v>
      </c>
      <c r="HD11" s="373">
        <v>-1.5571455584425908E-2</v>
      </c>
      <c r="HE11" s="373">
        <v>0.11035826404951274</v>
      </c>
      <c r="HF11" s="373">
        <v>0</v>
      </c>
      <c r="HG11" s="373">
        <v>0</v>
      </c>
      <c r="HH11" s="373">
        <v>0</v>
      </c>
      <c r="HI11" s="373">
        <v>0</v>
      </c>
      <c r="HJ11" s="374">
        <v>0.11335793648676541</v>
      </c>
      <c r="HO11" s="129" t="s">
        <v>593</v>
      </c>
      <c r="HP11" s="208" t="s">
        <v>681</v>
      </c>
      <c r="HQ11" s="127" t="s">
        <v>1071</v>
      </c>
      <c r="HR11" s="229">
        <v>45846</v>
      </c>
      <c r="HS11" s="221">
        <v>582703.62400000007</v>
      </c>
      <c r="HT11" s="221">
        <v>153459.62400000001</v>
      </c>
      <c r="HU11" s="216">
        <v>3.5096908129674032E-2</v>
      </c>
      <c r="HV11" s="373">
        <v>0</v>
      </c>
      <c r="HW11" s="373">
        <v>0</v>
      </c>
      <c r="HX11" s="373">
        <v>0</v>
      </c>
      <c r="HY11" s="373">
        <v>0</v>
      </c>
      <c r="HZ11" s="373">
        <v>0</v>
      </c>
      <c r="IA11" s="373">
        <v>0</v>
      </c>
      <c r="IB11" s="373">
        <v>0</v>
      </c>
      <c r="IC11" s="373">
        <v>0</v>
      </c>
      <c r="ID11" s="373">
        <v>0</v>
      </c>
      <c r="IE11" s="373">
        <v>0</v>
      </c>
      <c r="IF11" s="373">
        <v>0</v>
      </c>
      <c r="IG11" s="373">
        <v>1.7107537213557442E-2</v>
      </c>
      <c r="IH11" s="373">
        <v>7.4499484596090154E-3</v>
      </c>
      <c r="II11" s="373">
        <v>0</v>
      </c>
      <c r="IJ11" s="373">
        <v>0</v>
      </c>
      <c r="IK11" s="373">
        <v>0</v>
      </c>
      <c r="IL11" s="373">
        <v>0</v>
      </c>
      <c r="IM11" s="373">
        <v>7.0197689149964104E-2</v>
      </c>
      <c r="IN11" s="373">
        <v>7.3130226257370201E-2</v>
      </c>
      <c r="IO11" s="373">
        <v>-1.0143477362649922E-3</v>
      </c>
      <c r="IP11" s="373">
        <v>0</v>
      </c>
      <c r="IQ11" s="373">
        <v>0</v>
      </c>
      <c r="IR11" s="373">
        <v>4.1140873182697379E-2</v>
      </c>
      <c r="IS11" s="373">
        <v>0</v>
      </c>
      <c r="IT11" s="373">
        <v>0</v>
      </c>
      <c r="IU11" s="373">
        <v>0</v>
      </c>
      <c r="IV11" s="373">
        <v>0</v>
      </c>
      <c r="IW11" s="373">
        <v>0</v>
      </c>
      <c r="IX11" s="374">
        <v>0.10502031099973157</v>
      </c>
    </row>
    <row r="12" spans="1:258" ht="15" customHeight="1" x14ac:dyDescent="0.25">
      <c r="A12" s="259" t="s">
        <v>45</v>
      </c>
      <c r="C12" s="91">
        <v>4459436.1001000004</v>
      </c>
      <c r="D12" s="165" t="s">
        <v>686</v>
      </c>
      <c r="E12" s="167" t="s">
        <v>1068</v>
      </c>
      <c r="F12" s="230">
        <v>45930</v>
      </c>
      <c r="G12" s="222">
        <v>549224.03799999994</v>
      </c>
      <c r="H12" s="222">
        <v>370125.038</v>
      </c>
      <c r="I12" s="124">
        <v>-0.76753056828149968</v>
      </c>
      <c r="J12" s="398">
        <v>0</v>
      </c>
      <c r="K12" s="398">
        <v>0.10516655500063893</v>
      </c>
      <c r="L12" s="398">
        <v>0</v>
      </c>
      <c r="M12" s="398">
        <v>1.9139930652489034E-2</v>
      </c>
      <c r="N12" s="398">
        <v>0.16980866376427611</v>
      </c>
      <c r="O12" s="398">
        <v>0</v>
      </c>
      <c r="P12" s="398">
        <v>0</v>
      </c>
      <c r="Q12" s="398">
        <v>0</v>
      </c>
      <c r="R12" s="398">
        <v>0.65476545656947382</v>
      </c>
      <c r="S12" s="398">
        <v>0</v>
      </c>
      <c r="T12" s="398">
        <v>5.1119394013122203E-2</v>
      </c>
      <c r="U12" s="399">
        <v>1.0000000000000002</v>
      </c>
      <c r="X12" s="91">
        <v>4459436.1001000004</v>
      </c>
      <c r="Y12" s="165" t="s">
        <v>686</v>
      </c>
      <c r="Z12" s="167" t="s">
        <v>1068</v>
      </c>
      <c r="AA12" s="230">
        <v>45930</v>
      </c>
      <c r="AB12" s="222">
        <v>549224.03799999994</v>
      </c>
      <c r="AC12" s="222">
        <v>370125.038</v>
      </c>
      <c r="AD12" s="124">
        <v>-0.76753056828149968</v>
      </c>
      <c r="AE12" s="398">
        <v>0</v>
      </c>
      <c r="AF12" s="398">
        <v>0</v>
      </c>
      <c r="AG12" s="398">
        <v>0</v>
      </c>
      <c r="AH12" s="398">
        <v>0</v>
      </c>
      <c r="AI12" s="398">
        <v>0.10516655500063893</v>
      </c>
      <c r="AJ12" s="398">
        <v>0</v>
      </c>
      <c r="AK12" s="398">
        <v>1.9139930652489034E-2</v>
      </c>
      <c r="AL12" s="398">
        <v>0</v>
      </c>
      <c r="AM12" s="398">
        <v>6.5064522904221475E-2</v>
      </c>
      <c r="AN12" s="398">
        <v>0.10474414086005465</v>
      </c>
      <c r="AO12" s="398">
        <v>0</v>
      </c>
      <c r="AP12" s="398">
        <v>0</v>
      </c>
      <c r="AQ12" s="398">
        <v>0</v>
      </c>
      <c r="AR12" s="398">
        <v>0</v>
      </c>
      <c r="AS12" s="398">
        <v>0</v>
      </c>
      <c r="AT12" s="398">
        <v>0.65476545656947382</v>
      </c>
      <c r="AU12" s="398">
        <v>0</v>
      </c>
      <c r="AV12" s="398">
        <v>0</v>
      </c>
      <c r="AW12" s="406">
        <v>5.1119394013122203E-2</v>
      </c>
      <c r="AX12" s="399">
        <v>1.0000000000000002</v>
      </c>
      <c r="BA12" s="91">
        <v>4459436.1001000004</v>
      </c>
      <c r="BB12" s="165" t="s">
        <v>686</v>
      </c>
      <c r="BC12" s="167" t="s">
        <v>1068</v>
      </c>
      <c r="BD12" s="230">
        <v>45930</v>
      </c>
      <c r="BE12" s="222">
        <v>549224.03799999994</v>
      </c>
      <c r="BF12" s="222">
        <v>370125.038</v>
      </c>
      <c r="BG12" s="124">
        <v>-0.76753056828149968</v>
      </c>
      <c r="BH12" s="398">
        <v>0</v>
      </c>
      <c r="BI12" s="398">
        <v>0</v>
      </c>
      <c r="BJ12" s="398">
        <v>0</v>
      </c>
      <c r="BK12" s="398">
        <v>0</v>
      </c>
      <c r="BL12" s="398">
        <v>1.9139930652489034E-2</v>
      </c>
      <c r="BM12" s="398">
        <v>0</v>
      </c>
      <c r="BN12" s="398">
        <v>0</v>
      </c>
      <c r="BO12" s="398">
        <v>0</v>
      </c>
      <c r="BP12" s="398">
        <v>0</v>
      </c>
      <c r="BQ12" s="398">
        <v>0</v>
      </c>
      <c r="BR12" s="398">
        <v>0</v>
      </c>
      <c r="BS12" s="398">
        <v>0.10516655500063893</v>
      </c>
      <c r="BT12" s="398">
        <v>5.1119394013122203E-2</v>
      </c>
      <c r="BU12" s="398">
        <v>0</v>
      </c>
      <c r="BV12" s="398">
        <v>0</v>
      </c>
      <c r="BW12" s="398">
        <v>0</v>
      </c>
      <c r="BX12" s="398">
        <v>0</v>
      </c>
      <c r="BY12" s="398">
        <v>6.5064522904221475E-2</v>
      </c>
      <c r="BZ12" s="398">
        <v>0.10474414086005465</v>
      </c>
      <c r="CA12" s="398">
        <v>0</v>
      </c>
      <c r="CB12" s="398">
        <v>0</v>
      </c>
      <c r="CC12" s="398">
        <v>0</v>
      </c>
      <c r="CD12" s="398">
        <v>0</v>
      </c>
      <c r="CE12" s="398">
        <v>0.65476545656947382</v>
      </c>
      <c r="CF12" s="399">
        <v>1</v>
      </c>
      <c r="CI12" s="106" t="s">
        <v>667</v>
      </c>
      <c r="CJ12" s="99">
        <v>10512.11</v>
      </c>
      <c r="CK12" s="99">
        <v>10512.11</v>
      </c>
      <c r="CL12" s="99">
        <v>0</v>
      </c>
      <c r="CM12" s="99">
        <v>0</v>
      </c>
      <c r="CN12" s="265">
        <v>10512.11</v>
      </c>
      <c r="CO12" s="108">
        <v>1.9139930652489034E-2</v>
      </c>
      <c r="CP12" s="239">
        <v>2.5000000000000001E-3</v>
      </c>
      <c r="CQ12" s="108">
        <v>1.9139930652489034E-2</v>
      </c>
      <c r="CR12" s="101">
        <v>0.03</v>
      </c>
      <c r="CU12" s="165" t="s">
        <v>667</v>
      </c>
      <c r="CV12" s="210" t="s">
        <v>686</v>
      </c>
      <c r="CW12" s="207" t="s">
        <v>1068</v>
      </c>
      <c r="CX12" s="230">
        <v>45930</v>
      </c>
      <c r="CY12" s="222">
        <v>549224.03799999994</v>
      </c>
      <c r="CZ12" s="222">
        <v>370125.038</v>
      </c>
      <c r="DA12" s="444">
        <v>0</v>
      </c>
      <c r="DB12" s="386"/>
      <c r="DC12" s="387">
        <v>0.65476545656947382</v>
      </c>
      <c r="DD12" s="386">
        <v>1</v>
      </c>
      <c r="DE12" s="387">
        <v>0</v>
      </c>
      <c r="DF12" s="386"/>
      <c r="DG12" s="387">
        <v>0</v>
      </c>
      <c r="DH12" s="386"/>
      <c r="DI12" s="387">
        <v>5.1119394013122203E-2</v>
      </c>
      <c r="DJ12" s="386">
        <v>1</v>
      </c>
      <c r="DK12" s="387">
        <v>0.16980866376427611</v>
      </c>
      <c r="DL12" s="386">
        <v>1</v>
      </c>
      <c r="DM12" s="387">
        <v>0.23246943171850026</v>
      </c>
      <c r="DN12" s="386">
        <v>0</v>
      </c>
      <c r="DO12" s="387">
        <v>0.23246943171850026</v>
      </c>
      <c r="DP12" s="386">
        <v>1</v>
      </c>
      <c r="DQ12" s="387">
        <v>0.15628594901376114</v>
      </c>
      <c r="DR12" s="445">
        <v>0.75</v>
      </c>
      <c r="DS12" s="259"/>
      <c r="DT12" s="413"/>
      <c r="DU12" s="210" t="s">
        <v>667</v>
      </c>
      <c r="DV12" s="210" t="s">
        <v>686</v>
      </c>
      <c r="DW12" s="207" t="s">
        <v>1068</v>
      </c>
      <c r="DX12" s="230">
        <v>45930</v>
      </c>
      <c r="DY12" s="462">
        <v>549224.03799999994</v>
      </c>
      <c r="DZ12" s="462">
        <v>370125.038</v>
      </c>
      <c r="EA12" s="425">
        <v>-0.76753056828149968</v>
      </c>
      <c r="EB12" s="375">
        <v>0</v>
      </c>
      <c r="EC12" s="375">
        <v>5.1665550006389227E-3</v>
      </c>
      <c r="ED12" s="375">
        <v>0</v>
      </c>
      <c r="EE12" s="375">
        <v>9.1399306524890343E-3</v>
      </c>
      <c r="EF12" s="375">
        <v>-0.45019133623572388</v>
      </c>
      <c r="EG12" s="375">
        <v>0</v>
      </c>
      <c r="EH12" s="375">
        <v>0</v>
      </c>
      <c r="EI12" s="375">
        <v>0</v>
      </c>
      <c r="EJ12" s="375">
        <v>0.43476545656947385</v>
      </c>
      <c r="EK12" s="375">
        <v>0</v>
      </c>
      <c r="EL12" s="375">
        <v>1.1193940131222005E-3</v>
      </c>
      <c r="EM12" s="423">
        <v>0.45019133623572394</v>
      </c>
      <c r="EN12" s="272"/>
      <c r="EO12" s="416"/>
      <c r="EP12" s="165" t="s">
        <v>667</v>
      </c>
      <c r="EQ12" s="422" t="s">
        <v>686</v>
      </c>
      <c r="ER12" s="167" t="s">
        <v>1068</v>
      </c>
      <c r="ES12" s="230">
        <v>45930</v>
      </c>
      <c r="ET12" s="424">
        <v>549224.03799999994</v>
      </c>
      <c r="EU12" s="424">
        <v>370125.038</v>
      </c>
      <c r="EV12" s="425">
        <v>-0.76753056828149968</v>
      </c>
      <c r="EW12" s="375">
        <v>0</v>
      </c>
      <c r="EX12" s="375">
        <v>0</v>
      </c>
      <c r="EY12" s="375">
        <v>0</v>
      </c>
      <c r="EZ12" s="375">
        <v>0</v>
      </c>
      <c r="FA12" s="375">
        <v>5.1665550006389227E-3</v>
      </c>
      <c r="FB12" s="375">
        <v>0</v>
      </c>
      <c r="FC12" s="375">
        <v>9.1399306524890343E-3</v>
      </c>
      <c r="FD12" s="375">
        <v>0</v>
      </c>
      <c r="FE12" s="375">
        <v>-0.30493547709577851</v>
      </c>
      <c r="FF12" s="375">
        <v>-0.14525585913994535</v>
      </c>
      <c r="FG12" s="375">
        <v>0</v>
      </c>
      <c r="FH12" s="375">
        <v>0</v>
      </c>
      <c r="FI12" s="375">
        <v>0</v>
      </c>
      <c r="FJ12" s="375">
        <v>0</v>
      </c>
      <c r="FK12" s="375">
        <v>0</v>
      </c>
      <c r="FL12" s="375">
        <v>0.43476545656947385</v>
      </c>
      <c r="FM12" s="375">
        <v>0</v>
      </c>
      <c r="FN12" s="375">
        <v>0</v>
      </c>
      <c r="FO12" s="375">
        <v>1.1193940131222005E-3</v>
      </c>
      <c r="FP12" s="383">
        <v>0</v>
      </c>
      <c r="FQ12" s="376">
        <v>0.45019133623572394</v>
      </c>
      <c r="FR12" s="234"/>
      <c r="FT12" s="304">
        <v>0</v>
      </c>
      <c r="FU12" s="281">
        <f t="shared" si="2"/>
        <v>0</v>
      </c>
      <c r="FV12" s="273">
        <f t="shared" si="1"/>
        <v>0</v>
      </c>
      <c r="FW12" s="273">
        <v>0</v>
      </c>
      <c r="FX12" s="282">
        <f t="shared" si="3"/>
        <v>0</v>
      </c>
      <c r="GA12" s="165" t="s">
        <v>667</v>
      </c>
      <c r="GB12" s="210" t="s">
        <v>686</v>
      </c>
      <c r="GC12" s="167" t="s">
        <v>1068</v>
      </c>
      <c r="GD12" s="230">
        <v>45930</v>
      </c>
      <c r="GE12" s="222">
        <v>549224.03799999994</v>
      </c>
      <c r="GF12" s="222">
        <v>370125.038</v>
      </c>
      <c r="GG12" s="217">
        <v>-0.76753056828149968</v>
      </c>
      <c r="GH12" s="375">
        <v>0</v>
      </c>
      <c r="GI12" s="375">
        <v>0</v>
      </c>
      <c r="GJ12" s="375">
        <v>0</v>
      </c>
      <c r="GK12" s="375">
        <v>0</v>
      </c>
      <c r="GL12" s="375">
        <v>9.1399306524890343E-3</v>
      </c>
      <c r="GM12" s="375">
        <v>0</v>
      </c>
      <c r="GN12" s="375">
        <v>0</v>
      </c>
      <c r="GO12" s="375">
        <v>0</v>
      </c>
      <c r="GP12" s="375">
        <v>0</v>
      </c>
      <c r="GQ12" s="375">
        <v>0</v>
      </c>
      <c r="GR12" s="375">
        <v>0</v>
      </c>
      <c r="GS12" s="375">
        <v>5.1665550006389227E-3</v>
      </c>
      <c r="GT12" s="375">
        <v>1.1193940131222005E-3</v>
      </c>
      <c r="GU12" s="375">
        <v>0</v>
      </c>
      <c r="GV12" s="375">
        <v>0</v>
      </c>
      <c r="GW12" s="375">
        <v>0</v>
      </c>
      <c r="GX12" s="375">
        <v>0</v>
      </c>
      <c r="GY12" s="375">
        <v>-0.18493547709577851</v>
      </c>
      <c r="GZ12" s="375">
        <v>-0.14525585913994535</v>
      </c>
      <c r="HA12" s="375">
        <v>-0.12</v>
      </c>
      <c r="HB12" s="375">
        <v>0</v>
      </c>
      <c r="HC12" s="375">
        <v>0</v>
      </c>
      <c r="HD12" s="375">
        <v>0</v>
      </c>
      <c r="HE12" s="375">
        <v>0.43476545656947385</v>
      </c>
      <c r="HF12" s="375">
        <v>0</v>
      </c>
      <c r="HG12" s="375">
        <v>0</v>
      </c>
      <c r="HH12" s="375">
        <v>0</v>
      </c>
      <c r="HI12" s="375">
        <v>0</v>
      </c>
      <c r="HJ12" s="376">
        <v>0.45019133623572394</v>
      </c>
      <c r="HO12" s="165" t="s">
        <v>667</v>
      </c>
      <c r="HP12" s="210" t="s">
        <v>686</v>
      </c>
      <c r="HQ12" s="167" t="s">
        <v>1068</v>
      </c>
      <c r="HR12" s="230">
        <v>45930</v>
      </c>
      <c r="HS12" s="222">
        <v>549224.03799999994</v>
      </c>
      <c r="HT12" s="222">
        <v>370125.038</v>
      </c>
      <c r="HU12" s="217">
        <v>-0.1593113901993079</v>
      </c>
      <c r="HV12" s="375">
        <v>0</v>
      </c>
      <c r="HW12" s="375">
        <v>0</v>
      </c>
      <c r="HX12" s="375">
        <v>0</v>
      </c>
      <c r="HY12" s="375">
        <v>0</v>
      </c>
      <c r="HZ12" s="375">
        <v>0</v>
      </c>
      <c r="IA12" s="375">
        <v>0</v>
      </c>
      <c r="IB12" s="375">
        <v>0</v>
      </c>
      <c r="IC12" s="375">
        <v>0</v>
      </c>
      <c r="ID12" s="375">
        <v>0</v>
      </c>
      <c r="IE12" s="375">
        <v>0</v>
      </c>
      <c r="IF12" s="375">
        <v>0</v>
      </c>
      <c r="IG12" s="375">
        <v>6.5988472808858112E-2</v>
      </c>
      <c r="IH12" s="375">
        <v>3.1530352917231788E-2</v>
      </c>
      <c r="II12" s="375">
        <v>0</v>
      </c>
      <c r="IJ12" s="375">
        <v>0</v>
      </c>
      <c r="IK12" s="375">
        <v>0</v>
      </c>
      <c r="IL12" s="375">
        <v>0</v>
      </c>
      <c r="IM12" s="375">
        <v>-3.288068257523058E-2</v>
      </c>
      <c r="IN12" s="375">
        <v>6.7989353806025971E-3</v>
      </c>
      <c r="IO12" s="375">
        <v>-4.7013698630136984E-2</v>
      </c>
      <c r="IP12" s="375">
        <v>0</v>
      </c>
      <c r="IQ12" s="375">
        <v>0</v>
      </c>
      <c r="IR12" s="375">
        <v>0</v>
      </c>
      <c r="IS12" s="375">
        <v>0</v>
      </c>
      <c r="IT12" s="375">
        <v>0</v>
      </c>
      <c r="IU12" s="375">
        <v>0</v>
      </c>
      <c r="IV12" s="375">
        <v>0</v>
      </c>
      <c r="IW12" s="375">
        <v>0</v>
      </c>
      <c r="IX12" s="376">
        <v>9.2106071156030034E-2</v>
      </c>
    </row>
    <row r="13" spans="1:258" ht="15" customHeight="1" x14ac:dyDescent="0.25">
      <c r="A13" s="259" t="s">
        <v>45</v>
      </c>
      <c r="C13" s="90">
        <v>4465711.1001000004</v>
      </c>
      <c r="D13" s="129" t="s">
        <v>686</v>
      </c>
      <c r="E13" s="127" t="s">
        <v>1068</v>
      </c>
      <c r="F13" s="229">
        <v>45950</v>
      </c>
      <c r="G13" s="221">
        <v>462913.03200000001</v>
      </c>
      <c r="H13" s="221">
        <v>338614.23200000002</v>
      </c>
      <c r="I13" s="123">
        <v>-0.82035105030268407</v>
      </c>
      <c r="J13" s="396">
        <v>0</v>
      </c>
      <c r="K13" s="396">
        <v>9.9820045679768196E-2</v>
      </c>
      <c r="L13" s="396">
        <v>0</v>
      </c>
      <c r="M13" s="396">
        <v>2.1398274222705401E-2</v>
      </c>
      <c r="N13" s="396">
        <v>0.12017376084586014</v>
      </c>
      <c r="O13" s="396">
        <v>0</v>
      </c>
      <c r="P13" s="396">
        <v>0</v>
      </c>
      <c r="Q13" s="396">
        <v>0</v>
      </c>
      <c r="R13" s="396">
        <v>0.71008735826646596</v>
      </c>
      <c r="S13" s="396">
        <v>0</v>
      </c>
      <c r="T13" s="396">
        <v>4.8520560985200342E-2</v>
      </c>
      <c r="U13" s="397">
        <v>1</v>
      </c>
      <c r="X13" s="90">
        <v>4465711.1001000004</v>
      </c>
      <c r="Y13" s="129" t="s">
        <v>686</v>
      </c>
      <c r="Z13" s="127" t="s">
        <v>1068</v>
      </c>
      <c r="AA13" s="229">
        <v>45950</v>
      </c>
      <c r="AB13" s="221">
        <v>462913.03200000001</v>
      </c>
      <c r="AC13" s="221">
        <v>338614.23200000002</v>
      </c>
      <c r="AD13" s="123">
        <v>-0.82035105030268407</v>
      </c>
      <c r="AE13" s="396">
        <v>0</v>
      </c>
      <c r="AF13" s="396">
        <v>0</v>
      </c>
      <c r="AG13" s="396">
        <v>0</v>
      </c>
      <c r="AH13" s="396">
        <v>0</v>
      </c>
      <c r="AI13" s="396">
        <v>9.9820045679768196E-2</v>
      </c>
      <c r="AJ13" s="396">
        <v>0</v>
      </c>
      <c r="AK13" s="396">
        <v>2.1398274222705401E-2</v>
      </c>
      <c r="AL13" s="396">
        <v>0</v>
      </c>
      <c r="AM13" s="396">
        <v>0.12017376084586014</v>
      </c>
      <c r="AN13" s="396">
        <v>0</v>
      </c>
      <c r="AO13" s="396">
        <v>0</v>
      </c>
      <c r="AP13" s="396">
        <v>0</v>
      </c>
      <c r="AQ13" s="396">
        <v>0</v>
      </c>
      <c r="AR13" s="396">
        <v>0</v>
      </c>
      <c r="AS13" s="396">
        <v>0</v>
      </c>
      <c r="AT13" s="396">
        <v>0.71008735826646596</v>
      </c>
      <c r="AU13" s="396">
        <v>0</v>
      </c>
      <c r="AV13" s="396">
        <v>0</v>
      </c>
      <c r="AW13" s="405">
        <v>4.8520560985200342E-2</v>
      </c>
      <c r="AX13" s="397">
        <v>1</v>
      </c>
      <c r="BA13" s="90">
        <v>4465711.1001000004</v>
      </c>
      <c r="BB13" s="129" t="s">
        <v>686</v>
      </c>
      <c r="BC13" s="127" t="s">
        <v>1068</v>
      </c>
      <c r="BD13" s="229">
        <v>45950</v>
      </c>
      <c r="BE13" s="221">
        <v>462913.03200000001</v>
      </c>
      <c r="BF13" s="221">
        <v>338614.23200000002</v>
      </c>
      <c r="BG13" s="123">
        <v>-0.82035105030268407</v>
      </c>
      <c r="BH13" s="396">
        <v>0</v>
      </c>
      <c r="BI13" s="396">
        <v>0</v>
      </c>
      <c r="BJ13" s="396">
        <v>0</v>
      </c>
      <c r="BK13" s="396">
        <v>0</v>
      </c>
      <c r="BL13" s="396">
        <v>2.1398274222705401E-2</v>
      </c>
      <c r="BM13" s="396">
        <v>0</v>
      </c>
      <c r="BN13" s="396">
        <v>0</v>
      </c>
      <c r="BO13" s="396">
        <v>0</v>
      </c>
      <c r="BP13" s="396">
        <v>0</v>
      </c>
      <c r="BQ13" s="396">
        <v>0</v>
      </c>
      <c r="BR13" s="396">
        <v>0</v>
      </c>
      <c r="BS13" s="396">
        <v>9.9820045679768196E-2</v>
      </c>
      <c r="BT13" s="396">
        <v>4.8520560985200342E-2</v>
      </c>
      <c r="BU13" s="396">
        <v>0</v>
      </c>
      <c r="BV13" s="396">
        <v>0</v>
      </c>
      <c r="BW13" s="396">
        <v>0</v>
      </c>
      <c r="BX13" s="396">
        <v>0</v>
      </c>
      <c r="BY13" s="396">
        <v>0.12017376084586014</v>
      </c>
      <c r="BZ13" s="396">
        <v>0</v>
      </c>
      <c r="CA13" s="396">
        <v>0</v>
      </c>
      <c r="CB13" s="396">
        <v>0</v>
      </c>
      <c r="CC13" s="396">
        <v>0</v>
      </c>
      <c r="CD13" s="396">
        <v>0</v>
      </c>
      <c r="CE13" s="396">
        <v>0.71008735826646596</v>
      </c>
      <c r="CF13" s="397">
        <v>1</v>
      </c>
      <c r="CI13" s="111" t="s">
        <v>696</v>
      </c>
      <c r="CJ13" s="98">
        <v>9905.5400000000009</v>
      </c>
      <c r="CK13" s="98">
        <v>9905.5400000000009</v>
      </c>
      <c r="CL13" s="98">
        <v>0</v>
      </c>
      <c r="CM13" s="98">
        <v>0</v>
      </c>
      <c r="CN13" s="264">
        <v>9905.5400000000009</v>
      </c>
      <c r="CO13" s="107">
        <v>2.1398274222705401E-2</v>
      </c>
      <c r="CP13" s="240">
        <v>2.5000000000000001E-3</v>
      </c>
      <c r="CQ13" s="107">
        <v>2.1398274222705401E-2</v>
      </c>
      <c r="CR13" s="100">
        <v>0.03</v>
      </c>
      <c r="CU13" s="129" t="s">
        <v>696</v>
      </c>
      <c r="CV13" s="208" t="s">
        <v>686</v>
      </c>
      <c r="CW13" s="209" t="s">
        <v>1068</v>
      </c>
      <c r="CX13" s="229">
        <v>45950</v>
      </c>
      <c r="CY13" s="221">
        <v>462913.03200000001</v>
      </c>
      <c r="CZ13" s="221">
        <v>338614.23200000002</v>
      </c>
      <c r="DA13" s="442">
        <v>0</v>
      </c>
      <c r="DB13" s="388"/>
      <c r="DC13" s="389">
        <v>0.71008735826646596</v>
      </c>
      <c r="DD13" s="388">
        <v>1</v>
      </c>
      <c r="DE13" s="389">
        <v>0</v>
      </c>
      <c r="DF13" s="388"/>
      <c r="DG13" s="389">
        <v>0</v>
      </c>
      <c r="DH13" s="388"/>
      <c r="DI13" s="389">
        <v>4.8520560985200342E-2</v>
      </c>
      <c r="DJ13" s="388">
        <v>1</v>
      </c>
      <c r="DK13" s="389">
        <v>0.12017376084586014</v>
      </c>
      <c r="DL13" s="388">
        <v>1</v>
      </c>
      <c r="DM13" s="389">
        <v>0.17964894969731593</v>
      </c>
      <c r="DN13" s="388">
        <v>0</v>
      </c>
      <c r="DO13" s="389">
        <v>0.17964894969731593</v>
      </c>
      <c r="DP13" s="388">
        <v>1</v>
      </c>
      <c r="DQ13" s="389">
        <v>0.14834060666496854</v>
      </c>
      <c r="DR13" s="443">
        <v>0.75</v>
      </c>
      <c r="DS13" s="426"/>
      <c r="DT13" s="413"/>
      <c r="DU13" s="208" t="s">
        <v>696</v>
      </c>
      <c r="DV13" s="208" t="s">
        <v>686</v>
      </c>
      <c r="DW13" s="209" t="s">
        <v>1068</v>
      </c>
      <c r="DX13" s="229">
        <v>45950</v>
      </c>
      <c r="DY13" s="461">
        <v>462913.03200000001</v>
      </c>
      <c r="DZ13" s="461">
        <v>338614.23200000002</v>
      </c>
      <c r="EA13" s="421">
        <v>-0.82035105030268407</v>
      </c>
      <c r="EB13" s="373">
        <v>0</v>
      </c>
      <c r="EC13" s="373">
        <v>-1.7995432023180935E-4</v>
      </c>
      <c r="ED13" s="373">
        <v>0</v>
      </c>
      <c r="EE13" s="373">
        <v>1.1398274222705401E-2</v>
      </c>
      <c r="EF13" s="373">
        <v>-0.49982623915413987</v>
      </c>
      <c r="EG13" s="373">
        <v>0</v>
      </c>
      <c r="EH13" s="373">
        <v>0</v>
      </c>
      <c r="EI13" s="373">
        <v>0</v>
      </c>
      <c r="EJ13" s="373">
        <v>0.49008735826646599</v>
      </c>
      <c r="EK13" s="373">
        <v>0</v>
      </c>
      <c r="EL13" s="373">
        <v>-1.4794390147996606E-3</v>
      </c>
      <c r="EM13" s="420">
        <v>0.50148563248917133</v>
      </c>
      <c r="EN13" s="272"/>
      <c r="EO13" s="416"/>
      <c r="EP13" s="129" t="s">
        <v>696</v>
      </c>
      <c r="EQ13" s="419" t="s">
        <v>686</v>
      </c>
      <c r="ER13" s="127" t="s">
        <v>1068</v>
      </c>
      <c r="ES13" s="229">
        <v>45950</v>
      </c>
      <c r="ET13" s="279">
        <v>462913.03200000001</v>
      </c>
      <c r="EU13" s="279">
        <v>338614.23200000002</v>
      </c>
      <c r="EV13" s="421">
        <v>-0.82035105030268407</v>
      </c>
      <c r="EW13" s="373">
        <v>0</v>
      </c>
      <c r="EX13" s="373">
        <v>0</v>
      </c>
      <c r="EY13" s="373">
        <v>0</v>
      </c>
      <c r="EZ13" s="373">
        <v>0</v>
      </c>
      <c r="FA13" s="373">
        <v>-1.7995432023180935E-4</v>
      </c>
      <c r="FB13" s="373">
        <v>0</v>
      </c>
      <c r="FC13" s="373">
        <v>1.1398274222705401E-2</v>
      </c>
      <c r="FD13" s="373">
        <v>0</v>
      </c>
      <c r="FE13" s="373">
        <v>-0.24982623915413987</v>
      </c>
      <c r="FF13" s="373">
        <v>-0.25</v>
      </c>
      <c r="FG13" s="373">
        <v>0</v>
      </c>
      <c r="FH13" s="373">
        <v>0</v>
      </c>
      <c r="FI13" s="373">
        <v>0</v>
      </c>
      <c r="FJ13" s="373">
        <v>0</v>
      </c>
      <c r="FK13" s="373">
        <v>0</v>
      </c>
      <c r="FL13" s="373">
        <v>0.49008735826646599</v>
      </c>
      <c r="FM13" s="373">
        <v>0</v>
      </c>
      <c r="FN13" s="373">
        <v>0</v>
      </c>
      <c r="FO13" s="373">
        <v>-1.4794390147996606E-3</v>
      </c>
      <c r="FP13" s="382">
        <v>0</v>
      </c>
      <c r="FQ13" s="374">
        <v>0.50148563248917133</v>
      </c>
      <c r="FR13" s="234"/>
      <c r="FT13" s="96">
        <v>0</v>
      </c>
      <c r="FU13" s="279">
        <f t="shared" si="2"/>
        <v>0</v>
      </c>
      <c r="FV13" s="274">
        <f t="shared" si="1"/>
        <v>0</v>
      </c>
      <c r="FW13" s="274">
        <v>25</v>
      </c>
      <c r="FX13" s="280">
        <f t="shared" si="3"/>
        <v>5.4005824575705616E-2</v>
      </c>
      <c r="GA13" s="129" t="s">
        <v>696</v>
      </c>
      <c r="GB13" s="208" t="s">
        <v>686</v>
      </c>
      <c r="GC13" s="127" t="s">
        <v>1068</v>
      </c>
      <c r="GD13" s="229">
        <v>45950</v>
      </c>
      <c r="GE13" s="221">
        <v>462913.03200000001</v>
      </c>
      <c r="GF13" s="221">
        <v>338614.23200000002</v>
      </c>
      <c r="GG13" s="216">
        <v>-0.82035105030268407</v>
      </c>
      <c r="GH13" s="373">
        <v>0</v>
      </c>
      <c r="GI13" s="373">
        <v>0</v>
      </c>
      <c r="GJ13" s="373">
        <v>0</v>
      </c>
      <c r="GK13" s="373">
        <v>0</v>
      </c>
      <c r="GL13" s="373">
        <v>1.1398274222705401E-2</v>
      </c>
      <c r="GM13" s="373">
        <v>0</v>
      </c>
      <c r="GN13" s="373">
        <v>0</v>
      </c>
      <c r="GO13" s="373">
        <v>0</v>
      </c>
      <c r="GP13" s="373">
        <v>0</v>
      </c>
      <c r="GQ13" s="373">
        <v>0</v>
      </c>
      <c r="GR13" s="373">
        <v>0</v>
      </c>
      <c r="GS13" s="373">
        <v>-1.7995432023180935E-4</v>
      </c>
      <c r="GT13" s="373">
        <v>-1.4794390147996606E-3</v>
      </c>
      <c r="GU13" s="373">
        <v>0</v>
      </c>
      <c r="GV13" s="373">
        <v>0</v>
      </c>
      <c r="GW13" s="373">
        <v>0</v>
      </c>
      <c r="GX13" s="373">
        <v>0</v>
      </c>
      <c r="GY13" s="373">
        <v>-0.12982623915413988</v>
      </c>
      <c r="GZ13" s="373">
        <v>-0.25</v>
      </c>
      <c r="HA13" s="373">
        <v>-0.12</v>
      </c>
      <c r="HB13" s="373">
        <v>0</v>
      </c>
      <c r="HC13" s="373">
        <v>0</v>
      </c>
      <c r="HD13" s="373">
        <v>0</v>
      </c>
      <c r="HE13" s="373">
        <v>0.49008735826646599</v>
      </c>
      <c r="HF13" s="373">
        <v>0</v>
      </c>
      <c r="HG13" s="373">
        <v>0</v>
      </c>
      <c r="HH13" s="373">
        <v>0</v>
      </c>
      <c r="HI13" s="373">
        <v>0</v>
      </c>
      <c r="HJ13" s="374">
        <v>0.50148563248917144</v>
      </c>
      <c r="HO13" s="129" t="s">
        <v>696</v>
      </c>
      <c r="HP13" s="208" t="s">
        <v>686</v>
      </c>
      <c r="HQ13" s="127" t="s">
        <v>1068</v>
      </c>
      <c r="HR13" s="229">
        <v>45950</v>
      </c>
      <c r="HS13" s="221">
        <v>462913.03200000001</v>
      </c>
      <c r="HT13" s="221">
        <v>338614.23200000002</v>
      </c>
      <c r="HU13" s="216">
        <v>-0.15733735167254709</v>
      </c>
      <c r="HV13" s="373">
        <v>0</v>
      </c>
      <c r="HW13" s="373">
        <v>0</v>
      </c>
      <c r="HX13" s="373">
        <v>0</v>
      </c>
      <c r="HY13" s="373">
        <v>0</v>
      </c>
      <c r="HZ13" s="373">
        <v>0</v>
      </c>
      <c r="IA13" s="373">
        <v>0</v>
      </c>
      <c r="IB13" s="373">
        <v>0</v>
      </c>
      <c r="IC13" s="373">
        <v>0</v>
      </c>
      <c r="ID13" s="373">
        <v>0</v>
      </c>
      <c r="IE13" s="373">
        <v>0</v>
      </c>
      <c r="IF13" s="373">
        <v>0</v>
      </c>
      <c r="IG13" s="373">
        <v>6.6121415542781892E-2</v>
      </c>
      <c r="IH13" s="373">
        <v>3.167124591670719E-2</v>
      </c>
      <c r="II13" s="373">
        <v>0</v>
      </c>
      <c r="IJ13" s="373">
        <v>0</v>
      </c>
      <c r="IK13" s="373">
        <v>0</v>
      </c>
      <c r="IL13" s="373">
        <v>0</v>
      </c>
      <c r="IM13" s="373">
        <v>3.5927185503394382E-2</v>
      </c>
      <c r="IN13" s="373">
        <v>-8.4246575342465754E-2</v>
      </c>
      <c r="IO13" s="373">
        <v>-4.0438356164383564E-2</v>
      </c>
      <c r="IP13" s="373">
        <v>0</v>
      </c>
      <c r="IQ13" s="373">
        <v>0</v>
      </c>
      <c r="IR13" s="373">
        <v>0</v>
      </c>
      <c r="IS13" s="373">
        <v>0</v>
      </c>
      <c r="IT13" s="373">
        <v>0</v>
      </c>
      <c r="IU13" s="373">
        <v>0</v>
      </c>
      <c r="IV13" s="373">
        <v>0</v>
      </c>
      <c r="IW13" s="373">
        <v>0</v>
      </c>
      <c r="IX13" s="374">
        <v>0.1292023892348664</v>
      </c>
    </row>
    <row r="14" spans="1:258" ht="15" customHeight="1" x14ac:dyDescent="0.25">
      <c r="A14" s="259" t="s">
        <v>45</v>
      </c>
      <c r="C14" s="91">
        <v>4483108.1001000004</v>
      </c>
      <c r="D14" s="165" t="s">
        <v>681</v>
      </c>
      <c r="E14" s="167" t="s">
        <v>1345</v>
      </c>
      <c r="F14" s="230">
        <v>46037</v>
      </c>
      <c r="G14" s="222">
        <v>484400.95713577117</v>
      </c>
      <c r="H14" s="222">
        <v>188053.81400000001</v>
      </c>
      <c r="I14" s="124">
        <v>-0.30705993430091094</v>
      </c>
      <c r="J14" s="398">
        <v>8.2724362749856714E-2</v>
      </c>
      <c r="K14" s="398">
        <v>9.777685056622365E-2</v>
      </c>
      <c r="L14" s="398">
        <v>0</v>
      </c>
      <c r="M14" s="398">
        <v>0.22002229440295537</v>
      </c>
      <c r="N14" s="398">
        <v>5.1610137493995151E-2</v>
      </c>
      <c r="O14" s="398">
        <v>0</v>
      </c>
      <c r="P14" s="398">
        <v>0.31801124331411484</v>
      </c>
      <c r="Q14" s="398">
        <v>0</v>
      </c>
      <c r="R14" s="398">
        <v>0.16819703346945225</v>
      </c>
      <c r="S14" s="398">
        <v>1.2971469001946765E-2</v>
      </c>
      <c r="T14" s="398">
        <v>4.86866090014553E-2</v>
      </c>
      <c r="U14" s="399">
        <v>1.0000000000000002</v>
      </c>
      <c r="X14" s="91">
        <v>4483108.1001000004</v>
      </c>
      <c r="Y14" s="165" t="s">
        <v>681</v>
      </c>
      <c r="Z14" s="167" t="s">
        <v>1345</v>
      </c>
      <c r="AA14" s="230">
        <v>46037</v>
      </c>
      <c r="AB14" s="222">
        <v>484400.95713577117</v>
      </c>
      <c r="AC14" s="222">
        <v>188053.81400000001</v>
      </c>
      <c r="AD14" s="124">
        <v>-0.30705993430091094</v>
      </c>
      <c r="AE14" s="398">
        <v>4.4131751144507972E-2</v>
      </c>
      <c r="AF14" s="398">
        <v>3.8592611605348742E-2</v>
      </c>
      <c r="AG14" s="398">
        <v>0</v>
      </c>
      <c r="AH14" s="398">
        <v>0</v>
      </c>
      <c r="AI14" s="398">
        <v>9.777685056622365E-2</v>
      </c>
      <c r="AJ14" s="398">
        <v>0</v>
      </c>
      <c r="AK14" s="398">
        <v>0.22002229440295537</v>
      </c>
      <c r="AL14" s="398">
        <v>0</v>
      </c>
      <c r="AM14" s="398">
        <v>5.1610137493995151E-2</v>
      </c>
      <c r="AN14" s="398">
        <v>0</v>
      </c>
      <c r="AO14" s="398">
        <v>0</v>
      </c>
      <c r="AP14" s="398">
        <v>0.14277067491215883</v>
      </c>
      <c r="AQ14" s="398">
        <v>0.17524056840195601</v>
      </c>
      <c r="AR14" s="398">
        <v>0</v>
      </c>
      <c r="AS14" s="398">
        <v>0</v>
      </c>
      <c r="AT14" s="398">
        <v>0.16819703346945225</v>
      </c>
      <c r="AU14" s="398">
        <v>1.2971469001946765E-2</v>
      </c>
      <c r="AV14" s="398">
        <v>0</v>
      </c>
      <c r="AW14" s="406">
        <v>4.86866090014553E-2</v>
      </c>
      <c r="AX14" s="399">
        <v>1.0000000000000002</v>
      </c>
      <c r="BA14" s="91">
        <v>4483108.1001000004</v>
      </c>
      <c r="BB14" s="165" t="s">
        <v>681</v>
      </c>
      <c r="BC14" s="167" t="s">
        <v>1345</v>
      </c>
      <c r="BD14" s="230">
        <v>46037</v>
      </c>
      <c r="BE14" s="222">
        <v>484400.95713577117</v>
      </c>
      <c r="BF14" s="222">
        <v>188053.81400000001</v>
      </c>
      <c r="BG14" s="124">
        <v>-0.30705993430091094</v>
      </c>
      <c r="BH14" s="398">
        <v>4.4131751144507972E-2</v>
      </c>
      <c r="BI14" s="398">
        <v>3.8592611605348742E-2</v>
      </c>
      <c r="BJ14" s="398">
        <v>0</v>
      </c>
      <c r="BK14" s="398">
        <v>0</v>
      </c>
      <c r="BL14" s="398">
        <v>0.22002229440295537</v>
      </c>
      <c r="BM14" s="398">
        <v>0</v>
      </c>
      <c r="BN14" s="398">
        <v>0</v>
      </c>
      <c r="BO14" s="398">
        <v>0.14277067491215883</v>
      </c>
      <c r="BP14" s="398">
        <v>7.4903029253830286E-2</v>
      </c>
      <c r="BQ14" s="398">
        <v>0</v>
      </c>
      <c r="BR14" s="398">
        <v>0.1003375391481257</v>
      </c>
      <c r="BS14" s="398">
        <v>9.777685056622365E-2</v>
      </c>
      <c r="BT14" s="398">
        <v>4.86866090014553E-2</v>
      </c>
      <c r="BU14" s="398">
        <v>0</v>
      </c>
      <c r="BV14" s="398">
        <v>0</v>
      </c>
      <c r="BW14" s="398">
        <v>1.2971469001946765E-2</v>
      </c>
      <c r="BX14" s="398">
        <v>0</v>
      </c>
      <c r="BY14" s="398">
        <v>5.1610137493995151E-2</v>
      </c>
      <c r="BZ14" s="398">
        <v>0</v>
      </c>
      <c r="CA14" s="398">
        <v>0</v>
      </c>
      <c r="CB14" s="398">
        <v>0</v>
      </c>
      <c r="CC14" s="398">
        <v>0</v>
      </c>
      <c r="CD14" s="398">
        <v>0</v>
      </c>
      <c r="CE14" s="398">
        <v>0.16819703346945225</v>
      </c>
      <c r="CF14" s="399">
        <v>1</v>
      </c>
      <c r="CI14" s="106" t="s">
        <v>923</v>
      </c>
      <c r="CJ14" s="99">
        <v>106533.78</v>
      </c>
      <c r="CK14" s="99">
        <v>106579.01000000001</v>
      </c>
      <c r="CL14" s="99">
        <v>45.230000000010477</v>
      </c>
      <c r="CM14" s="99">
        <v>13315.150000000007</v>
      </c>
      <c r="CN14" s="265">
        <v>93263.86</v>
      </c>
      <c r="CO14" s="108">
        <v>0.19253442551282857</v>
      </c>
      <c r="CP14" s="239">
        <v>2.5000000000000001E-3</v>
      </c>
      <c r="CQ14" s="517">
        <v>0.19253442551282857</v>
      </c>
      <c r="CR14" s="520">
        <v>0.03</v>
      </c>
      <c r="CU14" s="165" t="s">
        <v>923</v>
      </c>
      <c r="CV14" s="210" t="s">
        <v>681</v>
      </c>
      <c r="CW14" s="207" t="s">
        <v>1345</v>
      </c>
      <c r="CX14" s="230">
        <v>46037</v>
      </c>
      <c r="CY14" s="222">
        <v>484400.95713577117</v>
      </c>
      <c r="CZ14" s="222">
        <v>188053.81400000001</v>
      </c>
      <c r="DA14" s="444">
        <v>8.2724362749856714E-2</v>
      </c>
      <c r="DB14" s="386">
        <v>0.5</v>
      </c>
      <c r="DC14" s="387">
        <v>0.16819703346945225</v>
      </c>
      <c r="DD14" s="386">
        <v>1</v>
      </c>
      <c r="DE14" s="387">
        <v>0.33098271231606163</v>
      </c>
      <c r="DF14" s="386">
        <v>0</v>
      </c>
      <c r="DG14" s="387">
        <v>0.33098271231606163</v>
      </c>
      <c r="DH14" s="386">
        <v>1</v>
      </c>
      <c r="DI14" s="387">
        <v>4.86866090014553E-2</v>
      </c>
      <c r="DJ14" s="386">
        <v>0.35</v>
      </c>
      <c r="DK14" s="387">
        <v>5.1610137493995151E-2</v>
      </c>
      <c r="DL14" s="386">
        <v>1</v>
      </c>
      <c r="DM14" s="387">
        <v>0.19294006569908909</v>
      </c>
      <c r="DN14" s="386">
        <v>0</v>
      </c>
      <c r="DO14" s="387">
        <v>0.19294006569908909</v>
      </c>
      <c r="DP14" s="386">
        <v>0.5</v>
      </c>
      <c r="DQ14" s="387">
        <v>0.14646345956767895</v>
      </c>
      <c r="DR14" s="445">
        <v>0.75</v>
      </c>
      <c r="DS14" s="259"/>
      <c r="DT14" s="413"/>
      <c r="DU14" s="210" t="s">
        <v>923</v>
      </c>
      <c r="DV14" s="210" t="s">
        <v>681</v>
      </c>
      <c r="DW14" s="207" t="s">
        <v>1345</v>
      </c>
      <c r="DX14" s="230">
        <v>46037</v>
      </c>
      <c r="DY14" s="462">
        <v>484400.95713577117</v>
      </c>
      <c r="DZ14" s="462">
        <v>188053.81400000001</v>
      </c>
      <c r="EA14" s="425">
        <v>-0.30705993430091094</v>
      </c>
      <c r="EB14" s="375">
        <v>-6.7275637250143308E-2</v>
      </c>
      <c r="EC14" s="375">
        <v>-2.2231494337763558E-3</v>
      </c>
      <c r="ED14" s="375">
        <v>0</v>
      </c>
      <c r="EE14" s="375">
        <v>0.22002229440295537</v>
      </c>
      <c r="EF14" s="375">
        <v>-0.22338986250600487</v>
      </c>
      <c r="EG14" s="375">
        <v>0</v>
      </c>
      <c r="EH14" s="375">
        <v>9.3011243314114866E-2</v>
      </c>
      <c r="EI14" s="375">
        <v>0</v>
      </c>
      <c r="EJ14" s="375">
        <v>6.8197033469452245E-2</v>
      </c>
      <c r="EK14" s="375">
        <v>-3.7028530998053241E-2</v>
      </c>
      <c r="EL14" s="375">
        <v>-5.1313390998544706E-2</v>
      </c>
      <c r="EM14" s="423">
        <v>0.38123057118652254</v>
      </c>
      <c r="EN14" s="272"/>
      <c r="EO14" s="416"/>
      <c r="EP14" s="165" t="s">
        <v>923</v>
      </c>
      <c r="EQ14" s="422" t="s">
        <v>681</v>
      </c>
      <c r="ER14" s="167" t="s">
        <v>1345</v>
      </c>
      <c r="ES14" s="230">
        <v>46037</v>
      </c>
      <c r="ET14" s="424">
        <v>484400.95713577117</v>
      </c>
      <c r="EU14" s="424">
        <v>188053.81400000001</v>
      </c>
      <c r="EV14" s="425">
        <v>-0.30705993430091094</v>
      </c>
      <c r="EW14" s="375">
        <v>-5.8682488554920309E-3</v>
      </c>
      <c r="EX14" s="375">
        <v>-1.1407388394651261E-2</v>
      </c>
      <c r="EY14" s="375">
        <v>-0.05</v>
      </c>
      <c r="EZ14" s="375">
        <v>0</v>
      </c>
      <c r="FA14" s="375">
        <v>-2.2231494337763558E-3</v>
      </c>
      <c r="FB14" s="375">
        <v>0</v>
      </c>
      <c r="FC14" s="375">
        <v>0.22002229440295537</v>
      </c>
      <c r="FD14" s="375">
        <v>0</v>
      </c>
      <c r="FE14" s="375">
        <v>-0.12338986250600484</v>
      </c>
      <c r="FF14" s="375">
        <v>-0.1</v>
      </c>
      <c r="FG14" s="375">
        <v>0</v>
      </c>
      <c r="FH14" s="375">
        <v>0.14277067491215883</v>
      </c>
      <c r="FI14" s="375">
        <v>-4.9759431598043968E-2</v>
      </c>
      <c r="FJ14" s="375">
        <v>0</v>
      </c>
      <c r="FK14" s="375">
        <v>0</v>
      </c>
      <c r="FL14" s="375">
        <v>6.8197033469452245E-2</v>
      </c>
      <c r="FM14" s="375">
        <v>1.2971469001946765E-2</v>
      </c>
      <c r="FN14" s="375">
        <v>-0.05</v>
      </c>
      <c r="FO14" s="375">
        <v>-5.1313390998544706E-2</v>
      </c>
      <c r="FP14" s="383">
        <v>0</v>
      </c>
      <c r="FQ14" s="376">
        <v>0.44396147178651324</v>
      </c>
      <c r="FR14" s="234"/>
      <c r="FT14" s="304">
        <v>0</v>
      </c>
      <c r="FU14" s="281">
        <f t="shared" si="2"/>
        <v>0</v>
      </c>
      <c r="FV14" s="273">
        <f t="shared" si="1"/>
        <v>0</v>
      </c>
      <c r="FW14" s="273">
        <v>25</v>
      </c>
      <c r="FX14" s="282">
        <f t="shared" si="3"/>
        <v>5.1610137493995151E-2</v>
      </c>
      <c r="GA14" s="165" t="s">
        <v>923</v>
      </c>
      <c r="GB14" s="210" t="s">
        <v>681</v>
      </c>
      <c r="GC14" s="167" t="s">
        <v>1345</v>
      </c>
      <c r="GD14" s="230">
        <v>46037</v>
      </c>
      <c r="GE14" s="222">
        <v>484400.95713577117</v>
      </c>
      <c r="GF14" s="222">
        <v>188053.81400000001</v>
      </c>
      <c r="GG14" s="217">
        <v>-0.30705993430091094</v>
      </c>
      <c r="GH14" s="375">
        <v>-5.8682488554920309E-3</v>
      </c>
      <c r="GI14" s="375">
        <v>-1.1407388394651261E-2</v>
      </c>
      <c r="GJ14" s="375">
        <v>-0.05</v>
      </c>
      <c r="GK14" s="375">
        <v>0</v>
      </c>
      <c r="GL14" s="375">
        <v>0.22002229440295537</v>
      </c>
      <c r="GM14" s="375">
        <v>0</v>
      </c>
      <c r="GN14" s="375">
        <v>0</v>
      </c>
      <c r="GO14" s="375">
        <v>0.14277067491215883</v>
      </c>
      <c r="GP14" s="375">
        <v>7.4903029253830286E-2</v>
      </c>
      <c r="GQ14" s="375">
        <v>0</v>
      </c>
      <c r="GR14" s="375">
        <v>3.3753914812569008E-4</v>
      </c>
      <c r="GS14" s="375">
        <v>-2.2231494337763558E-3</v>
      </c>
      <c r="GT14" s="375">
        <v>-5.1313390998544706E-2</v>
      </c>
      <c r="GU14" s="375">
        <v>0</v>
      </c>
      <c r="GV14" s="375">
        <v>0</v>
      </c>
      <c r="GW14" s="375">
        <v>1.2971469001946765E-2</v>
      </c>
      <c r="GX14" s="375">
        <v>-0.05</v>
      </c>
      <c r="GY14" s="375">
        <v>-4.8389862506004855E-2</v>
      </c>
      <c r="GZ14" s="375">
        <v>-0.1</v>
      </c>
      <c r="HA14" s="375">
        <v>-7.4999999999999997E-2</v>
      </c>
      <c r="HB14" s="375">
        <v>0</v>
      </c>
      <c r="HC14" s="375">
        <v>0</v>
      </c>
      <c r="HD14" s="375">
        <v>0</v>
      </c>
      <c r="HE14" s="375">
        <v>6.8197033469452245E-2</v>
      </c>
      <c r="HF14" s="375">
        <v>-0.125</v>
      </c>
      <c r="HG14" s="375">
        <v>0</v>
      </c>
      <c r="HH14" s="375">
        <v>0</v>
      </c>
      <c r="HI14" s="375">
        <v>0</v>
      </c>
      <c r="HJ14" s="376">
        <v>0.51920204018846916</v>
      </c>
      <c r="HO14" s="165" t="s">
        <v>923</v>
      </c>
      <c r="HP14" s="210" t="s">
        <v>681</v>
      </c>
      <c r="HQ14" s="167" t="s">
        <v>1345</v>
      </c>
      <c r="HR14" s="230">
        <v>46037</v>
      </c>
      <c r="HS14" s="222">
        <v>484400.95713577117</v>
      </c>
      <c r="HT14" s="222">
        <v>188053.81400000001</v>
      </c>
      <c r="HU14" s="217">
        <v>0.14362499720593841</v>
      </c>
      <c r="HV14" s="375">
        <v>3.413175114450797E-2</v>
      </c>
      <c r="HW14" s="375">
        <v>2.859261160534874E-2</v>
      </c>
      <c r="HX14" s="375">
        <v>-1.0000000000000002E-2</v>
      </c>
      <c r="HY14" s="375">
        <v>0</v>
      </c>
      <c r="HZ14" s="375">
        <v>0</v>
      </c>
      <c r="IA14" s="375">
        <v>0</v>
      </c>
      <c r="IB14" s="375">
        <v>0</v>
      </c>
      <c r="IC14" s="375">
        <v>0.14277067491215883</v>
      </c>
      <c r="ID14" s="375">
        <v>7.4903029253830286E-2</v>
      </c>
      <c r="IE14" s="375">
        <v>0</v>
      </c>
      <c r="IF14" s="375">
        <v>8.0337539148125692E-2</v>
      </c>
      <c r="IG14" s="375">
        <v>7.7776850566223646E-2</v>
      </c>
      <c r="IH14" s="375">
        <v>2.8686609001455296E-2</v>
      </c>
      <c r="II14" s="375">
        <v>0</v>
      </c>
      <c r="IJ14" s="375">
        <v>0</v>
      </c>
      <c r="IK14" s="375">
        <v>1.2971469001946765E-2</v>
      </c>
      <c r="IL14" s="375">
        <v>-1.0000000000000002E-2</v>
      </c>
      <c r="IM14" s="375">
        <v>3.1610137493995147E-2</v>
      </c>
      <c r="IN14" s="375">
        <v>-2.0000000000000004E-2</v>
      </c>
      <c r="IO14" s="375">
        <v>-1.4999999999999999E-2</v>
      </c>
      <c r="IP14" s="375">
        <v>0</v>
      </c>
      <c r="IQ14" s="375">
        <v>0</v>
      </c>
      <c r="IR14" s="375">
        <v>0</v>
      </c>
      <c r="IS14" s="375">
        <v>0</v>
      </c>
      <c r="IT14" s="375">
        <v>-2.5000000000000001E-2</v>
      </c>
      <c r="IU14" s="375">
        <v>0</v>
      </c>
      <c r="IV14" s="375">
        <v>0</v>
      </c>
      <c r="IW14" s="375">
        <v>0</v>
      </c>
      <c r="IX14" s="376">
        <v>0.29589033606379622</v>
      </c>
    </row>
    <row r="15" spans="1:258" ht="15" customHeight="1" x14ac:dyDescent="0.25">
      <c r="A15" s="259" t="s">
        <v>45</v>
      </c>
      <c r="C15" s="90">
        <v>4485925.1001000004</v>
      </c>
      <c r="D15" s="129" t="s">
        <v>1113</v>
      </c>
      <c r="E15" s="127" t="s">
        <v>1345</v>
      </c>
      <c r="F15" s="229">
        <v>46037</v>
      </c>
      <c r="G15" s="221">
        <v>490025.58696953603</v>
      </c>
      <c r="H15" s="221">
        <v>175410.53688</v>
      </c>
      <c r="I15" s="123">
        <v>-0.13084583019206728</v>
      </c>
      <c r="J15" s="396">
        <v>0</v>
      </c>
      <c r="K15" s="396">
        <v>9.6654544700222944E-2</v>
      </c>
      <c r="L15" s="396">
        <v>0</v>
      </c>
      <c r="M15" s="396">
        <v>6.8188092394606492E-2</v>
      </c>
      <c r="N15" s="396">
        <v>6.1221292923761231E-2</v>
      </c>
      <c r="O15" s="396">
        <v>0</v>
      </c>
      <c r="P15" s="396">
        <v>0.4103892356585005</v>
      </c>
      <c r="Q15" s="396">
        <v>0</v>
      </c>
      <c r="R15" s="396">
        <v>0.2897739029468836</v>
      </c>
      <c r="S15" s="396">
        <v>2.5645158812454528E-2</v>
      </c>
      <c r="T15" s="396">
        <v>4.8127772563570571E-2</v>
      </c>
      <c r="U15" s="397">
        <v>0.99999999999999978</v>
      </c>
      <c r="X15" s="90">
        <v>4485925.1001000004</v>
      </c>
      <c r="Y15" s="129" t="s">
        <v>1113</v>
      </c>
      <c r="Z15" s="127" t="s">
        <v>1345</v>
      </c>
      <c r="AA15" s="229">
        <v>46037</v>
      </c>
      <c r="AB15" s="221">
        <v>490025.58696953603</v>
      </c>
      <c r="AC15" s="221">
        <v>175410.53688</v>
      </c>
      <c r="AD15" s="123">
        <v>-0.13084583019206728</v>
      </c>
      <c r="AE15" s="396">
        <v>0</v>
      </c>
      <c r="AF15" s="396">
        <v>0</v>
      </c>
      <c r="AG15" s="396">
        <v>0</v>
      </c>
      <c r="AH15" s="396">
        <v>0</v>
      </c>
      <c r="AI15" s="396">
        <v>9.6654544700222944E-2</v>
      </c>
      <c r="AJ15" s="396">
        <v>0</v>
      </c>
      <c r="AK15" s="396">
        <v>6.8188092394606492E-2</v>
      </c>
      <c r="AL15" s="396">
        <v>0</v>
      </c>
      <c r="AM15" s="396">
        <v>6.1221292923761231E-2</v>
      </c>
      <c r="AN15" s="396">
        <v>0</v>
      </c>
      <c r="AO15" s="396">
        <v>0</v>
      </c>
      <c r="AP15" s="396">
        <v>0.23197542493654671</v>
      </c>
      <c r="AQ15" s="396">
        <v>0.17841381072195378</v>
      </c>
      <c r="AR15" s="396">
        <v>0</v>
      </c>
      <c r="AS15" s="396">
        <v>0</v>
      </c>
      <c r="AT15" s="396">
        <v>0.2897739029468836</v>
      </c>
      <c r="AU15" s="396">
        <v>2.5645158812454528E-2</v>
      </c>
      <c r="AV15" s="396">
        <v>0</v>
      </c>
      <c r="AW15" s="405">
        <v>4.8127772563570571E-2</v>
      </c>
      <c r="AX15" s="397">
        <v>0.99999999999999978</v>
      </c>
      <c r="BA15" s="90">
        <v>4485925.1001000004</v>
      </c>
      <c r="BB15" s="129" t="s">
        <v>1113</v>
      </c>
      <c r="BC15" s="127" t="s">
        <v>1345</v>
      </c>
      <c r="BD15" s="229">
        <v>46037</v>
      </c>
      <c r="BE15" s="221">
        <v>490025.58696953603</v>
      </c>
      <c r="BF15" s="221">
        <v>175410.53688</v>
      </c>
      <c r="BG15" s="123">
        <v>-0.13084583019206728</v>
      </c>
      <c r="BH15" s="396">
        <v>0</v>
      </c>
      <c r="BI15" s="396">
        <v>0</v>
      </c>
      <c r="BJ15" s="396">
        <v>0</v>
      </c>
      <c r="BK15" s="396">
        <v>0</v>
      </c>
      <c r="BL15" s="396">
        <v>6.8188092394606492E-2</v>
      </c>
      <c r="BM15" s="396">
        <v>0</v>
      </c>
      <c r="BN15" s="396">
        <v>0</v>
      </c>
      <c r="BO15" s="396">
        <v>0.23197542493654671</v>
      </c>
      <c r="BP15" s="396">
        <v>7.8401420954546053E-2</v>
      </c>
      <c r="BQ15" s="396">
        <v>0</v>
      </c>
      <c r="BR15" s="396">
        <v>0.10001238976740774</v>
      </c>
      <c r="BS15" s="396">
        <v>9.6654544700222944E-2</v>
      </c>
      <c r="BT15" s="396">
        <v>4.8127772563570571E-2</v>
      </c>
      <c r="BU15" s="396">
        <v>0</v>
      </c>
      <c r="BV15" s="396">
        <v>0</v>
      </c>
      <c r="BW15" s="396">
        <v>2.5645158812454528E-2</v>
      </c>
      <c r="BX15" s="396">
        <v>0</v>
      </c>
      <c r="BY15" s="396">
        <v>6.1221292923761231E-2</v>
      </c>
      <c r="BZ15" s="396">
        <v>0</v>
      </c>
      <c r="CA15" s="396">
        <v>0</v>
      </c>
      <c r="CB15" s="396">
        <v>0</v>
      </c>
      <c r="CC15" s="396">
        <v>0</v>
      </c>
      <c r="CD15" s="396">
        <v>0</v>
      </c>
      <c r="CE15" s="396">
        <v>0.2897739029468836</v>
      </c>
      <c r="CF15" s="397">
        <v>0.99999999999999978</v>
      </c>
      <c r="CI15" s="111" t="s">
        <v>1046</v>
      </c>
      <c r="CJ15" s="98">
        <v>33411.83</v>
      </c>
      <c r="CK15" s="98">
        <v>33413.910000000003</v>
      </c>
      <c r="CL15" s="98">
        <v>2.0800000000017462</v>
      </c>
      <c r="CM15" s="98">
        <v>614.29999999999961</v>
      </c>
      <c r="CN15" s="264">
        <v>32799.61</v>
      </c>
      <c r="CO15" s="107">
        <v>6.6934484386504275E-2</v>
      </c>
      <c r="CP15" s="240">
        <v>2.5000000000000001E-3</v>
      </c>
      <c r="CQ15" s="519">
        <v>6.6934484386504275E-2</v>
      </c>
      <c r="CR15" s="600">
        <v>0.03</v>
      </c>
      <c r="CU15" s="129" t="s">
        <v>1046</v>
      </c>
      <c r="CV15" s="208" t="s">
        <v>1113</v>
      </c>
      <c r="CW15" s="209" t="s">
        <v>1345</v>
      </c>
      <c r="CX15" s="229">
        <v>46037</v>
      </c>
      <c r="CY15" s="221">
        <v>490025.58696953603</v>
      </c>
      <c r="CZ15" s="221">
        <v>175410.53688</v>
      </c>
      <c r="DA15" s="442">
        <v>0</v>
      </c>
      <c r="DB15" s="388"/>
      <c r="DC15" s="389">
        <v>0.2897739029468836</v>
      </c>
      <c r="DD15" s="388">
        <v>1</v>
      </c>
      <c r="DE15" s="389">
        <v>0.43603439447095504</v>
      </c>
      <c r="DF15" s="388">
        <v>0</v>
      </c>
      <c r="DG15" s="389">
        <v>0.43603439447095504</v>
      </c>
      <c r="DH15" s="388">
        <v>1</v>
      </c>
      <c r="DI15" s="389">
        <v>4.8127772563570571E-2</v>
      </c>
      <c r="DJ15" s="388">
        <v>0.35</v>
      </c>
      <c r="DK15" s="389">
        <v>6.1221292923761231E-2</v>
      </c>
      <c r="DL15" s="388">
        <v>1</v>
      </c>
      <c r="DM15" s="389">
        <v>0.11915416980793272</v>
      </c>
      <c r="DN15" s="388">
        <v>0</v>
      </c>
      <c r="DO15" s="389">
        <v>0.11915416980793272</v>
      </c>
      <c r="DP15" s="388">
        <v>0.25</v>
      </c>
      <c r="DQ15" s="389">
        <v>0.14478231726379351</v>
      </c>
      <c r="DR15" s="443">
        <v>0.75</v>
      </c>
      <c r="DS15" s="426"/>
      <c r="DT15" s="413"/>
      <c r="DU15" s="208" t="s">
        <v>1046</v>
      </c>
      <c r="DV15" s="208" t="s">
        <v>1113</v>
      </c>
      <c r="DW15" s="209" t="s">
        <v>1345</v>
      </c>
      <c r="DX15" s="229">
        <v>46037</v>
      </c>
      <c r="DY15" s="461">
        <v>490025.58696953603</v>
      </c>
      <c r="DZ15" s="461">
        <v>175410.53688</v>
      </c>
      <c r="EA15" s="421">
        <v>-0.13084583019206728</v>
      </c>
      <c r="EB15" s="373">
        <v>0</v>
      </c>
      <c r="EC15" s="373">
        <v>-3.3454552997770615E-3</v>
      </c>
      <c r="ED15" s="373">
        <v>0</v>
      </c>
      <c r="EE15" s="373">
        <v>6.8188092394606492E-2</v>
      </c>
      <c r="EF15" s="373">
        <v>-0.23877870707623883</v>
      </c>
      <c r="EG15" s="373">
        <v>0</v>
      </c>
      <c r="EH15" s="373">
        <v>0.1603892356585005</v>
      </c>
      <c r="EI15" s="373">
        <v>0</v>
      </c>
      <c r="EJ15" s="373">
        <v>8.9773902946883588E-2</v>
      </c>
      <c r="EK15" s="373">
        <v>-2.4354841187545474E-2</v>
      </c>
      <c r="EL15" s="373">
        <v>-5.1872227436429434E-2</v>
      </c>
      <c r="EM15" s="420">
        <v>0.31835123099999069</v>
      </c>
      <c r="EN15" s="272"/>
      <c r="EO15" s="416"/>
      <c r="EP15" s="129" t="s">
        <v>1046</v>
      </c>
      <c r="EQ15" s="419" t="s">
        <v>1113</v>
      </c>
      <c r="ER15" s="127" t="s">
        <v>1345</v>
      </c>
      <c r="ES15" s="229">
        <v>46037</v>
      </c>
      <c r="ET15" s="279">
        <v>490025.58696953603</v>
      </c>
      <c r="EU15" s="279">
        <v>175410.53688</v>
      </c>
      <c r="EV15" s="421">
        <v>-0.13084583019206728</v>
      </c>
      <c r="EW15" s="373">
        <v>0</v>
      </c>
      <c r="EX15" s="373">
        <v>0</v>
      </c>
      <c r="EY15" s="373">
        <v>0</v>
      </c>
      <c r="EZ15" s="373">
        <v>0</v>
      </c>
      <c r="FA15" s="373">
        <v>-3.3454552997770615E-3</v>
      </c>
      <c r="FB15" s="373">
        <v>0</v>
      </c>
      <c r="FC15" s="373">
        <v>6.8188092394606492E-2</v>
      </c>
      <c r="FD15" s="373">
        <v>0</v>
      </c>
      <c r="FE15" s="373">
        <v>-0.13877870707623879</v>
      </c>
      <c r="FF15" s="373">
        <v>-0.1</v>
      </c>
      <c r="FG15" s="373">
        <v>0</v>
      </c>
      <c r="FH15" s="373">
        <v>0.23197542493654671</v>
      </c>
      <c r="FI15" s="373">
        <v>-7.1586189278046219E-2</v>
      </c>
      <c r="FJ15" s="373">
        <v>0</v>
      </c>
      <c r="FK15" s="373">
        <v>0</v>
      </c>
      <c r="FL15" s="373">
        <v>8.9773902946883588E-2</v>
      </c>
      <c r="FM15" s="373">
        <v>2.5645158812454528E-2</v>
      </c>
      <c r="FN15" s="373">
        <v>-0.05</v>
      </c>
      <c r="FO15" s="373">
        <v>-5.1872227436429434E-2</v>
      </c>
      <c r="FP15" s="382">
        <v>0</v>
      </c>
      <c r="FQ15" s="374">
        <v>0.4155825790904914</v>
      </c>
      <c r="FR15" s="234"/>
      <c r="FT15" s="96">
        <v>0</v>
      </c>
      <c r="FU15" s="279">
        <f t="shared" si="2"/>
        <v>0</v>
      </c>
      <c r="FV15" s="274">
        <f t="shared" si="1"/>
        <v>0</v>
      </c>
      <c r="FW15" s="274">
        <v>30</v>
      </c>
      <c r="FX15" s="280">
        <f t="shared" si="3"/>
        <v>6.1221292923761231E-2</v>
      </c>
      <c r="GA15" s="129" t="s">
        <v>1046</v>
      </c>
      <c r="GB15" s="208" t="s">
        <v>1113</v>
      </c>
      <c r="GC15" s="127" t="s">
        <v>1345</v>
      </c>
      <c r="GD15" s="229">
        <v>46037</v>
      </c>
      <c r="GE15" s="221">
        <v>490025.58696953603</v>
      </c>
      <c r="GF15" s="221">
        <v>175410.53688</v>
      </c>
      <c r="GG15" s="216">
        <v>-0.13084583019206728</v>
      </c>
      <c r="GH15" s="373">
        <v>0</v>
      </c>
      <c r="GI15" s="373">
        <v>0</v>
      </c>
      <c r="GJ15" s="373">
        <v>0</v>
      </c>
      <c r="GK15" s="373">
        <v>0</v>
      </c>
      <c r="GL15" s="373">
        <v>6.8188092394606492E-2</v>
      </c>
      <c r="GM15" s="373">
        <v>0</v>
      </c>
      <c r="GN15" s="373">
        <v>0</v>
      </c>
      <c r="GO15" s="373">
        <v>0.23197542493654671</v>
      </c>
      <c r="GP15" s="373">
        <v>7.8401420954546053E-2</v>
      </c>
      <c r="GQ15" s="373">
        <v>0</v>
      </c>
      <c r="GR15" s="373">
        <v>1.2389767407736119E-5</v>
      </c>
      <c r="GS15" s="373">
        <v>-3.3454552997770615E-3</v>
      </c>
      <c r="GT15" s="373">
        <v>-5.1872227436429434E-2</v>
      </c>
      <c r="GU15" s="373">
        <v>0</v>
      </c>
      <c r="GV15" s="373">
        <v>0</v>
      </c>
      <c r="GW15" s="373">
        <v>2.5645158812454528E-2</v>
      </c>
      <c r="GX15" s="373">
        <v>-0.05</v>
      </c>
      <c r="GY15" s="373">
        <v>-3.8778707076238775E-2</v>
      </c>
      <c r="GZ15" s="373">
        <v>-0.1</v>
      </c>
      <c r="HA15" s="373">
        <v>-0.1</v>
      </c>
      <c r="HB15" s="373">
        <v>0</v>
      </c>
      <c r="HC15" s="373">
        <v>0</v>
      </c>
      <c r="HD15" s="373">
        <v>0</v>
      </c>
      <c r="HE15" s="373">
        <v>8.9773902946883588E-2</v>
      </c>
      <c r="HF15" s="373">
        <v>-0.15000000000000002</v>
      </c>
      <c r="HG15" s="373">
        <v>0</v>
      </c>
      <c r="HH15" s="373">
        <v>0</v>
      </c>
      <c r="HI15" s="373">
        <v>0</v>
      </c>
      <c r="HJ15" s="374">
        <v>0.4939963898124452</v>
      </c>
      <c r="HO15" s="129" t="s">
        <v>1046</v>
      </c>
      <c r="HP15" s="208" t="s">
        <v>1113</v>
      </c>
      <c r="HQ15" s="127" t="s">
        <v>1345</v>
      </c>
      <c r="HR15" s="229">
        <v>46037</v>
      </c>
      <c r="HS15" s="221">
        <v>490025.58696953603</v>
      </c>
      <c r="HT15" s="221">
        <v>175410.53688</v>
      </c>
      <c r="HU15" s="216">
        <v>9.4496635561357387E-2</v>
      </c>
      <c r="HV15" s="373">
        <v>0</v>
      </c>
      <c r="HW15" s="373">
        <v>0</v>
      </c>
      <c r="HX15" s="373">
        <v>0</v>
      </c>
      <c r="HY15" s="373">
        <v>0</v>
      </c>
      <c r="HZ15" s="373">
        <v>0</v>
      </c>
      <c r="IA15" s="373">
        <v>0</v>
      </c>
      <c r="IB15" s="373">
        <v>0</v>
      </c>
      <c r="IC15" s="373">
        <v>0.23197542493654671</v>
      </c>
      <c r="ID15" s="373">
        <v>7.8401420954546053E-2</v>
      </c>
      <c r="IE15" s="373">
        <v>0</v>
      </c>
      <c r="IF15" s="373">
        <v>8.0012389767407738E-2</v>
      </c>
      <c r="IG15" s="373">
        <v>7.665454470022294E-2</v>
      </c>
      <c r="IH15" s="373">
        <v>2.8127772563570567E-2</v>
      </c>
      <c r="II15" s="373">
        <v>0</v>
      </c>
      <c r="IJ15" s="373">
        <v>0</v>
      </c>
      <c r="IK15" s="373">
        <v>2.5645158812454528E-2</v>
      </c>
      <c r="IL15" s="373">
        <v>-1.0000000000000002E-2</v>
      </c>
      <c r="IM15" s="373">
        <v>4.1221292923761227E-2</v>
      </c>
      <c r="IN15" s="373">
        <v>-2.0000000000000004E-2</v>
      </c>
      <c r="IO15" s="373">
        <v>-2.0000000000000004E-2</v>
      </c>
      <c r="IP15" s="373">
        <v>0</v>
      </c>
      <c r="IQ15" s="373">
        <v>0</v>
      </c>
      <c r="IR15" s="373">
        <v>0</v>
      </c>
      <c r="IS15" s="373">
        <v>0</v>
      </c>
      <c r="IT15" s="373">
        <v>-3.0000000000000006E-2</v>
      </c>
      <c r="IU15" s="373">
        <v>0</v>
      </c>
      <c r="IV15" s="373">
        <v>0</v>
      </c>
      <c r="IW15" s="373">
        <v>0</v>
      </c>
      <c r="IX15" s="374">
        <v>0.3210190023292549</v>
      </c>
    </row>
    <row r="16" spans="1:258" ht="15" customHeight="1" x14ac:dyDescent="0.25">
      <c r="A16" s="259" t="s">
        <v>45</v>
      </c>
      <c r="C16" s="91">
        <v>4486883.1001000004</v>
      </c>
      <c r="D16" s="165" t="s">
        <v>1352</v>
      </c>
      <c r="E16" s="167" t="s">
        <v>1068</v>
      </c>
      <c r="F16" s="230">
        <v>46072</v>
      </c>
      <c r="G16" s="222">
        <v>140691.63168447319</v>
      </c>
      <c r="H16" s="222">
        <v>0</v>
      </c>
      <c r="I16" s="124">
        <v>-0.5</v>
      </c>
      <c r="J16" s="398">
        <v>0</v>
      </c>
      <c r="K16" s="398">
        <v>0</v>
      </c>
      <c r="L16" s="398">
        <v>0</v>
      </c>
      <c r="M16" s="398">
        <v>0</v>
      </c>
      <c r="N16" s="398">
        <v>0</v>
      </c>
      <c r="O16" s="398">
        <v>6.9369157803840314E-2</v>
      </c>
      <c r="P16" s="398">
        <v>0.93063084219615966</v>
      </c>
      <c r="Q16" s="398">
        <v>0</v>
      </c>
      <c r="R16" s="398">
        <v>0</v>
      </c>
      <c r="S16" s="398">
        <v>0</v>
      </c>
      <c r="T16" s="398">
        <v>0</v>
      </c>
      <c r="U16" s="399">
        <v>1</v>
      </c>
      <c r="X16" s="91">
        <v>4486883.1001000004</v>
      </c>
      <c r="Y16" s="165" t="s">
        <v>1352</v>
      </c>
      <c r="Z16" s="167" t="s">
        <v>1068</v>
      </c>
      <c r="AA16" s="230">
        <v>46072</v>
      </c>
      <c r="AB16" s="222">
        <v>140691.63168447319</v>
      </c>
      <c r="AC16" s="222">
        <v>0</v>
      </c>
      <c r="AD16" s="124">
        <v>-0.5</v>
      </c>
      <c r="AE16" s="398">
        <v>0</v>
      </c>
      <c r="AF16" s="398">
        <v>0</v>
      </c>
      <c r="AG16" s="398">
        <v>0</v>
      </c>
      <c r="AH16" s="398">
        <v>0</v>
      </c>
      <c r="AI16" s="398">
        <v>0</v>
      </c>
      <c r="AJ16" s="398">
        <v>0</v>
      </c>
      <c r="AK16" s="398">
        <v>0</v>
      </c>
      <c r="AL16" s="398">
        <v>0</v>
      </c>
      <c r="AM16" s="398">
        <v>0</v>
      </c>
      <c r="AN16" s="398">
        <v>0</v>
      </c>
      <c r="AO16" s="398">
        <v>6.9369157803840314E-2</v>
      </c>
      <c r="AP16" s="398">
        <v>0.379396623387735</v>
      </c>
      <c r="AQ16" s="398">
        <v>0.47282017336795584</v>
      </c>
      <c r="AR16" s="398">
        <v>7.8414045440468941E-2</v>
      </c>
      <c r="AS16" s="398">
        <v>0</v>
      </c>
      <c r="AT16" s="398">
        <v>0</v>
      </c>
      <c r="AU16" s="398">
        <v>0</v>
      </c>
      <c r="AV16" s="398">
        <v>0</v>
      </c>
      <c r="AW16" s="406">
        <v>0</v>
      </c>
      <c r="AX16" s="399">
        <v>1</v>
      </c>
      <c r="BA16" s="91">
        <v>4486883.1001000004</v>
      </c>
      <c r="BB16" s="165" t="s">
        <v>1352</v>
      </c>
      <c r="BC16" s="167" t="s">
        <v>1068</v>
      </c>
      <c r="BD16" s="230">
        <v>46072</v>
      </c>
      <c r="BE16" s="222">
        <v>140691.63168447319</v>
      </c>
      <c r="BF16" s="222">
        <v>0</v>
      </c>
      <c r="BG16" s="124">
        <v>-0.5</v>
      </c>
      <c r="BH16" s="398">
        <v>0</v>
      </c>
      <c r="BI16" s="398">
        <v>0</v>
      </c>
      <c r="BJ16" s="398">
        <v>0</v>
      </c>
      <c r="BK16" s="398">
        <v>0</v>
      </c>
      <c r="BL16" s="398">
        <v>0</v>
      </c>
      <c r="BM16" s="398">
        <v>0</v>
      </c>
      <c r="BN16" s="398">
        <v>0</v>
      </c>
      <c r="BO16" s="398">
        <v>0.379396623387735</v>
      </c>
      <c r="BP16" s="398">
        <v>0.29588178903086315</v>
      </c>
      <c r="BQ16" s="398">
        <v>7.8414045440468941E-2</v>
      </c>
      <c r="BR16" s="398">
        <v>0.17693838433709266</v>
      </c>
      <c r="BS16" s="398">
        <v>0</v>
      </c>
      <c r="BT16" s="398">
        <v>0</v>
      </c>
      <c r="BU16" s="398">
        <v>0</v>
      </c>
      <c r="BV16" s="398">
        <v>6.9369157803840314E-2</v>
      </c>
      <c r="BW16" s="398">
        <v>0</v>
      </c>
      <c r="BX16" s="398">
        <v>0</v>
      </c>
      <c r="BY16" s="398">
        <v>0</v>
      </c>
      <c r="BZ16" s="398">
        <v>0</v>
      </c>
      <c r="CA16" s="398">
        <v>0</v>
      </c>
      <c r="CB16" s="398">
        <v>0</v>
      </c>
      <c r="CC16" s="398">
        <v>0</v>
      </c>
      <c r="CD16" s="398">
        <v>0</v>
      </c>
      <c r="CE16" s="398">
        <v>0</v>
      </c>
      <c r="CF16" s="399">
        <v>1</v>
      </c>
      <c r="CI16" s="106" t="s">
        <v>1061</v>
      </c>
      <c r="CJ16" s="99">
        <v>0</v>
      </c>
      <c r="CK16" s="99">
        <v>0</v>
      </c>
      <c r="CL16" s="99">
        <v>0</v>
      </c>
      <c r="CM16" s="99">
        <v>0</v>
      </c>
      <c r="CN16" s="265">
        <v>0</v>
      </c>
      <c r="CO16" s="517">
        <v>0</v>
      </c>
      <c r="CP16" s="517">
        <v>2.5000000000000001E-3</v>
      </c>
      <c r="CQ16" s="108">
        <v>0</v>
      </c>
      <c r="CR16" s="101">
        <v>0.05</v>
      </c>
      <c r="CU16" s="165" t="s">
        <v>1061</v>
      </c>
      <c r="CV16" s="210" t="s">
        <v>1352</v>
      </c>
      <c r="CW16" s="207" t="s">
        <v>1068</v>
      </c>
      <c r="CX16" s="230">
        <v>46072</v>
      </c>
      <c r="CY16" s="222">
        <v>140691.63168447319</v>
      </c>
      <c r="CZ16" s="222">
        <v>0</v>
      </c>
      <c r="DA16" s="444">
        <v>0</v>
      </c>
      <c r="DB16" s="386"/>
      <c r="DC16" s="387">
        <v>0</v>
      </c>
      <c r="DD16" s="386"/>
      <c r="DE16" s="387">
        <v>0.93063084219615966</v>
      </c>
      <c r="DF16" s="386">
        <v>0</v>
      </c>
      <c r="DG16" s="387">
        <v>0.93063084219615966</v>
      </c>
      <c r="DH16" s="386">
        <v>1</v>
      </c>
      <c r="DI16" s="387">
        <v>0</v>
      </c>
      <c r="DJ16" s="386"/>
      <c r="DK16" s="387">
        <v>0</v>
      </c>
      <c r="DL16" s="386"/>
      <c r="DM16" s="387">
        <v>0</v>
      </c>
      <c r="DN16" s="386"/>
      <c r="DO16" s="387">
        <v>0</v>
      </c>
      <c r="DP16" s="386"/>
      <c r="DQ16" s="387">
        <v>0</v>
      </c>
      <c r="DR16" s="445"/>
      <c r="DS16" s="259"/>
      <c r="DT16" s="413"/>
      <c r="DU16" s="210" t="s">
        <v>1061</v>
      </c>
      <c r="DV16" s="210" t="s">
        <v>1352</v>
      </c>
      <c r="DW16" s="207" t="s">
        <v>1068</v>
      </c>
      <c r="DX16" s="230">
        <v>46072</v>
      </c>
      <c r="DY16" s="462">
        <v>140691.63168447319</v>
      </c>
      <c r="DZ16" s="462">
        <v>0</v>
      </c>
      <c r="EA16" s="425">
        <v>-0.5</v>
      </c>
      <c r="EB16" s="375">
        <v>0</v>
      </c>
      <c r="EC16" s="375">
        <v>0</v>
      </c>
      <c r="ED16" s="375">
        <v>0</v>
      </c>
      <c r="EE16" s="375">
        <v>0</v>
      </c>
      <c r="EF16" s="375">
        <v>-0.45</v>
      </c>
      <c r="EG16" s="375">
        <v>6.9369157803840314E-2</v>
      </c>
      <c r="EH16" s="375">
        <v>0.93063084219615966</v>
      </c>
      <c r="EI16" s="375">
        <v>0</v>
      </c>
      <c r="EJ16" s="375">
        <v>-0.55000000000000004</v>
      </c>
      <c r="EK16" s="375">
        <v>0</v>
      </c>
      <c r="EL16" s="375">
        <v>0</v>
      </c>
      <c r="EM16" s="423">
        <v>1</v>
      </c>
      <c r="EN16" s="272"/>
      <c r="EO16" s="416"/>
      <c r="EP16" s="165" t="s">
        <v>1061</v>
      </c>
      <c r="EQ16" s="422" t="s">
        <v>1352</v>
      </c>
      <c r="ER16" s="167" t="s">
        <v>1068</v>
      </c>
      <c r="ES16" s="230">
        <v>46072</v>
      </c>
      <c r="ET16" s="424">
        <v>140691.63168447319</v>
      </c>
      <c r="EU16" s="424">
        <v>0</v>
      </c>
      <c r="EV16" s="425">
        <v>-0.5</v>
      </c>
      <c r="EW16" s="375">
        <v>0</v>
      </c>
      <c r="EX16" s="375">
        <v>0</v>
      </c>
      <c r="EY16" s="375">
        <v>0</v>
      </c>
      <c r="EZ16" s="375">
        <v>0</v>
      </c>
      <c r="FA16" s="375">
        <v>0</v>
      </c>
      <c r="FB16" s="375">
        <v>0</v>
      </c>
      <c r="FC16" s="375">
        <v>0</v>
      </c>
      <c r="FD16" s="375">
        <v>0</v>
      </c>
      <c r="FE16" s="375">
        <v>-0.45</v>
      </c>
      <c r="FF16" s="375">
        <v>0</v>
      </c>
      <c r="FG16" s="375">
        <v>6.9369157803840314E-2</v>
      </c>
      <c r="FH16" s="375">
        <v>0.379396623387735</v>
      </c>
      <c r="FI16" s="375">
        <v>0.47282017336795584</v>
      </c>
      <c r="FJ16" s="375">
        <v>7.8414045440468941E-2</v>
      </c>
      <c r="FK16" s="375">
        <v>0</v>
      </c>
      <c r="FL16" s="375">
        <v>-0.55000000000000004</v>
      </c>
      <c r="FM16" s="375">
        <v>0</v>
      </c>
      <c r="FN16" s="375">
        <v>0</v>
      </c>
      <c r="FO16" s="375">
        <v>0</v>
      </c>
      <c r="FP16" s="383">
        <v>0</v>
      </c>
      <c r="FQ16" s="376">
        <v>1</v>
      </c>
      <c r="FR16" s="234"/>
      <c r="FT16" s="304">
        <v>0</v>
      </c>
      <c r="FU16" s="281">
        <f t="shared" si="2"/>
        <v>0</v>
      </c>
      <c r="FV16" s="273">
        <f t="shared" si="1"/>
        <v>0</v>
      </c>
      <c r="FW16" s="273">
        <v>0</v>
      </c>
      <c r="FX16" s="282">
        <f t="shared" si="3"/>
        <v>0</v>
      </c>
      <c r="GA16" s="165" t="s">
        <v>1061</v>
      </c>
      <c r="GB16" s="210" t="s">
        <v>1352</v>
      </c>
      <c r="GC16" s="167" t="s">
        <v>1068</v>
      </c>
      <c r="GD16" s="230">
        <v>46072</v>
      </c>
      <c r="GE16" s="222">
        <v>140691.63168447319</v>
      </c>
      <c r="GF16" s="222">
        <v>0</v>
      </c>
      <c r="GG16" s="217">
        <v>-0.5</v>
      </c>
      <c r="GH16" s="375">
        <v>0</v>
      </c>
      <c r="GI16" s="375">
        <v>0</v>
      </c>
      <c r="GJ16" s="375">
        <v>0</v>
      </c>
      <c r="GK16" s="375">
        <v>0</v>
      </c>
      <c r="GL16" s="375">
        <v>0</v>
      </c>
      <c r="GM16" s="375">
        <v>0</v>
      </c>
      <c r="GN16" s="375">
        <v>0</v>
      </c>
      <c r="GO16" s="375">
        <v>0.379396623387735</v>
      </c>
      <c r="GP16" s="375">
        <v>0.29588178903086315</v>
      </c>
      <c r="GQ16" s="375">
        <v>7.8414045440468941E-2</v>
      </c>
      <c r="GR16" s="375">
        <v>0.17693838433709266</v>
      </c>
      <c r="GS16" s="375">
        <v>0</v>
      </c>
      <c r="GT16" s="375">
        <v>0</v>
      </c>
      <c r="GU16" s="375">
        <v>0</v>
      </c>
      <c r="GV16" s="375">
        <v>6.9369157803840314E-2</v>
      </c>
      <c r="GW16" s="375">
        <v>0</v>
      </c>
      <c r="GX16" s="375">
        <v>0</v>
      </c>
      <c r="GY16" s="375">
        <v>0</v>
      </c>
      <c r="GZ16" s="375">
        <v>0</v>
      </c>
      <c r="HA16" s="375">
        <v>0</v>
      </c>
      <c r="HB16" s="375">
        <v>0</v>
      </c>
      <c r="HC16" s="375">
        <v>0</v>
      </c>
      <c r="HD16" s="375">
        <v>0</v>
      </c>
      <c r="HE16" s="375">
        <v>-0.55000000000000004</v>
      </c>
      <c r="HF16" s="375">
        <v>0</v>
      </c>
      <c r="HG16" s="375">
        <v>0</v>
      </c>
      <c r="HH16" s="375">
        <v>0</v>
      </c>
      <c r="HI16" s="375">
        <v>-0.45</v>
      </c>
      <c r="HJ16" s="376">
        <v>1</v>
      </c>
      <c r="HO16" s="165" t="s">
        <v>1061</v>
      </c>
      <c r="HP16" s="210" t="s">
        <v>1352</v>
      </c>
      <c r="HQ16" s="167" t="s">
        <v>1068</v>
      </c>
      <c r="HR16" s="230">
        <v>46072</v>
      </c>
      <c r="HS16" s="222">
        <v>140691.63168447319</v>
      </c>
      <c r="HT16" s="222">
        <v>0</v>
      </c>
      <c r="HU16" s="217">
        <v>-1.3698630136986301E-3</v>
      </c>
      <c r="HV16" s="375">
        <v>0</v>
      </c>
      <c r="HW16" s="375">
        <v>0</v>
      </c>
      <c r="HX16" s="375">
        <v>0</v>
      </c>
      <c r="HY16" s="375">
        <v>0</v>
      </c>
      <c r="HZ16" s="375">
        <v>0</v>
      </c>
      <c r="IA16" s="375">
        <v>0</v>
      </c>
      <c r="IB16" s="375">
        <v>0</v>
      </c>
      <c r="IC16" s="375">
        <v>0.379396623387735</v>
      </c>
      <c r="ID16" s="375">
        <v>0.29588178903086315</v>
      </c>
      <c r="IE16" s="375">
        <v>7.8414045440468941E-2</v>
      </c>
      <c r="IF16" s="375">
        <v>0.17693838433709266</v>
      </c>
      <c r="IG16" s="375">
        <v>0</v>
      </c>
      <c r="IH16" s="375">
        <v>0</v>
      </c>
      <c r="II16" s="375">
        <v>0</v>
      </c>
      <c r="IJ16" s="375">
        <v>6.9369157803840314E-2</v>
      </c>
      <c r="IK16" s="375">
        <v>0</v>
      </c>
      <c r="IL16" s="375">
        <v>0</v>
      </c>
      <c r="IM16" s="375">
        <v>0</v>
      </c>
      <c r="IN16" s="375">
        <v>0</v>
      </c>
      <c r="IO16" s="375">
        <v>0</v>
      </c>
      <c r="IP16" s="375">
        <v>0</v>
      </c>
      <c r="IQ16" s="375">
        <v>0</v>
      </c>
      <c r="IR16" s="375">
        <v>0</v>
      </c>
      <c r="IS16" s="375">
        <v>0</v>
      </c>
      <c r="IT16" s="375">
        <v>0</v>
      </c>
      <c r="IU16" s="375">
        <v>0</v>
      </c>
      <c r="IV16" s="375">
        <v>0</v>
      </c>
      <c r="IW16" s="375">
        <v>-9.0000000000000011E-2</v>
      </c>
      <c r="IX16" s="376">
        <v>0.54500000000000004</v>
      </c>
    </row>
    <row r="17" spans="1:258" s="80" customFormat="1" ht="15" customHeight="1" x14ac:dyDescent="0.25">
      <c r="A17" s="300" t="s">
        <v>45</v>
      </c>
      <c r="C17" s="202">
        <v>4492867.1001000004</v>
      </c>
      <c r="D17" s="205" t="s">
        <v>681</v>
      </c>
      <c r="E17" s="206" t="s">
        <v>1068</v>
      </c>
      <c r="F17" s="231">
        <v>0</v>
      </c>
      <c r="G17" s="223">
        <v>10000</v>
      </c>
      <c r="H17" s="223">
        <v>10000</v>
      </c>
      <c r="I17" s="126">
        <v>-0.65</v>
      </c>
      <c r="J17" s="400">
        <v>0</v>
      </c>
      <c r="K17" s="400">
        <v>0</v>
      </c>
      <c r="L17" s="400">
        <v>0</v>
      </c>
      <c r="M17" s="400">
        <v>1</v>
      </c>
      <c r="N17" s="400">
        <v>0</v>
      </c>
      <c r="O17" s="400">
        <v>0</v>
      </c>
      <c r="P17" s="400">
        <v>0</v>
      </c>
      <c r="Q17" s="400">
        <v>0</v>
      </c>
      <c r="R17" s="400">
        <v>0</v>
      </c>
      <c r="S17" s="400">
        <v>0</v>
      </c>
      <c r="T17" s="400">
        <v>0</v>
      </c>
      <c r="U17" s="401">
        <v>1</v>
      </c>
      <c r="X17" s="202">
        <v>4492867.1001000004</v>
      </c>
      <c r="Y17" s="205" t="s">
        <v>681</v>
      </c>
      <c r="Z17" s="206" t="s">
        <v>1068</v>
      </c>
      <c r="AA17" s="231">
        <v>0</v>
      </c>
      <c r="AB17" s="223">
        <v>10000</v>
      </c>
      <c r="AC17" s="223">
        <v>10000</v>
      </c>
      <c r="AD17" s="126">
        <v>-0.65</v>
      </c>
      <c r="AE17" s="400">
        <v>0</v>
      </c>
      <c r="AF17" s="400">
        <v>0</v>
      </c>
      <c r="AG17" s="400">
        <v>0</v>
      </c>
      <c r="AH17" s="400">
        <v>0</v>
      </c>
      <c r="AI17" s="400">
        <v>0</v>
      </c>
      <c r="AJ17" s="400">
        <v>0</v>
      </c>
      <c r="AK17" s="400">
        <v>1</v>
      </c>
      <c r="AL17" s="400">
        <v>0</v>
      </c>
      <c r="AM17" s="400">
        <v>0</v>
      </c>
      <c r="AN17" s="400">
        <v>0</v>
      </c>
      <c r="AO17" s="400">
        <v>0</v>
      </c>
      <c r="AP17" s="400">
        <v>0</v>
      </c>
      <c r="AQ17" s="400">
        <v>0</v>
      </c>
      <c r="AR17" s="400">
        <v>0</v>
      </c>
      <c r="AS17" s="400">
        <v>0</v>
      </c>
      <c r="AT17" s="400">
        <v>0</v>
      </c>
      <c r="AU17" s="400">
        <v>0</v>
      </c>
      <c r="AV17" s="400">
        <v>0</v>
      </c>
      <c r="AW17" s="407">
        <v>0</v>
      </c>
      <c r="AX17" s="401">
        <v>1</v>
      </c>
      <c r="BA17" s="202">
        <v>4492867.1001000004</v>
      </c>
      <c r="BB17" s="205" t="s">
        <v>681</v>
      </c>
      <c r="BC17" s="206" t="s">
        <v>1068</v>
      </c>
      <c r="BD17" s="231">
        <v>0</v>
      </c>
      <c r="BE17" s="223">
        <v>10000</v>
      </c>
      <c r="BF17" s="223">
        <v>10000</v>
      </c>
      <c r="BG17" s="126">
        <v>-0.65</v>
      </c>
      <c r="BH17" s="400">
        <v>0</v>
      </c>
      <c r="BI17" s="400">
        <v>0</v>
      </c>
      <c r="BJ17" s="400">
        <v>0</v>
      </c>
      <c r="BK17" s="400">
        <v>0</v>
      </c>
      <c r="BL17" s="400">
        <v>1</v>
      </c>
      <c r="BM17" s="400">
        <v>0</v>
      </c>
      <c r="BN17" s="400">
        <v>0</v>
      </c>
      <c r="BO17" s="400">
        <v>0</v>
      </c>
      <c r="BP17" s="400">
        <v>0</v>
      </c>
      <c r="BQ17" s="400">
        <v>0</v>
      </c>
      <c r="BR17" s="400">
        <v>0</v>
      </c>
      <c r="BS17" s="400">
        <v>0</v>
      </c>
      <c r="BT17" s="400">
        <v>0</v>
      </c>
      <c r="BU17" s="400">
        <v>0</v>
      </c>
      <c r="BV17" s="400">
        <v>0</v>
      </c>
      <c r="BW17" s="400">
        <v>0</v>
      </c>
      <c r="BX17" s="400">
        <v>0</v>
      </c>
      <c r="BY17" s="400">
        <v>0</v>
      </c>
      <c r="BZ17" s="400">
        <v>0</v>
      </c>
      <c r="CA17" s="400">
        <v>0</v>
      </c>
      <c r="CB17" s="400">
        <v>0</v>
      </c>
      <c r="CC17" s="400">
        <v>0</v>
      </c>
      <c r="CD17" s="400">
        <v>0</v>
      </c>
      <c r="CE17" s="400">
        <v>0</v>
      </c>
      <c r="CF17" s="401">
        <v>1</v>
      </c>
      <c r="CI17" s="116" t="s">
        <v>1313</v>
      </c>
      <c r="CJ17" s="204">
        <v>10000</v>
      </c>
      <c r="CK17" s="204">
        <v>10000</v>
      </c>
      <c r="CL17" s="204">
        <v>0</v>
      </c>
      <c r="CM17" s="204">
        <v>0</v>
      </c>
      <c r="CN17" s="267">
        <v>10000</v>
      </c>
      <c r="CO17" s="235">
        <v>1</v>
      </c>
      <c r="CP17" s="593">
        <v>2.5000000000000001E-3</v>
      </c>
      <c r="CQ17" s="518">
        <v>1</v>
      </c>
      <c r="CR17" s="594">
        <v>0.1</v>
      </c>
      <c r="CU17" s="205" t="s">
        <v>1313</v>
      </c>
      <c r="CV17" s="211" t="s">
        <v>681</v>
      </c>
      <c r="CW17" s="212" t="s">
        <v>1068</v>
      </c>
      <c r="CX17" s="231">
        <v>0</v>
      </c>
      <c r="CY17" s="223">
        <v>10000</v>
      </c>
      <c r="CZ17" s="223">
        <v>10000</v>
      </c>
      <c r="DA17" s="446">
        <v>0</v>
      </c>
      <c r="DB17" s="390"/>
      <c r="DC17" s="391">
        <v>0</v>
      </c>
      <c r="DD17" s="390"/>
      <c r="DE17" s="391">
        <v>0</v>
      </c>
      <c r="DF17" s="390"/>
      <c r="DG17" s="391">
        <v>0</v>
      </c>
      <c r="DH17" s="390"/>
      <c r="DI17" s="391">
        <v>0</v>
      </c>
      <c r="DJ17" s="390"/>
      <c r="DK17" s="391">
        <v>0</v>
      </c>
      <c r="DL17" s="390"/>
      <c r="DM17" s="391">
        <v>0</v>
      </c>
      <c r="DN17" s="390"/>
      <c r="DO17" s="391">
        <v>0</v>
      </c>
      <c r="DP17" s="390"/>
      <c r="DQ17" s="391">
        <v>0</v>
      </c>
      <c r="DR17" s="447"/>
      <c r="DS17" s="430"/>
      <c r="DT17" s="427"/>
      <c r="DU17" s="211" t="s">
        <v>1313</v>
      </c>
      <c r="DV17" s="211" t="s">
        <v>681</v>
      </c>
      <c r="DW17" s="212" t="s">
        <v>1068</v>
      </c>
      <c r="DX17" s="231">
        <v>0</v>
      </c>
      <c r="DY17" s="463">
        <v>10000</v>
      </c>
      <c r="DZ17" s="463">
        <v>10000</v>
      </c>
      <c r="EA17" s="431">
        <v>-0.65</v>
      </c>
      <c r="EB17" s="377">
        <v>0</v>
      </c>
      <c r="EC17" s="377">
        <v>-0.1</v>
      </c>
      <c r="ED17" s="377">
        <v>0</v>
      </c>
      <c r="EE17" s="377">
        <v>0.99</v>
      </c>
      <c r="EF17" s="377">
        <v>-0.55000000000000004</v>
      </c>
      <c r="EG17" s="377">
        <v>0</v>
      </c>
      <c r="EH17" s="377">
        <v>0</v>
      </c>
      <c r="EI17" s="377">
        <v>0</v>
      </c>
      <c r="EJ17" s="377">
        <v>-0.28999999999999998</v>
      </c>
      <c r="EK17" s="377">
        <v>0</v>
      </c>
      <c r="EL17" s="377">
        <v>-0.05</v>
      </c>
      <c r="EM17" s="429">
        <v>0.9900000000000001</v>
      </c>
      <c r="EN17" s="301"/>
      <c r="EO17" s="430"/>
      <c r="EP17" s="205" t="s">
        <v>1313</v>
      </c>
      <c r="EQ17" s="428" t="s">
        <v>681</v>
      </c>
      <c r="ER17" s="206" t="s">
        <v>1068</v>
      </c>
      <c r="ES17" s="231">
        <v>0</v>
      </c>
      <c r="ET17" s="286">
        <v>10000</v>
      </c>
      <c r="EU17" s="286">
        <v>10000</v>
      </c>
      <c r="EV17" s="431">
        <v>-0.65</v>
      </c>
      <c r="EW17" s="377">
        <v>0</v>
      </c>
      <c r="EX17" s="377">
        <v>0</v>
      </c>
      <c r="EY17" s="377">
        <v>0</v>
      </c>
      <c r="EZ17" s="377">
        <v>0</v>
      </c>
      <c r="FA17" s="377">
        <v>-0.1</v>
      </c>
      <c r="FB17" s="377">
        <v>0</v>
      </c>
      <c r="FC17" s="377">
        <v>0.99</v>
      </c>
      <c r="FD17" s="377">
        <v>0</v>
      </c>
      <c r="FE17" s="377">
        <v>-0.35</v>
      </c>
      <c r="FF17" s="377">
        <v>-0.2</v>
      </c>
      <c r="FG17" s="377">
        <v>0</v>
      </c>
      <c r="FH17" s="377">
        <v>0</v>
      </c>
      <c r="FI17" s="377">
        <v>0</v>
      </c>
      <c r="FJ17" s="377">
        <v>0</v>
      </c>
      <c r="FK17" s="377">
        <v>0</v>
      </c>
      <c r="FL17" s="377">
        <v>-0.28999999999999998</v>
      </c>
      <c r="FM17" s="377">
        <v>0</v>
      </c>
      <c r="FN17" s="377">
        <v>0</v>
      </c>
      <c r="FO17" s="377">
        <v>-0.05</v>
      </c>
      <c r="FP17" s="384">
        <v>0</v>
      </c>
      <c r="FQ17" s="378">
        <v>0.99</v>
      </c>
      <c r="FR17" s="258"/>
      <c r="FT17" s="203">
        <v>0</v>
      </c>
      <c r="FU17" s="286">
        <f t="shared" si="2"/>
        <v>0</v>
      </c>
      <c r="FV17" s="275">
        <f t="shared" si="1"/>
        <v>0</v>
      </c>
      <c r="FW17" s="275">
        <v>0</v>
      </c>
      <c r="FX17" s="302">
        <f t="shared" si="3"/>
        <v>0</v>
      </c>
      <c r="GA17" s="205" t="s">
        <v>1313</v>
      </c>
      <c r="GB17" s="211" t="s">
        <v>681</v>
      </c>
      <c r="GC17" s="206" t="s">
        <v>1068</v>
      </c>
      <c r="GD17" s="231">
        <v>0</v>
      </c>
      <c r="GE17" s="223">
        <v>10000</v>
      </c>
      <c r="GF17" s="223">
        <v>10000</v>
      </c>
      <c r="GG17" s="218">
        <v>-0.65</v>
      </c>
      <c r="GH17" s="377">
        <v>0</v>
      </c>
      <c r="GI17" s="377">
        <v>0</v>
      </c>
      <c r="GJ17" s="377">
        <v>0</v>
      </c>
      <c r="GK17" s="377">
        <v>0</v>
      </c>
      <c r="GL17" s="377">
        <v>0.99</v>
      </c>
      <c r="GM17" s="377">
        <v>0</v>
      </c>
      <c r="GN17" s="377">
        <v>0</v>
      </c>
      <c r="GO17" s="377">
        <v>0</v>
      </c>
      <c r="GP17" s="377">
        <v>0</v>
      </c>
      <c r="GQ17" s="377">
        <v>0</v>
      </c>
      <c r="GR17" s="377">
        <v>0</v>
      </c>
      <c r="GS17" s="377">
        <v>-0.1</v>
      </c>
      <c r="GT17" s="377">
        <v>-0.05</v>
      </c>
      <c r="GU17" s="377">
        <v>0</v>
      </c>
      <c r="GV17" s="377">
        <v>0</v>
      </c>
      <c r="GW17" s="377">
        <v>0</v>
      </c>
      <c r="GX17" s="377">
        <v>0</v>
      </c>
      <c r="GY17" s="377">
        <v>-0.2</v>
      </c>
      <c r="GZ17" s="377">
        <v>-0.2</v>
      </c>
      <c r="HA17" s="377">
        <v>-0.15</v>
      </c>
      <c r="HB17" s="377">
        <v>0</v>
      </c>
      <c r="HC17" s="377">
        <v>0</v>
      </c>
      <c r="HD17" s="377">
        <v>0</v>
      </c>
      <c r="HE17" s="377">
        <v>-0.28999999999999998</v>
      </c>
      <c r="HF17" s="377">
        <v>0</v>
      </c>
      <c r="HG17" s="377">
        <v>0</v>
      </c>
      <c r="HH17" s="377">
        <v>0</v>
      </c>
      <c r="HI17" s="377">
        <v>0</v>
      </c>
      <c r="HJ17" s="378">
        <v>0.99</v>
      </c>
      <c r="HO17" s="205" t="s">
        <v>1313</v>
      </c>
      <c r="HP17" s="211" t="s">
        <v>681</v>
      </c>
      <c r="HQ17" s="206" t="s">
        <v>1068</v>
      </c>
      <c r="HR17" s="231">
        <v>0</v>
      </c>
      <c r="HS17" s="223">
        <v>10000</v>
      </c>
      <c r="HT17" s="223">
        <v>10000</v>
      </c>
      <c r="HU17" s="218">
        <v>-0.65</v>
      </c>
      <c r="HV17" s="377">
        <v>0</v>
      </c>
      <c r="HW17" s="377">
        <v>0</v>
      </c>
      <c r="HX17" s="377">
        <v>0</v>
      </c>
      <c r="HY17" s="377">
        <v>0</v>
      </c>
      <c r="HZ17" s="377">
        <v>0</v>
      </c>
      <c r="IA17" s="377">
        <v>0</v>
      </c>
      <c r="IB17" s="377">
        <v>0</v>
      </c>
      <c r="IC17" s="377">
        <v>0</v>
      </c>
      <c r="ID17" s="377">
        <v>0</v>
      </c>
      <c r="IE17" s="377">
        <v>0</v>
      </c>
      <c r="IF17" s="377">
        <v>0</v>
      </c>
      <c r="IG17" s="377">
        <v>-0.1</v>
      </c>
      <c r="IH17" s="377">
        <v>-0.05</v>
      </c>
      <c r="II17" s="377">
        <v>0</v>
      </c>
      <c r="IJ17" s="377">
        <v>0</v>
      </c>
      <c r="IK17" s="377">
        <v>0</v>
      </c>
      <c r="IL17" s="377">
        <v>0</v>
      </c>
      <c r="IM17" s="377">
        <v>-0.2</v>
      </c>
      <c r="IN17" s="377">
        <v>-0.2</v>
      </c>
      <c r="IO17" s="377">
        <v>-0.15</v>
      </c>
      <c r="IP17" s="377">
        <v>0</v>
      </c>
      <c r="IQ17" s="377">
        <v>0</v>
      </c>
      <c r="IR17" s="377">
        <v>0</v>
      </c>
      <c r="IS17" s="377">
        <v>0</v>
      </c>
      <c r="IT17" s="377">
        <v>0</v>
      </c>
      <c r="IU17" s="377">
        <v>0</v>
      </c>
      <c r="IV17" s="377">
        <v>0</v>
      </c>
      <c r="IW17" s="377">
        <v>0</v>
      </c>
      <c r="IX17" s="378">
        <v>0.35000000000000003</v>
      </c>
    </row>
    <row r="18" spans="1:258" ht="15" customHeight="1" x14ac:dyDescent="0.25">
      <c r="A18" s="259" t="s">
        <v>34</v>
      </c>
      <c r="C18" s="91">
        <v>676821</v>
      </c>
      <c r="D18" s="165" t="s">
        <v>686</v>
      </c>
      <c r="E18" s="167" t="s">
        <v>1071</v>
      </c>
      <c r="F18" s="230">
        <v>45462</v>
      </c>
      <c r="G18" s="222">
        <v>809571.96821729152</v>
      </c>
      <c r="H18" s="222">
        <v>50670.51</v>
      </c>
      <c r="I18" s="124">
        <v>-0.48466101053535837</v>
      </c>
      <c r="J18" s="398">
        <v>0</v>
      </c>
      <c r="K18" s="398">
        <v>0</v>
      </c>
      <c r="L18" s="398">
        <v>0</v>
      </c>
      <c r="M18" s="398">
        <v>2.7886032232208664E-2</v>
      </c>
      <c r="N18" s="398">
        <v>0.93741074050330775</v>
      </c>
      <c r="O18" s="398">
        <v>0</v>
      </c>
      <c r="P18" s="398">
        <v>0</v>
      </c>
      <c r="Q18" s="398">
        <v>0</v>
      </c>
      <c r="R18" s="398">
        <v>3.4703227264483653E-2</v>
      </c>
      <c r="S18" s="398">
        <v>0</v>
      </c>
      <c r="T18" s="398">
        <v>0</v>
      </c>
      <c r="U18" s="399">
        <v>1</v>
      </c>
      <c r="X18" s="91">
        <v>676821</v>
      </c>
      <c r="Y18" s="165" t="s">
        <v>686</v>
      </c>
      <c r="Z18" s="167" t="s">
        <v>1071</v>
      </c>
      <c r="AA18" s="230">
        <v>45462</v>
      </c>
      <c r="AB18" s="222">
        <v>809571.96821729152</v>
      </c>
      <c r="AC18" s="222">
        <v>50670.51</v>
      </c>
      <c r="AD18" s="124">
        <v>-0.48466101053535837</v>
      </c>
      <c r="AE18" s="398">
        <v>0</v>
      </c>
      <c r="AF18" s="398">
        <v>0</v>
      </c>
      <c r="AG18" s="398">
        <v>0</v>
      </c>
      <c r="AH18" s="398">
        <v>0</v>
      </c>
      <c r="AI18" s="398">
        <v>0</v>
      </c>
      <c r="AJ18" s="398">
        <v>0</v>
      </c>
      <c r="AK18" s="398">
        <v>2.7886032232208664E-2</v>
      </c>
      <c r="AL18" s="398">
        <v>0</v>
      </c>
      <c r="AM18" s="398">
        <v>0.69878564501897356</v>
      </c>
      <c r="AN18" s="398">
        <v>0.23862509548433417</v>
      </c>
      <c r="AO18" s="398">
        <v>0</v>
      </c>
      <c r="AP18" s="398">
        <v>0</v>
      </c>
      <c r="AQ18" s="398">
        <v>0</v>
      </c>
      <c r="AR18" s="398">
        <v>0</v>
      </c>
      <c r="AS18" s="398">
        <v>0</v>
      </c>
      <c r="AT18" s="398">
        <v>3.4703227264483653E-2</v>
      </c>
      <c r="AU18" s="398">
        <v>0</v>
      </c>
      <c r="AV18" s="398">
        <v>0</v>
      </c>
      <c r="AW18" s="406">
        <v>0</v>
      </c>
      <c r="AX18" s="399">
        <v>1</v>
      </c>
      <c r="BA18" s="91">
        <v>676821</v>
      </c>
      <c r="BB18" s="165" t="s">
        <v>686</v>
      </c>
      <c r="BC18" s="167" t="s">
        <v>1071</v>
      </c>
      <c r="BD18" s="230">
        <v>45462</v>
      </c>
      <c r="BE18" s="222">
        <v>809571.96821729152</v>
      </c>
      <c r="BF18" s="222">
        <v>50670.51</v>
      </c>
      <c r="BG18" s="124">
        <v>-0.48466101053535837</v>
      </c>
      <c r="BH18" s="398">
        <v>0</v>
      </c>
      <c r="BI18" s="398">
        <v>0</v>
      </c>
      <c r="BJ18" s="398">
        <v>0</v>
      </c>
      <c r="BK18" s="398">
        <v>0</v>
      </c>
      <c r="BL18" s="398">
        <v>2.7886032232208664E-2</v>
      </c>
      <c r="BM18" s="398">
        <v>0</v>
      </c>
      <c r="BN18" s="398">
        <v>0</v>
      </c>
      <c r="BO18" s="398">
        <v>0</v>
      </c>
      <c r="BP18" s="398">
        <v>0</v>
      </c>
      <c r="BQ18" s="398">
        <v>0</v>
      </c>
      <c r="BR18" s="398">
        <v>0</v>
      </c>
      <c r="BS18" s="398">
        <v>0</v>
      </c>
      <c r="BT18" s="398">
        <v>0</v>
      </c>
      <c r="BU18" s="398">
        <v>0</v>
      </c>
      <c r="BV18" s="398">
        <v>0</v>
      </c>
      <c r="BW18" s="398">
        <v>0</v>
      </c>
      <c r="BX18" s="398">
        <v>0</v>
      </c>
      <c r="BY18" s="398">
        <v>0.36691240761966826</v>
      </c>
      <c r="BZ18" s="398">
        <v>0.1484265818449734</v>
      </c>
      <c r="CA18" s="398">
        <v>0.14862174670517464</v>
      </c>
      <c r="CB18" s="398">
        <v>0</v>
      </c>
      <c r="CC18" s="398">
        <v>9.0198513639360781E-2</v>
      </c>
      <c r="CD18" s="398">
        <v>0.18325149069413063</v>
      </c>
      <c r="CE18" s="398">
        <v>3.4703227264483653E-2</v>
      </c>
      <c r="CF18" s="399">
        <v>0.99999999999999989</v>
      </c>
      <c r="CI18" s="106" t="s">
        <v>190</v>
      </c>
      <c r="CJ18" s="99">
        <v>22575.75</v>
      </c>
      <c r="CK18" s="99">
        <v>22575.75</v>
      </c>
      <c r="CL18" s="99">
        <v>0</v>
      </c>
      <c r="CM18" s="99">
        <v>0</v>
      </c>
      <c r="CN18" s="265">
        <v>22575.75</v>
      </c>
      <c r="CO18" s="108">
        <v>2.7886032232208664E-2</v>
      </c>
      <c r="CP18" s="239">
        <v>2.5000000000000001E-3</v>
      </c>
      <c r="CQ18" s="108">
        <v>2.7886032232208664E-2</v>
      </c>
      <c r="CR18" s="101">
        <v>0.03</v>
      </c>
      <c r="CU18" s="165" t="s">
        <v>190</v>
      </c>
      <c r="CV18" s="210" t="s">
        <v>686</v>
      </c>
      <c r="CW18" s="207" t="s">
        <v>1071</v>
      </c>
      <c r="CX18" s="230">
        <v>45462</v>
      </c>
      <c r="CY18" s="222">
        <v>809571.96821729152</v>
      </c>
      <c r="CZ18" s="222">
        <v>50670.51</v>
      </c>
      <c r="DA18" s="444">
        <v>0</v>
      </c>
      <c r="DB18" s="386"/>
      <c r="DC18" s="387">
        <v>3.4703227264483653E-2</v>
      </c>
      <c r="DD18" s="386">
        <v>1</v>
      </c>
      <c r="DE18" s="387">
        <v>0</v>
      </c>
      <c r="DF18" s="386"/>
      <c r="DG18" s="387">
        <v>0</v>
      </c>
      <c r="DH18" s="386"/>
      <c r="DI18" s="387">
        <v>0</v>
      </c>
      <c r="DJ18" s="386"/>
      <c r="DK18" s="387">
        <v>0.93741074050330775</v>
      </c>
      <c r="DL18" s="386">
        <v>1</v>
      </c>
      <c r="DM18" s="387">
        <v>0.51533898946464163</v>
      </c>
      <c r="DN18" s="386">
        <v>0</v>
      </c>
      <c r="DO18" s="387">
        <v>0.51533898946464163</v>
      </c>
      <c r="DP18" s="386">
        <v>1</v>
      </c>
      <c r="DQ18" s="387">
        <v>0</v>
      </c>
      <c r="DR18" s="445"/>
      <c r="DS18" s="259"/>
      <c r="DT18" s="413"/>
      <c r="DU18" s="210" t="s">
        <v>190</v>
      </c>
      <c r="DV18" s="210" t="s">
        <v>686</v>
      </c>
      <c r="DW18" s="207" t="s">
        <v>1071</v>
      </c>
      <c r="DX18" s="230">
        <v>45462</v>
      </c>
      <c r="DY18" s="462">
        <v>809571.96821729152</v>
      </c>
      <c r="DZ18" s="462">
        <v>50670.51</v>
      </c>
      <c r="EA18" s="425">
        <v>-0.48466101053535837</v>
      </c>
      <c r="EB18" s="375">
        <v>0</v>
      </c>
      <c r="EC18" s="375">
        <v>0</v>
      </c>
      <c r="ED18" s="375">
        <v>0</v>
      </c>
      <c r="EE18" s="375">
        <v>2.7886032232208664E-2</v>
      </c>
      <c r="EF18" s="375">
        <v>3.7410740503307727E-2</v>
      </c>
      <c r="EG18" s="375">
        <v>0</v>
      </c>
      <c r="EH18" s="375">
        <v>0</v>
      </c>
      <c r="EI18" s="375">
        <v>0</v>
      </c>
      <c r="EJ18" s="375">
        <v>-6.5296772735516345E-2</v>
      </c>
      <c r="EK18" s="375">
        <v>0</v>
      </c>
      <c r="EL18" s="375">
        <v>0</v>
      </c>
      <c r="EM18" s="423">
        <v>6.5296772735516373E-2</v>
      </c>
      <c r="EN18" s="272"/>
      <c r="EO18" s="416"/>
      <c r="EP18" s="165" t="s">
        <v>190</v>
      </c>
      <c r="EQ18" s="422" t="s">
        <v>686</v>
      </c>
      <c r="ER18" s="167" t="s">
        <v>1071</v>
      </c>
      <c r="ES18" s="230">
        <v>45462</v>
      </c>
      <c r="ET18" s="424">
        <v>809571.96821729152</v>
      </c>
      <c r="EU18" s="424">
        <v>50670.51</v>
      </c>
      <c r="EV18" s="425">
        <v>-0.48466101053535837</v>
      </c>
      <c r="EW18" s="375">
        <v>0</v>
      </c>
      <c r="EX18" s="375">
        <v>0</v>
      </c>
      <c r="EY18" s="375">
        <v>0</v>
      </c>
      <c r="EZ18" s="375">
        <v>0</v>
      </c>
      <c r="FA18" s="375">
        <v>0</v>
      </c>
      <c r="FB18" s="375">
        <v>0</v>
      </c>
      <c r="FC18" s="375">
        <v>2.7886032232208664E-2</v>
      </c>
      <c r="FD18" s="375">
        <v>0</v>
      </c>
      <c r="FE18" s="375">
        <v>9.8785645018973578E-2</v>
      </c>
      <c r="FF18" s="375">
        <v>-6.1374904515665824E-2</v>
      </c>
      <c r="FG18" s="375">
        <v>0</v>
      </c>
      <c r="FH18" s="375">
        <v>0</v>
      </c>
      <c r="FI18" s="375">
        <v>0</v>
      </c>
      <c r="FJ18" s="375">
        <v>0</v>
      </c>
      <c r="FK18" s="375">
        <v>0</v>
      </c>
      <c r="FL18" s="375">
        <v>-6.5296772735516345E-2</v>
      </c>
      <c r="FM18" s="375">
        <v>0</v>
      </c>
      <c r="FN18" s="375">
        <v>0</v>
      </c>
      <c r="FO18" s="375">
        <v>0</v>
      </c>
      <c r="FP18" s="383">
        <v>0</v>
      </c>
      <c r="FQ18" s="376">
        <v>0.12667167725118222</v>
      </c>
      <c r="FR18" s="234"/>
      <c r="FT18" s="304">
        <v>0</v>
      </c>
      <c r="FU18" s="281">
        <f t="shared" si="2"/>
        <v>0</v>
      </c>
      <c r="FV18" s="273">
        <f t="shared" si="1"/>
        <v>0</v>
      </c>
      <c r="FW18" s="273">
        <v>25</v>
      </c>
      <c r="FX18" s="282">
        <f t="shared" si="3"/>
        <v>3.0880515854632362E-2</v>
      </c>
      <c r="GA18" s="165" t="s">
        <v>190</v>
      </c>
      <c r="GB18" s="210" t="s">
        <v>686</v>
      </c>
      <c r="GC18" s="167" t="s">
        <v>1071</v>
      </c>
      <c r="GD18" s="230">
        <v>45462</v>
      </c>
      <c r="GE18" s="222">
        <v>809571.96821729152</v>
      </c>
      <c r="GF18" s="222">
        <v>50670.51</v>
      </c>
      <c r="GG18" s="217">
        <v>-0.48466101053535837</v>
      </c>
      <c r="GH18" s="375">
        <v>0</v>
      </c>
      <c r="GI18" s="375">
        <v>0</v>
      </c>
      <c r="GJ18" s="375">
        <v>0</v>
      </c>
      <c r="GK18" s="375">
        <v>0</v>
      </c>
      <c r="GL18" s="375">
        <v>2.7886032232208664E-2</v>
      </c>
      <c r="GM18" s="375">
        <v>0</v>
      </c>
      <c r="GN18" s="375">
        <v>0</v>
      </c>
      <c r="GO18" s="375">
        <v>0</v>
      </c>
      <c r="GP18" s="375">
        <v>0</v>
      </c>
      <c r="GQ18" s="375">
        <v>0</v>
      </c>
      <c r="GR18" s="375">
        <v>0</v>
      </c>
      <c r="GS18" s="375">
        <v>0</v>
      </c>
      <c r="GT18" s="375">
        <v>0</v>
      </c>
      <c r="GU18" s="375">
        <v>0</v>
      </c>
      <c r="GV18" s="375">
        <v>0</v>
      </c>
      <c r="GW18" s="375">
        <v>0</v>
      </c>
      <c r="GX18" s="375">
        <v>0</v>
      </c>
      <c r="GY18" s="375">
        <v>6.6912407619668268E-2</v>
      </c>
      <c r="GZ18" s="375">
        <v>-0.15157341815502659</v>
      </c>
      <c r="HA18" s="375">
        <v>-1.3782532948253545E-3</v>
      </c>
      <c r="HB18" s="375">
        <v>0</v>
      </c>
      <c r="HC18" s="375">
        <v>9.0198513639360781E-2</v>
      </c>
      <c r="HD18" s="375">
        <v>3.3251490694130637E-2</v>
      </c>
      <c r="HE18" s="375">
        <v>-6.5296772735516345E-2</v>
      </c>
      <c r="HF18" s="375">
        <v>0</v>
      </c>
      <c r="HG18" s="375">
        <v>0</v>
      </c>
      <c r="HH18" s="375">
        <v>0</v>
      </c>
      <c r="HI18" s="375">
        <v>0</v>
      </c>
      <c r="HJ18" s="376">
        <v>0.21824844418536832</v>
      </c>
      <c r="HO18" s="165" t="s">
        <v>190</v>
      </c>
      <c r="HP18" s="210" t="s">
        <v>686</v>
      </c>
      <c r="HQ18" s="167" t="s">
        <v>1071</v>
      </c>
      <c r="HR18" s="230">
        <v>45462</v>
      </c>
      <c r="HS18" s="222">
        <v>809571.96821729152</v>
      </c>
      <c r="HT18" s="222">
        <v>50670.51</v>
      </c>
      <c r="HU18" s="217">
        <v>-0.48466101053535837</v>
      </c>
      <c r="HV18" s="375">
        <v>0</v>
      </c>
      <c r="HW18" s="375">
        <v>0</v>
      </c>
      <c r="HX18" s="375">
        <v>0</v>
      </c>
      <c r="HY18" s="375">
        <v>0</v>
      </c>
      <c r="HZ18" s="375">
        <v>0</v>
      </c>
      <c r="IA18" s="375">
        <v>0</v>
      </c>
      <c r="IB18" s="375">
        <v>0</v>
      </c>
      <c r="IC18" s="375">
        <v>0</v>
      </c>
      <c r="ID18" s="375">
        <v>0</v>
      </c>
      <c r="IE18" s="375">
        <v>0</v>
      </c>
      <c r="IF18" s="375">
        <v>0</v>
      </c>
      <c r="IG18" s="375">
        <v>0</v>
      </c>
      <c r="IH18" s="375">
        <v>0</v>
      </c>
      <c r="II18" s="375">
        <v>0</v>
      </c>
      <c r="IJ18" s="375">
        <v>0</v>
      </c>
      <c r="IK18" s="375">
        <v>0</v>
      </c>
      <c r="IL18" s="375">
        <v>0</v>
      </c>
      <c r="IM18" s="375">
        <v>6.6912407619668268E-2</v>
      </c>
      <c r="IN18" s="375">
        <v>-0.15157341815502659</v>
      </c>
      <c r="IO18" s="375">
        <v>-1.3782532948253545E-3</v>
      </c>
      <c r="IP18" s="375">
        <v>0</v>
      </c>
      <c r="IQ18" s="375">
        <v>9.0198513639360781E-2</v>
      </c>
      <c r="IR18" s="375">
        <v>3.3251490694130637E-2</v>
      </c>
      <c r="IS18" s="375">
        <v>0</v>
      </c>
      <c r="IT18" s="375">
        <v>0</v>
      </c>
      <c r="IU18" s="375">
        <v>0</v>
      </c>
      <c r="IV18" s="375">
        <v>0</v>
      </c>
      <c r="IW18" s="375">
        <v>0</v>
      </c>
      <c r="IX18" s="376">
        <v>0.17165704170150581</v>
      </c>
    </row>
    <row r="19" spans="1:258" ht="15" customHeight="1" x14ac:dyDescent="0.25">
      <c r="A19" s="259" t="s">
        <v>34</v>
      </c>
      <c r="C19" s="90">
        <v>678826</v>
      </c>
      <c r="D19" s="129" t="s">
        <v>681</v>
      </c>
      <c r="E19" s="127" t="s">
        <v>750</v>
      </c>
      <c r="F19" s="229">
        <v>45943</v>
      </c>
      <c r="G19" s="221">
        <v>765722.54778746923</v>
      </c>
      <c r="H19" s="221">
        <v>397680.65</v>
      </c>
      <c r="I19" s="123">
        <v>-0.42831530377604787</v>
      </c>
      <c r="J19" s="396">
        <v>0.18644183614545176</v>
      </c>
      <c r="K19" s="396">
        <v>0.15031815418337038</v>
      </c>
      <c r="L19" s="396">
        <v>0</v>
      </c>
      <c r="M19" s="396">
        <v>2.4031406745393911E-2</v>
      </c>
      <c r="N19" s="396">
        <v>0</v>
      </c>
      <c r="O19" s="396">
        <v>0</v>
      </c>
      <c r="P19" s="396">
        <v>5.9528977084075299E-2</v>
      </c>
      <c r="Q19" s="396">
        <v>0</v>
      </c>
      <c r="R19" s="396">
        <v>0.49532204725577861</v>
      </c>
      <c r="S19" s="396">
        <v>2.5691942932651278E-2</v>
      </c>
      <c r="T19" s="396">
        <v>5.8665635653278751E-2</v>
      </c>
      <c r="U19" s="397">
        <v>1</v>
      </c>
      <c r="X19" s="90">
        <v>678826</v>
      </c>
      <c r="Y19" s="129" t="s">
        <v>681</v>
      </c>
      <c r="Z19" s="127" t="s">
        <v>750</v>
      </c>
      <c r="AA19" s="229">
        <v>45943</v>
      </c>
      <c r="AB19" s="221">
        <v>765722.54778746923</v>
      </c>
      <c r="AC19" s="221">
        <v>397680.65</v>
      </c>
      <c r="AD19" s="123">
        <v>-0.42831530377604787</v>
      </c>
      <c r="AE19" s="396">
        <v>0</v>
      </c>
      <c r="AF19" s="396">
        <v>7.4798372028476501E-2</v>
      </c>
      <c r="AG19" s="396">
        <v>0.11164346411697525</v>
      </c>
      <c r="AH19" s="396">
        <v>0</v>
      </c>
      <c r="AI19" s="396">
        <v>0.15031815418337038</v>
      </c>
      <c r="AJ19" s="396">
        <v>0</v>
      </c>
      <c r="AK19" s="396">
        <v>2.4031406745393911E-2</v>
      </c>
      <c r="AL19" s="396">
        <v>0</v>
      </c>
      <c r="AM19" s="396">
        <v>0</v>
      </c>
      <c r="AN19" s="396">
        <v>0</v>
      </c>
      <c r="AO19" s="396">
        <v>0</v>
      </c>
      <c r="AP19" s="396">
        <v>0</v>
      </c>
      <c r="AQ19" s="396">
        <v>5.9528977084075299E-2</v>
      </c>
      <c r="AR19" s="396">
        <v>0</v>
      </c>
      <c r="AS19" s="396">
        <v>0</v>
      </c>
      <c r="AT19" s="396">
        <v>0.49532204725577861</v>
      </c>
      <c r="AU19" s="396">
        <v>0</v>
      </c>
      <c r="AV19" s="396">
        <v>2.5691942932651278E-2</v>
      </c>
      <c r="AW19" s="405">
        <v>5.8665635653278751E-2</v>
      </c>
      <c r="AX19" s="397">
        <v>1</v>
      </c>
      <c r="BA19" s="90">
        <v>678826</v>
      </c>
      <c r="BB19" s="129" t="s">
        <v>681</v>
      </c>
      <c r="BC19" s="127" t="s">
        <v>750</v>
      </c>
      <c r="BD19" s="229">
        <v>45943</v>
      </c>
      <c r="BE19" s="221">
        <v>765722.54778746923</v>
      </c>
      <c r="BF19" s="221">
        <v>397680.65</v>
      </c>
      <c r="BG19" s="123">
        <v>-0.42831530377604787</v>
      </c>
      <c r="BH19" s="396">
        <v>0</v>
      </c>
      <c r="BI19" s="396">
        <v>7.4798372028476501E-2</v>
      </c>
      <c r="BJ19" s="396">
        <v>0.11164346411697525</v>
      </c>
      <c r="BK19" s="396">
        <v>0</v>
      </c>
      <c r="BL19" s="396">
        <v>2.4031406745393911E-2</v>
      </c>
      <c r="BM19" s="396">
        <v>0</v>
      </c>
      <c r="BN19" s="396">
        <v>0</v>
      </c>
      <c r="BO19" s="396">
        <v>0</v>
      </c>
      <c r="BP19" s="396">
        <v>0</v>
      </c>
      <c r="BQ19" s="396">
        <v>0</v>
      </c>
      <c r="BR19" s="396">
        <v>5.9528977084075299E-2</v>
      </c>
      <c r="BS19" s="396">
        <v>0.15031815418337038</v>
      </c>
      <c r="BT19" s="396">
        <v>5.8665635653278751E-2</v>
      </c>
      <c r="BU19" s="396">
        <v>0</v>
      </c>
      <c r="BV19" s="396">
        <v>0</v>
      </c>
      <c r="BW19" s="396">
        <v>0</v>
      </c>
      <c r="BX19" s="396">
        <v>2.5691942932651278E-2</v>
      </c>
      <c r="BY19" s="396">
        <v>0</v>
      </c>
      <c r="BZ19" s="396">
        <v>0</v>
      </c>
      <c r="CA19" s="396">
        <v>0</v>
      </c>
      <c r="CB19" s="396">
        <v>0</v>
      </c>
      <c r="CC19" s="396">
        <v>0</v>
      </c>
      <c r="CD19" s="396">
        <v>0</v>
      </c>
      <c r="CE19" s="396">
        <v>0.49532204725577861</v>
      </c>
      <c r="CF19" s="397">
        <v>1</v>
      </c>
      <c r="CI19" s="111" t="s">
        <v>692</v>
      </c>
      <c r="CJ19" s="98">
        <v>18401.39</v>
      </c>
      <c r="CK19" s="98">
        <v>18401.39</v>
      </c>
      <c r="CL19" s="98">
        <v>0</v>
      </c>
      <c r="CM19" s="98">
        <v>0</v>
      </c>
      <c r="CN19" s="264">
        <v>18401.39</v>
      </c>
      <c r="CO19" s="107">
        <v>2.4031406745393911E-2</v>
      </c>
      <c r="CP19" s="240">
        <v>2.5000000000000001E-3</v>
      </c>
      <c r="CQ19" s="107">
        <v>2.4031406745393911E-2</v>
      </c>
      <c r="CR19" s="100">
        <v>0.03</v>
      </c>
      <c r="CU19" s="129" t="s">
        <v>692</v>
      </c>
      <c r="CV19" s="208" t="s">
        <v>681</v>
      </c>
      <c r="CW19" s="209" t="s">
        <v>750</v>
      </c>
      <c r="CX19" s="229">
        <v>45943</v>
      </c>
      <c r="CY19" s="221">
        <v>765722.54778746923</v>
      </c>
      <c r="CZ19" s="221">
        <v>397680.65</v>
      </c>
      <c r="DA19" s="442">
        <v>0.18644183614545176</v>
      </c>
      <c r="DB19" s="388">
        <v>0.7</v>
      </c>
      <c r="DC19" s="389">
        <v>0.49532204725577861</v>
      </c>
      <c r="DD19" s="388">
        <v>1</v>
      </c>
      <c r="DE19" s="389">
        <v>8.522092001672657E-2</v>
      </c>
      <c r="DF19" s="388">
        <v>0</v>
      </c>
      <c r="DG19" s="389">
        <v>8.522092001672657E-2</v>
      </c>
      <c r="DH19" s="388">
        <v>1</v>
      </c>
      <c r="DI19" s="389">
        <v>5.8665635653278751E-2</v>
      </c>
      <c r="DJ19" s="388">
        <v>1</v>
      </c>
      <c r="DK19" s="389">
        <v>0</v>
      </c>
      <c r="DL19" s="388"/>
      <c r="DM19" s="389">
        <v>0.27168469622395203</v>
      </c>
      <c r="DN19" s="388">
        <v>0</v>
      </c>
      <c r="DO19" s="389">
        <v>0.27168469622395203</v>
      </c>
      <c r="DP19" s="388">
        <v>0.7</v>
      </c>
      <c r="DQ19" s="389">
        <v>0.33454140867034976</v>
      </c>
      <c r="DR19" s="443">
        <v>0.75</v>
      </c>
      <c r="DS19" s="426"/>
      <c r="DT19" s="413"/>
      <c r="DU19" s="208" t="s">
        <v>692</v>
      </c>
      <c r="DV19" s="208" t="s">
        <v>681</v>
      </c>
      <c r="DW19" s="209" t="s">
        <v>750</v>
      </c>
      <c r="DX19" s="229">
        <v>45943</v>
      </c>
      <c r="DY19" s="461">
        <v>765722.54778746923</v>
      </c>
      <c r="DZ19" s="461">
        <v>397680.65</v>
      </c>
      <c r="EA19" s="421">
        <v>-0.42831530377604787</v>
      </c>
      <c r="EB19" s="373">
        <v>-0.29855816385454836</v>
      </c>
      <c r="EC19" s="373">
        <v>-2.968184581662961E-2</v>
      </c>
      <c r="ED19" s="373">
        <v>0</v>
      </c>
      <c r="EE19" s="373">
        <v>2.4031406745393911E-2</v>
      </c>
      <c r="EF19" s="373">
        <v>0</v>
      </c>
      <c r="EG19" s="373">
        <v>0</v>
      </c>
      <c r="EH19" s="373">
        <v>-4.7102291592469869E-4</v>
      </c>
      <c r="EI19" s="373">
        <v>0</v>
      </c>
      <c r="EJ19" s="373">
        <v>0.30532204725577861</v>
      </c>
      <c r="EK19" s="373">
        <v>6.919429326512766E-4</v>
      </c>
      <c r="EL19" s="373">
        <v>-1.3343643467212465E-3</v>
      </c>
      <c r="EM19" s="420">
        <v>0.3300453969338239</v>
      </c>
      <c r="EN19" s="272"/>
      <c r="EO19" s="416"/>
      <c r="EP19" s="129" t="s">
        <v>692</v>
      </c>
      <c r="EQ19" s="419" t="s">
        <v>681</v>
      </c>
      <c r="ER19" s="127" t="s">
        <v>750</v>
      </c>
      <c r="ES19" s="229">
        <v>45943</v>
      </c>
      <c r="ET19" s="279">
        <v>765722.54778746923</v>
      </c>
      <c r="EU19" s="279">
        <v>397680.65</v>
      </c>
      <c r="EV19" s="421">
        <v>-0.42831530377604787</v>
      </c>
      <c r="EW19" s="373">
        <v>-0.16</v>
      </c>
      <c r="EX19" s="373">
        <v>-2.02016279715235E-2</v>
      </c>
      <c r="EY19" s="373">
        <v>-9.3356535883024769E-2</v>
      </c>
      <c r="EZ19" s="373">
        <v>-2.5000000000000001E-2</v>
      </c>
      <c r="FA19" s="373">
        <v>-2.968184581662961E-2</v>
      </c>
      <c r="FB19" s="373">
        <v>0</v>
      </c>
      <c r="FC19" s="373">
        <v>2.4031406745393911E-2</v>
      </c>
      <c r="FD19" s="373">
        <v>0</v>
      </c>
      <c r="FE19" s="373">
        <v>0</v>
      </c>
      <c r="FF19" s="373">
        <v>0</v>
      </c>
      <c r="FG19" s="373">
        <v>0</v>
      </c>
      <c r="FH19" s="373">
        <v>0</v>
      </c>
      <c r="FI19" s="373">
        <v>-4.7102291592469869E-4</v>
      </c>
      <c r="FJ19" s="373">
        <v>0</v>
      </c>
      <c r="FK19" s="373">
        <v>0</v>
      </c>
      <c r="FL19" s="373">
        <v>0.30532204725577861</v>
      </c>
      <c r="FM19" s="373">
        <v>0</v>
      </c>
      <c r="FN19" s="373">
        <v>6.919429326512766E-4</v>
      </c>
      <c r="FO19" s="373">
        <v>-1.3343643467212465E-3</v>
      </c>
      <c r="FP19" s="382">
        <v>0</v>
      </c>
      <c r="FQ19" s="374">
        <v>0.3300453969338239</v>
      </c>
      <c r="FR19" s="234"/>
      <c r="FT19" s="96">
        <v>0</v>
      </c>
      <c r="FU19" s="279">
        <f t="shared" si="2"/>
        <v>0</v>
      </c>
      <c r="FV19" s="274">
        <f t="shared" si="1"/>
        <v>0</v>
      </c>
      <c r="FW19" s="274">
        <v>0</v>
      </c>
      <c r="FX19" s="280">
        <f t="shared" si="3"/>
        <v>0</v>
      </c>
      <c r="GA19" s="129" t="s">
        <v>692</v>
      </c>
      <c r="GB19" s="208" t="s">
        <v>681</v>
      </c>
      <c r="GC19" s="127" t="s">
        <v>750</v>
      </c>
      <c r="GD19" s="229">
        <v>45943</v>
      </c>
      <c r="GE19" s="221">
        <v>765722.54778746923</v>
      </c>
      <c r="GF19" s="221">
        <v>397680.65</v>
      </c>
      <c r="GG19" s="216">
        <v>-0.42831530377604787</v>
      </c>
      <c r="GH19" s="373">
        <v>-0.16</v>
      </c>
      <c r="GI19" s="373">
        <v>-2.02016279715235E-2</v>
      </c>
      <c r="GJ19" s="373">
        <v>-9.3356535883024769E-2</v>
      </c>
      <c r="GK19" s="373">
        <v>-2.5000000000000001E-2</v>
      </c>
      <c r="GL19" s="373">
        <v>2.4031406745393911E-2</v>
      </c>
      <c r="GM19" s="373">
        <v>0</v>
      </c>
      <c r="GN19" s="373">
        <v>0</v>
      </c>
      <c r="GO19" s="373">
        <v>0</v>
      </c>
      <c r="GP19" s="373">
        <v>0</v>
      </c>
      <c r="GQ19" s="373">
        <v>0</v>
      </c>
      <c r="GR19" s="373">
        <v>-4.7102291592469869E-4</v>
      </c>
      <c r="GS19" s="373">
        <v>-2.968184581662961E-2</v>
      </c>
      <c r="GT19" s="373">
        <v>-1.3343643467212465E-3</v>
      </c>
      <c r="GU19" s="373">
        <v>0</v>
      </c>
      <c r="GV19" s="373">
        <v>0</v>
      </c>
      <c r="GW19" s="373">
        <v>0</v>
      </c>
      <c r="GX19" s="373">
        <v>6.919429326512766E-4</v>
      </c>
      <c r="GY19" s="373">
        <v>0</v>
      </c>
      <c r="GZ19" s="373">
        <v>0</v>
      </c>
      <c r="HA19" s="373">
        <v>0</v>
      </c>
      <c r="HB19" s="373">
        <v>0</v>
      </c>
      <c r="HC19" s="373">
        <v>0</v>
      </c>
      <c r="HD19" s="373">
        <v>0</v>
      </c>
      <c r="HE19" s="373">
        <v>0.30532204725577861</v>
      </c>
      <c r="HF19" s="373">
        <v>0</v>
      </c>
      <c r="HG19" s="373">
        <v>0</v>
      </c>
      <c r="HH19" s="373">
        <v>0</v>
      </c>
      <c r="HI19" s="373">
        <v>0</v>
      </c>
      <c r="HJ19" s="374">
        <v>0.33004539693382384</v>
      </c>
      <c r="HO19" s="129" t="s">
        <v>692</v>
      </c>
      <c r="HP19" s="208" t="s">
        <v>681</v>
      </c>
      <c r="HQ19" s="127" t="s">
        <v>750</v>
      </c>
      <c r="HR19" s="229">
        <v>45943</v>
      </c>
      <c r="HS19" s="221">
        <v>765722.54778746923</v>
      </c>
      <c r="HT19" s="221">
        <v>397680.65</v>
      </c>
      <c r="HU19" s="216">
        <v>2.2369627730801422E-2</v>
      </c>
      <c r="HV19" s="373">
        <v>-5.6986301369863011E-2</v>
      </c>
      <c r="HW19" s="373">
        <v>4.0962755590120338E-2</v>
      </c>
      <c r="HX19" s="373">
        <v>3.8629765486838261E-2</v>
      </c>
      <c r="HY19" s="373">
        <v>-8.9041095890410957E-3</v>
      </c>
      <c r="HZ19" s="373">
        <v>0</v>
      </c>
      <c r="IA19" s="373">
        <v>0</v>
      </c>
      <c r="IB19" s="373">
        <v>0</v>
      </c>
      <c r="IC19" s="373">
        <v>0</v>
      </c>
      <c r="ID19" s="373">
        <v>0</v>
      </c>
      <c r="IE19" s="373">
        <v>0</v>
      </c>
      <c r="IF19" s="373">
        <v>3.8159114070376671E-2</v>
      </c>
      <c r="IG19" s="373">
        <v>8.6208565142274499E-2</v>
      </c>
      <c r="IH19" s="373">
        <v>3.7295772639580123E-2</v>
      </c>
      <c r="II19" s="373">
        <v>0</v>
      </c>
      <c r="IJ19" s="373">
        <v>0</v>
      </c>
      <c r="IK19" s="373">
        <v>0</v>
      </c>
      <c r="IL19" s="373">
        <v>1.6787833343610184E-2</v>
      </c>
      <c r="IM19" s="373">
        <v>0</v>
      </c>
      <c r="IN19" s="373">
        <v>0</v>
      </c>
      <c r="IO19" s="373">
        <v>0</v>
      </c>
      <c r="IP19" s="373">
        <v>0</v>
      </c>
      <c r="IQ19" s="373">
        <v>0</v>
      </c>
      <c r="IR19" s="373">
        <v>0</v>
      </c>
      <c r="IS19" s="373">
        <v>0</v>
      </c>
      <c r="IT19" s="373">
        <v>0</v>
      </c>
      <c r="IU19" s="373">
        <v>0</v>
      </c>
      <c r="IV19" s="373">
        <v>0</v>
      </c>
      <c r="IW19" s="373">
        <v>0</v>
      </c>
      <c r="IX19" s="374">
        <v>0.16196710861585209</v>
      </c>
    </row>
    <row r="20" spans="1:258" ht="15" customHeight="1" x14ac:dyDescent="0.25">
      <c r="A20" s="259" t="s">
        <v>34</v>
      </c>
      <c r="C20" s="91">
        <v>676864</v>
      </c>
      <c r="D20" s="165" t="s">
        <v>686</v>
      </c>
      <c r="E20" s="167" t="s">
        <v>1071</v>
      </c>
      <c r="F20" s="230">
        <v>45477</v>
      </c>
      <c r="G20" s="222">
        <v>451209.30563580722</v>
      </c>
      <c r="H20" s="222">
        <v>25352.275999999998</v>
      </c>
      <c r="I20" s="124">
        <v>-0.44665148328849946</v>
      </c>
      <c r="J20" s="398">
        <v>0</v>
      </c>
      <c r="K20" s="398">
        <v>0</v>
      </c>
      <c r="L20" s="398">
        <v>0</v>
      </c>
      <c r="M20" s="398">
        <v>1.8828113458406959E-2</v>
      </c>
      <c r="N20" s="398">
        <v>0.94381260385515409</v>
      </c>
      <c r="O20" s="398">
        <v>0</v>
      </c>
      <c r="P20" s="398">
        <v>0</v>
      </c>
      <c r="Q20" s="398">
        <v>0</v>
      </c>
      <c r="R20" s="398">
        <v>3.7359282686439052E-2</v>
      </c>
      <c r="S20" s="398">
        <v>0</v>
      </c>
      <c r="T20" s="398">
        <v>0</v>
      </c>
      <c r="U20" s="399">
        <v>1</v>
      </c>
      <c r="X20" s="91">
        <v>676864</v>
      </c>
      <c r="Y20" s="165" t="s">
        <v>686</v>
      </c>
      <c r="Z20" s="167" t="s">
        <v>1071</v>
      </c>
      <c r="AA20" s="230">
        <v>45477</v>
      </c>
      <c r="AB20" s="222">
        <v>451209.30563580722</v>
      </c>
      <c r="AC20" s="222">
        <v>25352.275999999998</v>
      </c>
      <c r="AD20" s="124">
        <v>-0.44665148328849946</v>
      </c>
      <c r="AE20" s="398">
        <v>0</v>
      </c>
      <c r="AF20" s="398">
        <v>0</v>
      </c>
      <c r="AG20" s="398">
        <v>0</v>
      </c>
      <c r="AH20" s="398">
        <v>0</v>
      </c>
      <c r="AI20" s="398">
        <v>0</v>
      </c>
      <c r="AJ20" s="398">
        <v>0</v>
      </c>
      <c r="AK20" s="398">
        <v>1.8828113458406959E-2</v>
      </c>
      <c r="AL20" s="398">
        <v>0</v>
      </c>
      <c r="AM20" s="398">
        <v>0.65792561964493645</v>
      </c>
      <c r="AN20" s="398">
        <v>0.28588698421021747</v>
      </c>
      <c r="AO20" s="398">
        <v>0</v>
      </c>
      <c r="AP20" s="398">
        <v>0</v>
      </c>
      <c r="AQ20" s="398">
        <v>0</v>
      </c>
      <c r="AR20" s="398">
        <v>0</v>
      </c>
      <c r="AS20" s="398">
        <v>0</v>
      </c>
      <c r="AT20" s="398">
        <v>3.7359282686439052E-2</v>
      </c>
      <c r="AU20" s="398">
        <v>0</v>
      </c>
      <c r="AV20" s="398">
        <v>0</v>
      </c>
      <c r="AW20" s="406">
        <v>0</v>
      </c>
      <c r="AX20" s="399">
        <v>1</v>
      </c>
      <c r="BA20" s="91">
        <v>676864</v>
      </c>
      <c r="BB20" s="165" t="s">
        <v>686</v>
      </c>
      <c r="BC20" s="167" t="s">
        <v>1071</v>
      </c>
      <c r="BD20" s="230">
        <v>45477</v>
      </c>
      <c r="BE20" s="222">
        <v>451209.30563580722</v>
      </c>
      <c r="BF20" s="222">
        <v>25352.275999999998</v>
      </c>
      <c r="BG20" s="124">
        <v>-0.44665148328849946</v>
      </c>
      <c r="BH20" s="398">
        <v>0</v>
      </c>
      <c r="BI20" s="398">
        <v>0</v>
      </c>
      <c r="BJ20" s="398">
        <v>0</v>
      </c>
      <c r="BK20" s="398">
        <v>0</v>
      </c>
      <c r="BL20" s="398">
        <v>1.8828113458406959E-2</v>
      </c>
      <c r="BM20" s="398">
        <v>0</v>
      </c>
      <c r="BN20" s="398">
        <v>0</v>
      </c>
      <c r="BO20" s="398">
        <v>0</v>
      </c>
      <c r="BP20" s="398">
        <v>0</v>
      </c>
      <c r="BQ20" s="398">
        <v>0</v>
      </c>
      <c r="BR20" s="398">
        <v>0</v>
      </c>
      <c r="BS20" s="398">
        <v>0</v>
      </c>
      <c r="BT20" s="398">
        <v>0</v>
      </c>
      <c r="BU20" s="398">
        <v>0</v>
      </c>
      <c r="BV20" s="398">
        <v>0</v>
      </c>
      <c r="BW20" s="398">
        <v>0</v>
      </c>
      <c r="BX20" s="398">
        <v>0</v>
      </c>
      <c r="BY20" s="398">
        <v>0.36860941900485733</v>
      </c>
      <c r="BZ20" s="398">
        <v>0.18473909770664318</v>
      </c>
      <c r="CA20" s="398">
        <v>0.18912508880940054</v>
      </c>
      <c r="CB20" s="398">
        <v>0</v>
      </c>
      <c r="CC20" s="398">
        <v>0.1011478865035743</v>
      </c>
      <c r="CD20" s="398">
        <v>0.10019111183067861</v>
      </c>
      <c r="CE20" s="398">
        <v>3.7359282686439052E-2</v>
      </c>
      <c r="CF20" s="399">
        <v>1</v>
      </c>
      <c r="CI20" s="106" t="s">
        <v>193</v>
      </c>
      <c r="CJ20" s="99">
        <v>8495.42</v>
      </c>
      <c r="CK20" s="99">
        <v>8495.42</v>
      </c>
      <c r="CL20" s="99">
        <v>0</v>
      </c>
      <c r="CM20" s="99">
        <v>0</v>
      </c>
      <c r="CN20" s="265">
        <v>8495.42</v>
      </c>
      <c r="CO20" s="108">
        <v>1.8828113458406959E-2</v>
      </c>
      <c r="CP20" s="239">
        <v>2.5000000000000001E-3</v>
      </c>
      <c r="CQ20" s="108">
        <v>1.8828113458406959E-2</v>
      </c>
      <c r="CR20" s="101">
        <v>0.03</v>
      </c>
      <c r="CU20" s="165" t="s">
        <v>193</v>
      </c>
      <c r="CV20" s="210" t="s">
        <v>686</v>
      </c>
      <c r="CW20" s="207" t="s">
        <v>1071</v>
      </c>
      <c r="CX20" s="230">
        <v>45477</v>
      </c>
      <c r="CY20" s="222">
        <v>451209.30563580722</v>
      </c>
      <c r="CZ20" s="222">
        <v>25352.275999999998</v>
      </c>
      <c r="DA20" s="444">
        <v>0</v>
      </c>
      <c r="DB20" s="386"/>
      <c r="DC20" s="387">
        <v>3.7359282686439052E-2</v>
      </c>
      <c r="DD20" s="386">
        <v>1</v>
      </c>
      <c r="DE20" s="387">
        <v>0</v>
      </c>
      <c r="DF20" s="386"/>
      <c r="DG20" s="387">
        <v>0</v>
      </c>
      <c r="DH20" s="386"/>
      <c r="DI20" s="387">
        <v>0</v>
      </c>
      <c r="DJ20" s="386"/>
      <c r="DK20" s="387">
        <v>0.94381260385515409</v>
      </c>
      <c r="DL20" s="386">
        <v>1</v>
      </c>
      <c r="DM20" s="387">
        <v>0.55334851671150054</v>
      </c>
      <c r="DN20" s="386">
        <v>0</v>
      </c>
      <c r="DO20" s="387">
        <v>0.55334851671150054</v>
      </c>
      <c r="DP20" s="386">
        <v>1</v>
      </c>
      <c r="DQ20" s="387">
        <v>0</v>
      </c>
      <c r="DR20" s="445"/>
      <c r="DS20" s="259"/>
      <c r="DT20" s="413"/>
      <c r="DU20" s="210" t="s">
        <v>193</v>
      </c>
      <c r="DV20" s="210" t="s">
        <v>686</v>
      </c>
      <c r="DW20" s="207" t="s">
        <v>1071</v>
      </c>
      <c r="DX20" s="230">
        <v>45477</v>
      </c>
      <c r="DY20" s="462">
        <v>451209.30563580722</v>
      </c>
      <c r="DZ20" s="462">
        <v>25352.275999999998</v>
      </c>
      <c r="EA20" s="425">
        <v>-0.44665148328849946</v>
      </c>
      <c r="EB20" s="375">
        <v>0</v>
      </c>
      <c r="EC20" s="375">
        <v>0</v>
      </c>
      <c r="ED20" s="375">
        <v>0</v>
      </c>
      <c r="EE20" s="375">
        <v>1.8828113458406959E-2</v>
      </c>
      <c r="EF20" s="375">
        <v>4.3812603855154064E-2</v>
      </c>
      <c r="EG20" s="375">
        <v>0</v>
      </c>
      <c r="EH20" s="375">
        <v>0</v>
      </c>
      <c r="EI20" s="375">
        <v>0</v>
      </c>
      <c r="EJ20" s="375">
        <v>-6.2640717313560954E-2</v>
      </c>
      <c r="EK20" s="375">
        <v>0</v>
      </c>
      <c r="EL20" s="375">
        <v>0</v>
      </c>
      <c r="EM20" s="423">
        <v>6.2640717313560995E-2</v>
      </c>
      <c r="EN20" s="272"/>
      <c r="EO20" s="416"/>
      <c r="EP20" s="165" t="s">
        <v>193</v>
      </c>
      <c r="EQ20" s="422" t="s">
        <v>686</v>
      </c>
      <c r="ER20" s="167" t="s">
        <v>1071</v>
      </c>
      <c r="ES20" s="230">
        <v>45477</v>
      </c>
      <c r="ET20" s="424">
        <v>451209.30563580722</v>
      </c>
      <c r="EU20" s="424">
        <v>25352.275999999998</v>
      </c>
      <c r="EV20" s="425">
        <v>-0.44665148328849946</v>
      </c>
      <c r="EW20" s="375">
        <v>0</v>
      </c>
      <c r="EX20" s="375">
        <v>0</v>
      </c>
      <c r="EY20" s="375">
        <v>0</v>
      </c>
      <c r="EZ20" s="375">
        <v>0</v>
      </c>
      <c r="FA20" s="375">
        <v>0</v>
      </c>
      <c r="FB20" s="375">
        <v>0</v>
      </c>
      <c r="FC20" s="375">
        <v>1.8828113458406959E-2</v>
      </c>
      <c r="FD20" s="375">
        <v>0</v>
      </c>
      <c r="FE20" s="375">
        <v>5.7925619644936477E-2</v>
      </c>
      <c r="FF20" s="375">
        <v>-1.4113015789782524E-2</v>
      </c>
      <c r="FG20" s="375">
        <v>0</v>
      </c>
      <c r="FH20" s="375">
        <v>0</v>
      </c>
      <c r="FI20" s="375">
        <v>0</v>
      </c>
      <c r="FJ20" s="375">
        <v>0</v>
      </c>
      <c r="FK20" s="375">
        <v>0</v>
      </c>
      <c r="FL20" s="375">
        <v>-6.2640717313560954E-2</v>
      </c>
      <c r="FM20" s="375">
        <v>0</v>
      </c>
      <c r="FN20" s="375">
        <v>0</v>
      </c>
      <c r="FO20" s="375">
        <v>0</v>
      </c>
      <c r="FP20" s="383">
        <v>0</v>
      </c>
      <c r="FQ20" s="376">
        <v>7.6753733103343463E-2</v>
      </c>
      <c r="FR20" s="234"/>
      <c r="FT20" s="304">
        <v>0</v>
      </c>
      <c r="FU20" s="281">
        <f t="shared" si="2"/>
        <v>0</v>
      </c>
      <c r="FV20" s="273">
        <f t="shared" si="1"/>
        <v>0</v>
      </c>
      <c r="FW20" s="273">
        <v>0</v>
      </c>
      <c r="FX20" s="282">
        <f t="shared" si="3"/>
        <v>0</v>
      </c>
      <c r="GA20" s="165" t="s">
        <v>193</v>
      </c>
      <c r="GB20" s="210" t="s">
        <v>686</v>
      </c>
      <c r="GC20" s="167" t="s">
        <v>1071</v>
      </c>
      <c r="GD20" s="230">
        <v>45477</v>
      </c>
      <c r="GE20" s="222">
        <v>451209.30563580722</v>
      </c>
      <c r="GF20" s="222">
        <v>25352.275999999998</v>
      </c>
      <c r="GG20" s="217">
        <v>-0.44665148328849946</v>
      </c>
      <c r="GH20" s="375">
        <v>0</v>
      </c>
      <c r="GI20" s="375">
        <v>0</v>
      </c>
      <c r="GJ20" s="375">
        <v>0</v>
      </c>
      <c r="GK20" s="375">
        <v>0</v>
      </c>
      <c r="GL20" s="375">
        <v>1.8828113458406959E-2</v>
      </c>
      <c r="GM20" s="375">
        <v>0</v>
      </c>
      <c r="GN20" s="375">
        <v>0</v>
      </c>
      <c r="GO20" s="375">
        <v>0</v>
      </c>
      <c r="GP20" s="375">
        <v>0</v>
      </c>
      <c r="GQ20" s="375">
        <v>0</v>
      </c>
      <c r="GR20" s="375">
        <v>0</v>
      </c>
      <c r="GS20" s="375">
        <v>0</v>
      </c>
      <c r="GT20" s="375">
        <v>0</v>
      </c>
      <c r="GU20" s="375">
        <v>0</v>
      </c>
      <c r="GV20" s="375">
        <v>0</v>
      </c>
      <c r="GW20" s="375">
        <v>0</v>
      </c>
      <c r="GX20" s="375">
        <v>0</v>
      </c>
      <c r="GY20" s="375">
        <v>6.8609419004857342E-2</v>
      </c>
      <c r="GZ20" s="375">
        <v>-0.11526090229335681</v>
      </c>
      <c r="HA20" s="375">
        <v>3.9125088809400549E-2</v>
      </c>
      <c r="HB20" s="375">
        <v>0</v>
      </c>
      <c r="HC20" s="375">
        <v>0.1011478865035743</v>
      </c>
      <c r="HD20" s="375">
        <v>-4.9808888169321386E-2</v>
      </c>
      <c r="HE20" s="375">
        <v>-6.2640717313560954E-2</v>
      </c>
      <c r="HF20" s="375">
        <v>0</v>
      </c>
      <c r="HG20" s="375">
        <v>0</v>
      </c>
      <c r="HH20" s="375">
        <v>0</v>
      </c>
      <c r="HI20" s="375">
        <v>0</v>
      </c>
      <c r="HJ20" s="376">
        <v>0.22771050777623916</v>
      </c>
      <c r="HO20" s="165" t="s">
        <v>193</v>
      </c>
      <c r="HP20" s="210" t="s">
        <v>686</v>
      </c>
      <c r="HQ20" s="167" t="s">
        <v>1071</v>
      </c>
      <c r="HR20" s="230">
        <v>45477</v>
      </c>
      <c r="HS20" s="222">
        <v>451209.30563580722</v>
      </c>
      <c r="HT20" s="222">
        <v>25352.275999999998</v>
      </c>
      <c r="HU20" s="217">
        <v>-0.44665148328849946</v>
      </c>
      <c r="HV20" s="375">
        <v>0</v>
      </c>
      <c r="HW20" s="375">
        <v>0</v>
      </c>
      <c r="HX20" s="375">
        <v>0</v>
      </c>
      <c r="HY20" s="375">
        <v>0</v>
      </c>
      <c r="HZ20" s="375">
        <v>0</v>
      </c>
      <c r="IA20" s="375">
        <v>0</v>
      </c>
      <c r="IB20" s="375">
        <v>0</v>
      </c>
      <c r="IC20" s="375">
        <v>0</v>
      </c>
      <c r="ID20" s="375">
        <v>0</v>
      </c>
      <c r="IE20" s="375">
        <v>0</v>
      </c>
      <c r="IF20" s="375">
        <v>0</v>
      </c>
      <c r="IG20" s="375">
        <v>0</v>
      </c>
      <c r="IH20" s="375">
        <v>0</v>
      </c>
      <c r="II20" s="375">
        <v>0</v>
      </c>
      <c r="IJ20" s="375">
        <v>0</v>
      </c>
      <c r="IK20" s="375">
        <v>0</v>
      </c>
      <c r="IL20" s="375">
        <v>0</v>
      </c>
      <c r="IM20" s="375">
        <v>6.8609419004857342E-2</v>
      </c>
      <c r="IN20" s="375">
        <v>-0.11526090229335681</v>
      </c>
      <c r="IO20" s="375">
        <v>3.9125088809400549E-2</v>
      </c>
      <c r="IP20" s="375">
        <v>0</v>
      </c>
      <c r="IQ20" s="375">
        <v>0.1011478865035743</v>
      </c>
      <c r="IR20" s="375">
        <v>-4.9808888169321386E-2</v>
      </c>
      <c r="IS20" s="375">
        <v>0</v>
      </c>
      <c r="IT20" s="375">
        <v>0</v>
      </c>
      <c r="IU20" s="375">
        <v>0</v>
      </c>
      <c r="IV20" s="375">
        <v>0</v>
      </c>
      <c r="IW20" s="375">
        <v>0</v>
      </c>
      <c r="IX20" s="376">
        <v>0.1869760923902552</v>
      </c>
    </row>
    <row r="21" spans="1:258" ht="15" customHeight="1" x14ac:dyDescent="0.25">
      <c r="A21" s="259" t="s">
        <v>34</v>
      </c>
      <c r="C21" s="90">
        <v>678129</v>
      </c>
      <c r="D21" s="129" t="s">
        <v>686</v>
      </c>
      <c r="E21" s="127" t="s">
        <v>1071</v>
      </c>
      <c r="F21" s="229">
        <v>45656</v>
      </c>
      <c r="G21" s="221">
        <v>345400.73800000001</v>
      </c>
      <c r="H21" s="221">
        <v>58891.097999999998</v>
      </c>
      <c r="I21" s="123">
        <v>-0.51886750745738119</v>
      </c>
      <c r="J21" s="396">
        <v>0</v>
      </c>
      <c r="K21" s="396">
        <v>6.6648381046597533E-3</v>
      </c>
      <c r="L21" s="396">
        <v>0</v>
      </c>
      <c r="M21" s="396">
        <v>2.4089496878839906E-2</v>
      </c>
      <c r="N21" s="396">
        <v>0.82283437390918379</v>
      </c>
      <c r="O21" s="396">
        <v>0</v>
      </c>
      <c r="P21" s="396">
        <v>0</v>
      </c>
      <c r="Q21" s="396">
        <v>0</v>
      </c>
      <c r="R21" s="396">
        <v>0.14641129110731663</v>
      </c>
      <c r="S21" s="396">
        <v>0</v>
      </c>
      <c r="T21" s="396">
        <v>0</v>
      </c>
      <c r="U21" s="397">
        <v>1</v>
      </c>
      <c r="X21" s="90">
        <v>678129</v>
      </c>
      <c r="Y21" s="129" t="s">
        <v>686</v>
      </c>
      <c r="Z21" s="127" t="s">
        <v>1071</v>
      </c>
      <c r="AA21" s="229">
        <v>45656</v>
      </c>
      <c r="AB21" s="221">
        <v>345400.73800000001</v>
      </c>
      <c r="AC21" s="221">
        <v>58891.097999999998</v>
      </c>
      <c r="AD21" s="123">
        <v>-0.51886750745738119</v>
      </c>
      <c r="AE21" s="396">
        <v>0</v>
      </c>
      <c r="AF21" s="396">
        <v>0</v>
      </c>
      <c r="AG21" s="396">
        <v>0</v>
      </c>
      <c r="AH21" s="396">
        <v>0</v>
      </c>
      <c r="AI21" s="396">
        <v>6.6648381046597533E-3</v>
      </c>
      <c r="AJ21" s="396">
        <v>0</v>
      </c>
      <c r="AK21" s="396">
        <v>2.4089496878839906E-2</v>
      </c>
      <c r="AL21" s="396">
        <v>0</v>
      </c>
      <c r="AM21" s="396">
        <v>0.40382079322598319</v>
      </c>
      <c r="AN21" s="396">
        <v>0.41901358068320055</v>
      </c>
      <c r="AO21" s="396">
        <v>0</v>
      </c>
      <c r="AP21" s="396">
        <v>0</v>
      </c>
      <c r="AQ21" s="396">
        <v>0</v>
      </c>
      <c r="AR21" s="396">
        <v>0</v>
      </c>
      <c r="AS21" s="396">
        <v>0</v>
      </c>
      <c r="AT21" s="396">
        <v>0.14641129110731663</v>
      </c>
      <c r="AU21" s="396">
        <v>0</v>
      </c>
      <c r="AV21" s="396">
        <v>0</v>
      </c>
      <c r="AW21" s="405">
        <v>0</v>
      </c>
      <c r="AX21" s="397">
        <v>1</v>
      </c>
      <c r="BA21" s="90">
        <v>678129</v>
      </c>
      <c r="BB21" s="129" t="s">
        <v>686</v>
      </c>
      <c r="BC21" s="127" t="s">
        <v>1071</v>
      </c>
      <c r="BD21" s="229">
        <v>45656</v>
      </c>
      <c r="BE21" s="221">
        <v>345400.73800000001</v>
      </c>
      <c r="BF21" s="221">
        <v>58891.097999999998</v>
      </c>
      <c r="BG21" s="123">
        <v>-0.51886750745738119</v>
      </c>
      <c r="BH21" s="396">
        <v>0</v>
      </c>
      <c r="BI21" s="396">
        <v>0</v>
      </c>
      <c r="BJ21" s="396">
        <v>0</v>
      </c>
      <c r="BK21" s="396">
        <v>0</v>
      </c>
      <c r="BL21" s="396">
        <v>2.4089496878839906E-2</v>
      </c>
      <c r="BM21" s="396">
        <v>0</v>
      </c>
      <c r="BN21" s="396">
        <v>0</v>
      </c>
      <c r="BO21" s="396">
        <v>0</v>
      </c>
      <c r="BP21" s="396">
        <v>0</v>
      </c>
      <c r="BQ21" s="396">
        <v>0</v>
      </c>
      <c r="BR21" s="396">
        <v>0</v>
      </c>
      <c r="BS21" s="396">
        <v>6.6648381046597533E-3</v>
      </c>
      <c r="BT21" s="396">
        <v>0</v>
      </c>
      <c r="BU21" s="396">
        <v>0</v>
      </c>
      <c r="BV21" s="396">
        <v>0</v>
      </c>
      <c r="BW21" s="396">
        <v>0</v>
      </c>
      <c r="BX21" s="396">
        <v>0</v>
      </c>
      <c r="BY21" s="396">
        <v>5.9119734712321313E-2</v>
      </c>
      <c r="BZ21" s="396">
        <v>0.41901358068320055</v>
      </c>
      <c r="CA21" s="396">
        <v>0.14635174288481109</v>
      </c>
      <c r="CB21" s="396">
        <v>0</v>
      </c>
      <c r="CC21" s="396">
        <v>0</v>
      </c>
      <c r="CD21" s="396">
        <v>0.19834931562885078</v>
      </c>
      <c r="CE21" s="396">
        <v>0.14641129110731663</v>
      </c>
      <c r="CF21" s="397">
        <v>1</v>
      </c>
      <c r="CI21" s="111" t="s">
        <v>204</v>
      </c>
      <c r="CJ21" s="98">
        <v>8320.5300000000007</v>
      </c>
      <c r="CK21" s="98">
        <v>8320.5300000000007</v>
      </c>
      <c r="CL21" s="98">
        <v>0</v>
      </c>
      <c r="CM21" s="98">
        <v>0</v>
      </c>
      <c r="CN21" s="264">
        <v>8320.5300000000007</v>
      </c>
      <c r="CO21" s="107">
        <v>2.4089496878839906E-2</v>
      </c>
      <c r="CP21" s="240">
        <v>2.5000000000000001E-3</v>
      </c>
      <c r="CQ21" s="107">
        <v>2.4089496878839906E-2</v>
      </c>
      <c r="CR21" s="100">
        <v>0.03</v>
      </c>
      <c r="CU21" s="129" t="s">
        <v>204</v>
      </c>
      <c r="CV21" s="208" t="s">
        <v>686</v>
      </c>
      <c r="CW21" s="209" t="s">
        <v>1071</v>
      </c>
      <c r="CX21" s="229">
        <v>45656</v>
      </c>
      <c r="CY21" s="221">
        <v>345400.73800000001</v>
      </c>
      <c r="CZ21" s="221">
        <v>58891.097999999998</v>
      </c>
      <c r="DA21" s="442">
        <v>0</v>
      </c>
      <c r="DB21" s="388"/>
      <c r="DC21" s="389">
        <v>0.14641129110731663</v>
      </c>
      <c r="DD21" s="388">
        <v>1</v>
      </c>
      <c r="DE21" s="389">
        <v>0</v>
      </c>
      <c r="DF21" s="388"/>
      <c r="DG21" s="389">
        <v>0</v>
      </c>
      <c r="DH21" s="388"/>
      <c r="DI21" s="389">
        <v>0</v>
      </c>
      <c r="DJ21" s="388"/>
      <c r="DK21" s="389">
        <v>0.82283437390918379</v>
      </c>
      <c r="DL21" s="388">
        <v>1</v>
      </c>
      <c r="DM21" s="389">
        <v>0.48113249254261875</v>
      </c>
      <c r="DN21" s="388">
        <v>0</v>
      </c>
      <c r="DO21" s="389">
        <v>0.48113249254261875</v>
      </c>
      <c r="DP21" s="388">
        <v>1</v>
      </c>
      <c r="DQ21" s="389">
        <v>6.6648381046597533E-3</v>
      </c>
      <c r="DR21" s="443">
        <v>0.75</v>
      </c>
      <c r="DS21" s="426"/>
      <c r="DT21" s="413"/>
      <c r="DU21" s="208" t="s">
        <v>204</v>
      </c>
      <c r="DV21" s="208" t="s">
        <v>686</v>
      </c>
      <c r="DW21" s="209" t="s">
        <v>1071</v>
      </c>
      <c r="DX21" s="229">
        <v>45656</v>
      </c>
      <c r="DY21" s="461">
        <v>345400.73800000001</v>
      </c>
      <c r="DZ21" s="461">
        <v>58891.097999999998</v>
      </c>
      <c r="EA21" s="421">
        <v>-0.51886750745738119</v>
      </c>
      <c r="EB21" s="373">
        <v>0</v>
      </c>
      <c r="EC21" s="373">
        <v>6.6648381046597533E-3</v>
      </c>
      <c r="ED21" s="373">
        <v>0</v>
      </c>
      <c r="EE21" s="373">
        <v>2.4089496878839906E-2</v>
      </c>
      <c r="EF21" s="373">
        <v>-7.7165626090816231E-2</v>
      </c>
      <c r="EG21" s="373">
        <v>0</v>
      </c>
      <c r="EH21" s="373">
        <v>0</v>
      </c>
      <c r="EI21" s="373">
        <v>0</v>
      </c>
      <c r="EJ21" s="373">
        <v>4.6411291107316621E-2</v>
      </c>
      <c r="EK21" s="373">
        <v>0</v>
      </c>
      <c r="EL21" s="373">
        <v>0</v>
      </c>
      <c r="EM21" s="420">
        <v>7.7165626090816258E-2</v>
      </c>
      <c r="EN21" s="272"/>
      <c r="EO21" s="416"/>
      <c r="EP21" s="129" t="s">
        <v>204</v>
      </c>
      <c r="EQ21" s="419" t="s">
        <v>686</v>
      </c>
      <c r="ER21" s="127" t="s">
        <v>1071</v>
      </c>
      <c r="ES21" s="229">
        <v>45656</v>
      </c>
      <c r="ET21" s="279">
        <v>345400.73800000001</v>
      </c>
      <c r="EU21" s="279">
        <v>58891.097999999998</v>
      </c>
      <c r="EV21" s="421">
        <v>-0.51886750745738119</v>
      </c>
      <c r="EW21" s="373">
        <v>0</v>
      </c>
      <c r="EX21" s="373">
        <v>0</v>
      </c>
      <c r="EY21" s="373">
        <v>0</v>
      </c>
      <c r="EZ21" s="373">
        <v>0</v>
      </c>
      <c r="FA21" s="373">
        <v>6.6648381046597533E-3</v>
      </c>
      <c r="FB21" s="373">
        <v>0</v>
      </c>
      <c r="FC21" s="373">
        <v>2.4089496878839906E-2</v>
      </c>
      <c r="FD21" s="373">
        <v>0</v>
      </c>
      <c r="FE21" s="373">
        <v>-0.19617920677401679</v>
      </c>
      <c r="FF21" s="373">
        <v>0.11901358068320056</v>
      </c>
      <c r="FG21" s="373">
        <v>0</v>
      </c>
      <c r="FH21" s="373">
        <v>0</v>
      </c>
      <c r="FI21" s="373">
        <v>0</v>
      </c>
      <c r="FJ21" s="373">
        <v>0</v>
      </c>
      <c r="FK21" s="373">
        <v>0</v>
      </c>
      <c r="FL21" s="373">
        <v>4.6411291107316621E-2</v>
      </c>
      <c r="FM21" s="373">
        <v>0</v>
      </c>
      <c r="FN21" s="373">
        <v>0</v>
      </c>
      <c r="FO21" s="373">
        <v>0</v>
      </c>
      <c r="FP21" s="382">
        <v>0</v>
      </c>
      <c r="FQ21" s="374">
        <v>0.19617920677401682</v>
      </c>
      <c r="FR21" s="234"/>
      <c r="FT21" s="96">
        <v>0</v>
      </c>
      <c r="FU21" s="279">
        <f t="shared" si="2"/>
        <v>0</v>
      </c>
      <c r="FV21" s="274">
        <f t="shared" si="1"/>
        <v>0</v>
      </c>
      <c r="FW21" s="274">
        <v>0</v>
      </c>
      <c r="FX21" s="280">
        <f t="shared" si="3"/>
        <v>0</v>
      </c>
      <c r="GA21" s="129" t="s">
        <v>204</v>
      </c>
      <c r="GB21" s="208" t="s">
        <v>686</v>
      </c>
      <c r="GC21" s="127" t="s">
        <v>1071</v>
      </c>
      <c r="GD21" s="229">
        <v>45656</v>
      </c>
      <c r="GE21" s="221">
        <v>345400.73800000001</v>
      </c>
      <c r="GF21" s="221">
        <v>58891.097999999998</v>
      </c>
      <c r="GG21" s="216">
        <v>-0.51886750745738119</v>
      </c>
      <c r="GH21" s="373">
        <v>0</v>
      </c>
      <c r="GI21" s="373">
        <v>0</v>
      </c>
      <c r="GJ21" s="373">
        <v>0</v>
      </c>
      <c r="GK21" s="373">
        <v>0</v>
      </c>
      <c r="GL21" s="373">
        <v>2.4089496878839906E-2</v>
      </c>
      <c r="GM21" s="373">
        <v>0</v>
      </c>
      <c r="GN21" s="373">
        <v>0</v>
      </c>
      <c r="GO21" s="373">
        <v>0</v>
      </c>
      <c r="GP21" s="373">
        <v>0</v>
      </c>
      <c r="GQ21" s="373">
        <v>0</v>
      </c>
      <c r="GR21" s="373">
        <v>0</v>
      </c>
      <c r="GS21" s="373">
        <v>6.6648381046597533E-3</v>
      </c>
      <c r="GT21" s="373">
        <v>0</v>
      </c>
      <c r="GU21" s="373">
        <v>0</v>
      </c>
      <c r="GV21" s="373">
        <v>0</v>
      </c>
      <c r="GW21" s="373">
        <v>0</v>
      </c>
      <c r="GX21" s="373">
        <v>0</v>
      </c>
      <c r="GY21" s="373">
        <v>-0.24088026528767867</v>
      </c>
      <c r="GZ21" s="373">
        <v>0.11901358068320056</v>
      </c>
      <c r="HA21" s="373">
        <v>-3.6482571151889021E-3</v>
      </c>
      <c r="HB21" s="373">
        <v>0</v>
      </c>
      <c r="HC21" s="373">
        <v>0</v>
      </c>
      <c r="HD21" s="373">
        <v>4.8349315628850781E-2</v>
      </c>
      <c r="HE21" s="373">
        <v>4.6411291107316621E-2</v>
      </c>
      <c r="HF21" s="373">
        <v>0</v>
      </c>
      <c r="HG21" s="373">
        <v>0</v>
      </c>
      <c r="HH21" s="373">
        <v>0</v>
      </c>
      <c r="HI21" s="373">
        <v>0</v>
      </c>
      <c r="HJ21" s="374">
        <v>0.24452852240286757</v>
      </c>
      <c r="HO21" s="129" t="s">
        <v>204</v>
      </c>
      <c r="HP21" s="208" t="s">
        <v>686</v>
      </c>
      <c r="HQ21" s="127" t="s">
        <v>1071</v>
      </c>
      <c r="HR21" s="229">
        <v>45656</v>
      </c>
      <c r="HS21" s="221">
        <v>345400.73800000001</v>
      </c>
      <c r="HT21" s="221">
        <v>58891.097999999998</v>
      </c>
      <c r="HU21" s="216">
        <v>-0.51886750745738119</v>
      </c>
      <c r="HV21" s="373">
        <v>0</v>
      </c>
      <c r="HW21" s="373">
        <v>0</v>
      </c>
      <c r="HX21" s="373">
        <v>0</v>
      </c>
      <c r="HY21" s="373">
        <v>0</v>
      </c>
      <c r="HZ21" s="373">
        <v>0</v>
      </c>
      <c r="IA21" s="373">
        <v>0</v>
      </c>
      <c r="IB21" s="373">
        <v>0</v>
      </c>
      <c r="IC21" s="373">
        <v>0</v>
      </c>
      <c r="ID21" s="373">
        <v>0</v>
      </c>
      <c r="IE21" s="373">
        <v>0</v>
      </c>
      <c r="IF21" s="373">
        <v>0</v>
      </c>
      <c r="IG21" s="373">
        <v>6.6648381046597533E-3</v>
      </c>
      <c r="IH21" s="373">
        <v>0</v>
      </c>
      <c r="II21" s="373">
        <v>0</v>
      </c>
      <c r="IJ21" s="373">
        <v>0</v>
      </c>
      <c r="IK21" s="373">
        <v>0</v>
      </c>
      <c r="IL21" s="373">
        <v>0</v>
      </c>
      <c r="IM21" s="373">
        <v>-0.24088026528767867</v>
      </c>
      <c r="IN21" s="373">
        <v>0.11901358068320056</v>
      </c>
      <c r="IO21" s="373">
        <v>-3.6482571151889021E-3</v>
      </c>
      <c r="IP21" s="373">
        <v>0</v>
      </c>
      <c r="IQ21" s="373">
        <v>0</v>
      </c>
      <c r="IR21" s="373">
        <v>4.8349315628850781E-2</v>
      </c>
      <c r="IS21" s="373">
        <v>0</v>
      </c>
      <c r="IT21" s="373">
        <v>0</v>
      </c>
      <c r="IU21" s="373">
        <v>0</v>
      </c>
      <c r="IV21" s="373">
        <v>0</v>
      </c>
      <c r="IW21" s="373">
        <v>0</v>
      </c>
      <c r="IX21" s="374">
        <v>0.20927812840978932</v>
      </c>
    </row>
    <row r="22" spans="1:258" ht="15" customHeight="1" x14ac:dyDescent="0.25">
      <c r="A22" s="259" t="s">
        <v>34</v>
      </c>
      <c r="C22" s="91">
        <v>678460</v>
      </c>
      <c r="D22" s="165" t="s">
        <v>686</v>
      </c>
      <c r="E22" s="167" t="s">
        <v>750</v>
      </c>
      <c r="F22" s="230">
        <v>45446</v>
      </c>
      <c r="G22" s="222">
        <v>309999.52265476494</v>
      </c>
      <c r="H22" s="222">
        <v>22781.46013159908</v>
      </c>
      <c r="I22" s="124">
        <v>-0.23599444123361657</v>
      </c>
      <c r="J22" s="398">
        <v>0.68304344700226016</v>
      </c>
      <c r="K22" s="398">
        <v>0.14851893837034694</v>
      </c>
      <c r="L22" s="398">
        <v>0</v>
      </c>
      <c r="M22" s="398">
        <v>1.911165565953821E-2</v>
      </c>
      <c r="N22" s="398">
        <v>0</v>
      </c>
      <c r="O22" s="398">
        <v>0</v>
      </c>
      <c r="P22" s="398">
        <v>4.78536220732209E-2</v>
      </c>
      <c r="Q22" s="398">
        <v>0</v>
      </c>
      <c r="R22" s="398">
        <v>5.4377038569742769E-2</v>
      </c>
      <c r="S22" s="398">
        <v>0</v>
      </c>
      <c r="T22" s="398">
        <v>4.7095298324891129E-2</v>
      </c>
      <c r="U22" s="399">
        <v>1</v>
      </c>
      <c r="X22" s="91">
        <v>678460</v>
      </c>
      <c r="Y22" s="165" t="s">
        <v>686</v>
      </c>
      <c r="Z22" s="167" t="s">
        <v>750</v>
      </c>
      <c r="AA22" s="230">
        <v>45446</v>
      </c>
      <c r="AB22" s="222">
        <v>309999.52265476494</v>
      </c>
      <c r="AC22" s="222">
        <v>22781.46013159908</v>
      </c>
      <c r="AD22" s="124">
        <v>-0.23599444123361657</v>
      </c>
      <c r="AE22" s="398">
        <v>8.7308457694859953E-2</v>
      </c>
      <c r="AF22" s="398">
        <v>0.21555065449057367</v>
      </c>
      <c r="AG22" s="398">
        <v>0.32043295248767278</v>
      </c>
      <c r="AH22" s="398">
        <v>5.9751382329153682E-2</v>
      </c>
      <c r="AI22" s="398">
        <v>0.14851893837034694</v>
      </c>
      <c r="AJ22" s="398">
        <v>0</v>
      </c>
      <c r="AK22" s="398">
        <v>1.911165565953821E-2</v>
      </c>
      <c r="AL22" s="398">
        <v>0</v>
      </c>
      <c r="AM22" s="398">
        <v>0</v>
      </c>
      <c r="AN22" s="398">
        <v>0</v>
      </c>
      <c r="AO22" s="398">
        <v>0</v>
      </c>
      <c r="AP22" s="398">
        <v>0</v>
      </c>
      <c r="AQ22" s="398">
        <v>4.78536220732209E-2</v>
      </c>
      <c r="AR22" s="398">
        <v>0</v>
      </c>
      <c r="AS22" s="398">
        <v>0</v>
      </c>
      <c r="AT22" s="398">
        <v>5.4377038569742769E-2</v>
      </c>
      <c r="AU22" s="398">
        <v>0</v>
      </c>
      <c r="AV22" s="398">
        <v>0</v>
      </c>
      <c r="AW22" s="406">
        <v>4.7095298324891129E-2</v>
      </c>
      <c r="AX22" s="399">
        <v>0.99999999999999989</v>
      </c>
      <c r="BA22" s="91">
        <v>678460</v>
      </c>
      <c r="BB22" s="165" t="s">
        <v>686</v>
      </c>
      <c r="BC22" s="167" t="s">
        <v>750</v>
      </c>
      <c r="BD22" s="230">
        <v>45446</v>
      </c>
      <c r="BE22" s="222">
        <v>309999.52265476494</v>
      </c>
      <c r="BF22" s="222">
        <v>22781.46013159908</v>
      </c>
      <c r="BG22" s="124">
        <v>-0.23599444123361657</v>
      </c>
      <c r="BH22" s="398">
        <v>8.7308457694859953E-2</v>
      </c>
      <c r="BI22" s="398">
        <v>0.21555065449057367</v>
      </c>
      <c r="BJ22" s="398">
        <v>0.32043295248767278</v>
      </c>
      <c r="BK22" s="398">
        <v>5.9751382329153682E-2</v>
      </c>
      <c r="BL22" s="398">
        <v>1.911165565953821E-2</v>
      </c>
      <c r="BM22" s="398">
        <v>0</v>
      </c>
      <c r="BN22" s="398">
        <v>0</v>
      </c>
      <c r="BO22" s="398">
        <v>0</v>
      </c>
      <c r="BP22" s="398">
        <v>0</v>
      </c>
      <c r="BQ22" s="398">
        <v>0</v>
      </c>
      <c r="BR22" s="398">
        <v>4.78536220732209E-2</v>
      </c>
      <c r="BS22" s="398">
        <v>0.14851893837034694</v>
      </c>
      <c r="BT22" s="398">
        <v>4.7095298324891129E-2</v>
      </c>
      <c r="BU22" s="398">
        <v>0</v>
      </c>
      <c r="BV22" s="398">
        <v>0</v>
      </c>
      <c r="BW22" s="398">
        <v>0</v>
      </c>
      <c r="BX22" s="398">
        <v>0</v>
      </c>
      <c r="BY22" s="398">
        <v>0</v>
      </c>
      <c r="BZ22" s="398">
        <v>0</v>
      </c>
      <c r="CA22" s="398">
        <v>0</v>
      </c>
      <c r="CB22" s="398">
        <v>0</v>
      </c>
      <c r="CC22" s="398">
        <v>0</v>
      </c>
      <c r="CD22" s="398">
        <v>0</v>
      </c>
      <c r="CE22" s="398">
        <v>5.4377038569742769E-2</v>
      </c>
      <c r="CF22" s="399">
        <v>0.99999999999999989</v>
      </c>
      <c r="CI22" s="106" t="s">
        <v>594</v>
      </c>
      <c r="CJ22" s="99">
        <v>5924.5658404534306</v>
      </c>
      <c r="CK22" s="99">
        <v>5924.6041315990824</v>
      </c>
      <c r="CL22" s="99">
        <v>3.8291145651783154E-2</v>
      </c>
      <c r="CM22" s="99">
        <v>7.8041315990818667</v>
      </c>
      <c r="CN22" s="265">
        <v>5916.8</v>
      </c>
      <c r="CO22" s="108">
        <v>1.9086481002712131E-2</v>
      </c>
      <c r="CP22" s="239">
        <v>2.5000000000000001E-3</v>
      </c>
      <c r="CQ22" s="108">
        <v>1.9086481002712131E-2</v>
      </c>
      <c r="CR22" s="101">
        <v>0.03</v>
      </c>
      <c r="CU22" s="165" t="s">
        <v>594</v>
      </c>
      <c r="CV22" s="210" t="s">
        <v>686</v>
      </c>
      <c r="CW22" s="207" t="s">
        <v>750</v>
      </c>
      <c r="CX22" s="230">
        <v>45446</v>
      </c>
      <c r="CY22" s="222">
        <v>309999.52265476494</v>
      </c>
      <c r="CZ22" s="222">
        <v>22781.46013159908</v>
      </c>
      <c r="DA22" s="444">
        <v>0.68304344700226016</v>
      </c>
      <c r="DB22" s="386">
        <v>1</v>
      </c>
      <c r="DC22" s="387">
        <v>5.4377038569742769E-2</v>
      </c>
      <c r="DD22" s="386">
        <v>1</v>
      </c>
      <c r="DE22" s="387">
        <v>4.78536220732209E-2</v>
      </c>
      <c r="DF22" s="386">
        <v>0</v>
      </c>
      <c r="DG22" s="387">
        <v>4.78536220732209E-2</v>
      </c>
      <c r="DH22" s="386">
        <v>1</v>
      </c>
      <c r="DI22" s="387">
        <v>4.7095298324891129E-2</v>
      </c>
      <c r="DJ22" s="386">
        <v>0.55000000000000004</v>
      </c>
      <c r="DK22" s="387">
        <v>0</v>
      </c>
      <c r="DL22" s="386"/>
      <c r="DM22" s="387">
        <v>0.76400555876638354</v>
      </c>
      <c r="DN22" s="386">
        <v>0</v>
      </c>
      <c r="DO22" s="387">
        <v>0.76400555876638354</v>
      </c>
      <c r="DP22" s="386">
        <v>1</v>
      </c>
      <c r="DQ22" s="387">
        <v>0.57159946894660874</v>
      </c>
      <c r="DR22" s="445">
        <v>0.75</v>
      </c>
      <c r="DS22" s="259"/>
      <c r="DT22" s="413"/>
      <c r="DU22" s="210" t="s">
        <v>594</v>
      </c>
      <c r="DV22" s="210" t="s">
        <v>686</v>
      </c>
      <c r="DW22" s="207" t="s">
        <v>750</v>
      </c>
      <c r="DX22" s="230">
        <v>45446</v>
      </c>
      <c r="DY22" s="462">
        <v>309999.52265476494</v>
      </c>
      <c r="DZ22" s="462">
        <v>22781.46013159908</v>
      </c>
      <c r="EA22" s="425">
        <v>-0.23599444123361657</v>
      </c>
      <c r="EB22" s="375">
        <v>0.10304344700226009</v>
      </c>
      <c r="EC22" s="375">
        <v>-3.1481061629653057E-2</v>
      </c>
      <c r="ED22" s="375">
        <v>0</v>
      </c>
      <c r="EE22" s="375">
        <v>9.1116556595382103E-3</v>
      </c>
      <c r="EF22" s="375">
        <v>0</v>
      </c>
      <c r="EG22" s="375">
        <v>0</v>
      </c>
      <c r="EH22" s="375">
        <v>-2.2146377926779107E-2</v>
      </c>
      <c r="EI22" s="375">
        <v>0</v>
      </c>
      <c r="EJ22" s="375">
        <v>-1.5622961430257237E-2</v>
      </c>
      <c r="EK22" s="375">
        <v>-0.03</v>
      </c>
      <c r="EL22" s="375">
        <v>-1.2904701675108869E-2</v>
      </c>
      <c r="EM22" s="423">
        <v>0.11215510266179829</v>
      </c>
      <c r="EN22" s="272"/>
      <c r="EO22" s="416"/>
      <c r="EP22" s="165" t="s">
        <v>594</v>
      </c>
      <c r="EQ22" s="422" t="s">
        <v>686</v>
      </c>
      <c r="ER22" s="167" t="s">
        <v>750</v>
      </c>
      <c r="ES22" s="230">
        <v>45446</v>
      </c>
      <c r="ET22" s="424">
        <v>309999.52265476494</v>
      </c>
      <c r="EU22" s="424">
        <v>22781.46013159908</v>
      </c>
      <c r="EV22" s="425">
        <v>-0.23599444123361657</v>
      </c>
      <c r="EW22" s="375">
        <v>-8.2691542305140059E-2</v>
      </c>
      <c r="EX22" s="375">
        <v>0.11555065449057367</v>
      </c>
      <c r="EY22" s="375">
        <v>6.0432952487672775E-2</v>
      </c>
      <c r="EZ22" s="375">
        <v>9.7513823291536794E-3</v>
      </c>
      <c r="FA22" s="375">
        <v>-3.1481061629653057E-2</v>
      </c>
      <c r="FB22" s="375">
        <v>0</v>
      </c>
      <c r="FC22" s="375">
        <v>9.1116556595382103E-3</v>
      </c>
      <c r="FD22" s="375">
        <v>0</v>
      </c>
      <c r="FE22" s="375">
        <v>0</v>
      </c>
      <c r="FF22" s="375">
        <v>0</v>
      </c>
      <c r="FG22" s="375">
        <v>0</v>
      </c>
      <c r="FH22" s="375">
        <v>0</v>
      </c>
      <c r="FI22" s="375">
        <v>-2.2146377926779107E-2</v>
      </c>
      <c r="FJ22" s="375">
        <v>0</v>
      </c>
      <c r="FK22" s="375">
        <v>0</v>
      </c>
      <c r="FL22" s="375">
        <v>-1.5622961430257237E-2</v>
      </c>
      <c r="FM22" s="375">
        <v>0</v>
      </c>
      <c r="FN22" s="375">
        <v>-0.03</v>
      </c>
      <c r="FO22" s="375">
        <v>-1.2904701675108869E-2</v>
      </c>
      <c r="FP22" s="383">
        <v>0</v>
      </c>
      <c r="FQ22" s="376">
        <v>0.19484664496693835</v>
      </c>
      <c r="FR22" s="234"/>
      <c r="FT22" s="304">
        <v>0</v>
      </c>
      <c r="FU22" s="281">
        <f t="shared" si="2"/>
        <v>0</v>
      </c>
      <c r="FV22" s="273">
        <f t="shared" si="1"/>
        <v>0</v>
      </c>
      <c r="FW22" s="273">
        <v>0</v>
      </c>
      <c r="FX22" s="282">
        <f t="shared" si="3"/>
        <v>0</v>
      </c>
      <c r="GA22" s="165" t="s">
        <v>594</v>
      </c>
      <c r="GB22" s="210" t="s">
        <v>686</v>
      </c>
      <c r="GC22" s="167" t="s">
        <v>750</v>
      </c>
      <c r="GD22" s="230">
        <v>45446</v>
      </c>
      <c r="GE22" s="222">
        <v>309999.52265476494</v>
      </c>
      <c r="GF22" s="222">
        <v>22781.46013159908</v>
      </c>
      <c r="GG22" s="217">
        <v>-0.23599444123361657</v>
      </c>
      <c r="GH22" s="375">
        <v>-8.2691542305140059E-2</v>
      </c>
      <c r="GI22" s="375">
        <v>0.11555065449057367</v>
      </c>
      <c r="GJ22" s="375">
        <v>6.0432952487672775E-2</v>
      </c>
      <c r="GK22" s="375">
        <v>9.7513823291536794E-3</v>
      </c>
      <c r="GL22" s="375">
        <v>9.1116556595382103E-3</v>
      </c>
      <c r="GM22" s="375">
        <v>0</v>
      </c>
      <c r="GN22" s="375">
        <v>0</v>
      </c>
      <c r="GO22" s="375">
        <v>0</v>
      </c>
      <c r="GP22" s="375">
        <v>0</v>
      </c>
      <c r="GQ22" s="375">
        <v>0</v>
      </c>
      <c r="GR22" s="375">
        <v>-2.2146377926779107E-2</v>
      </c>
      <c r="GS22" s="375">
        <v>-3.1481061629653057E-2</v>
      </c>
      <c r="GT22" s="375">
        <v>-1.2904701675108869E-2</v>
      </c>
      <c r="GU22" s="375">
        <v>0</v>
      </c>
      <c r="GV22" s="375">
        <v>0</v>
      </c>
      <c r="GW22" s="375">
        <v>0</v>
      </c>
      <c r="GX22" s="375">
        <v>-0.03</v>
      </c>
      <c r="GY22" s="375">
        <v>0</v>
      </c>
      <c r="GZ22" s="375">
        <v>0</v>
      </c>
      <c r="HA22" s="375">
        <v>0</v>
      </c>
      <c r="HB22" s="375">
        <v>0</v>
      </c>
      <c r="HC22" s="375">
        <v>0</v>
      </c>
      <c r="HD22" s="375">
        <v>0</v>
      </c>
      <c r="HE22" s="375">
        <v>-1.5622961430257237E-2</v>
      </c>
      <c r="HF22" s="375">
        <v>0</v>
      </c>
      <c r="HG22" s="375">
        <v>0</v>
      </c>
      <c r="HH22" s="375">
        <v>0</v>
      </c>
      <c r="HI22" s="375">
        <v>0</v>
      </c>
      <c r="HJ22" s="376">
        <v>0.19484664496693832</v>
      </c>
      <c r="HO22" s="165" t="s">
        <v>594</v>
      </c>
      <c r="HP22" s="210" t="s">
        <v>686</v>
      </c>
      <c r="HQ22" s="167" t="s">
        <v>750</v>
      </c>
      <c r="HR22" s="230">
        <v>45446</v>
      </c>
      <c r="HS22" s="222">
        <v>309999.52265476494</v>
      </c>
      <c r="HT22" s="222">
        <v>22781.46013159908</v>
      </c>
      <c r="HU22" s="217">
        <v>-0.23599444123361657</v>
      </c>
      <c r="HV22" s="375">
        <v>-8.2691542305140059E-2</v>
      </c>
      <c r="HW22" s="375">
        <v>0.11555065449057367</v>
      </c>
      <c r="HX22" s="375">
        <v>6.0432952487672775E-2</v>
      </c>
      <c r="HY22" s="375">
        <v>9.7513823291536794E-3</v>
      </c>
      <c r="HZ22" s="375">
        <v>0</v>
      </c>
      <c r="IA22" s="375">
        <v>0</v>
      </c>
      <c r="IB22" s="375">
        <v>0</v>
      </c>
      <c r="IC22" s="375">
        <v>0</v>
      </c>
      <c r="ID22" s="375">
        <v>0</v>
      </c>
      <c r="IE22" s="375">
        <v>0</v>
      </c>
      <c r="IF22" s="375">
        <v>-2.2146377926779107E-2</v>
      </c>
      <c r="IG22" s="375">
        <v>-3.1481061629653057E-2</v>
      </c>
      <c r="IH22" s="375">
        <v>-1.2904701675108869E-2</v>
      </c>
      <c r="II22" s="375">
        <v>0</v>
      </c>
      <c r="IJ22" s="375">
        <v>0</v>
      </c>
      <c r="IK22" s="375">
        <v>0</v>
      </c>
      <c r="IL22" s="375">
        <v>-0.03</v>
      </c>
      <c r="IM22" s="375">
        <v>0</v>
      </c>
      <c r="IN22" s="375">
        <v>0</v>
      </c>
      <c r="IO22" s="375">
        <v>0</v>
      </c>
      <c r="IP22" s="375">
        <v>0</v>
      </c>
      <c r="IQ22" s="375">
        <v>0</v>
      </c>
      <c r="IR22" s="375">
        <v>0</v>
      </c>
      <c r="IS22" s="375">
        <v>0</v>
      </c>
      <c r="IT22" s="375">
        <v>0</v>
      </c>
      <c r="IU22" s="375">
        <v>0</v>
      </c>
      <c r="IV22" s="375">
        <v>0</v>
      </c>
      <c r="IW22" s="375">
        <v>0</v>
      </c>
      <c r="IX22" s="376">
        <v>0.18247933642204062</v>
      </c>
    </row>
    <row r="23" spans="1:258" ht="15" customHeight="1" x14ac:dyDescent="0.25">
      <c r="A23" s="259" t="s">
        <v>34</v>
      </c>
      <c r="C23" s="90">
        <v>676844</v>
      </c>
      <c r="D23" s="129" t="s">
        <v>686</v>
      </c>
      <c r="E23" s="127" t="s">
        <v>750</v>
      </c>
      <c r="F23" s="229">
        <v>45484</v>
      </c>
      <c r="G23" s="221">
        <v>286010.58144835872</v>
      </c>
      <c r="H23" s="221">
        <v>20712.972000000002</v>
      </c>
      <c r="I23" s="123">
        <v>-0.30556683447664623</v>
      </c>
      <c r="J23" s="396">
        <v>0.60785838260934877</v>
      </c>
      <c r="K23" s="396">
        <v>0.16097586238540271</v>
      </c>
      <c r="L23" s="396">
        <v>0</v>
      </c>
      <c r="M23" s="396">
        <v>3.6594450271728095E-3</v>
      </c>
      <c r="N23" s="396">
        <v>0</v>
      </c>
      <c r="O23" s="396">
        <v>0</v>
      </c>
      <c r="P23" s="396">
        <v>7.0728152425551069E-2</v>
      </c>
      <c r="Q23" s="396">
        <v>0</v>
      </c>
      <c r="R23" s="396">
        <v>6.8760854582406078E-2</v>
      </c>
      <c r="S23" s="396">
        <v>4.0898486834872752E-2</v>
      </c>
      <c r="T23" s="396">
        <v>4.7118816135245947E-2</v>
      </c>
      <c r="U23" s="397">
        <v>1.0000000000000002</v>
      </c>
      <c r="X23" s="90">
        <v>676844</v>
      </c>
      <c r="Y23" s="129" t="s">
        <v>686</v>
      </c>
      <c r="Z23" s="127" t="s">
        <v>750</v>
      </c>
      <c r="AA23" s="229">
        <v>45484</v>
      </c>
      <c r="AB23" s="221">
        <v>286010.58144835872</v>
      </c>
      <c r="AC23" s="221">
        <v>20712.972000000002</v>
      </c>
      <c r="AD23" s="123">
        <v>-0.30556683447664623</v>
      </c>
      <c r="AE23" s="396">
        <v>8.8488405295263167E-2</v>
      </c>
      <c r="AF23" s="396">
        <v>0.31818414459322919</v>
      </c>
      <c r="AG23" s="396">
        <v>0.14819793303108086</v>
      </c>
      <c r="AH23" s="396">
        <v>5.2987899689775506E-2</v>
      </c>
      <c r="AI23" s="396">
        <v>0.16097586238540271</v>
      </c>
      <c r="AJ23" s="396">
        <v>0</v>
      </c>
      <c r="AK23" s="396">
        <v>3.6594450271728095E-3</v>
      </c>
      <c r="AL23" s="396">
        <v>0</v>
      </c>
      <c r="AM23" s="396">
        <v>0</v>
      </c>
      <c r="AN23" s="396">
        <v>0</v>
      </c>
      <c r="AO23" s="396">
        <v>0</v>
      </c>
      <c r="AP23" s="396">
        <v>0</v>
      </c>
      <c r="AQ23" s="396">
        <v>7.0728152425551069E-2</v>
      </c>
      <c r="AR23" s="396">
        <v>0</v>
      </c>
      <c r="AS23" s="396">
        <v>0</v>
      </c>
      <c r="AT23" s="396">
        <v>6.8760854582406078E-2</v>
      </c>
      <c r="AU23" s="396">
        <v>0</v>
      </c>
      <c r="AV23" s="396">
        <v>4.0898486834872752E-2</v>
      </c>
      <c r="AW23" s="405">
        <v>4.7118816135245947E-2</v>
      </c>
      <c r="AX23" s="397">
        <v>1.0000000000000002</v>
      </c>
      <c r="BA23" s="90">
        <v>676844</v>
      </c>
      <c r="BB23" s="129" t="s">
        <v>686</v>
      </c>
      <c r="BC23" s="127" t="s">
        <v>750</v>
      </c>
      <c r="BD23" s="229">
        <v>45484</v>
      </c>
      <c r="BE23" s="221">
        <v>286010.58144835872</v>
      </c>
      <c r="BF23" s="221">
        <v>20712.972000000002</v>
      </c>
      <c r="BG23" s="123">
        <v>-0.30556683447664623</v>
      </c>
      <c r="BH23" s="396">
        <v>8.8488405295263167E-2</v>
      </c>
      <c r="BI23" s="396">
        <v>0.31818414459322919</v>
      </c>
      <c r="BJ23" s="396">
        <v>0.14819793303108086</v>
      </c>
      <c r="BK23" s="396">
        <v>5.2987899689775506E-2</v>
      </c>
      <c r="BL23" s="396">
        <v>3.6594450271728095E-3</v>
      </c>
      <c r="BM23" s="396">
        <v>0</v>
      </c>
      <c r="BN23" s="396">
        <v>0</v>
      </c>
      <c r="BO23" s="396">
        <v>0</v>
      </c>
      <c r="BP23" s="396">
        <v>0</v>
      </c>
      <c r="BQ23" s="396">
        <v>0</v>
      </c>
      <c r="BR23" s="396">
        <v>7.0728152425551069E-2</v>
      </c>
      <c r="BS23" s="396">
        <v>0.16097586238540271</v>
      </c>
      <c r="BT23" s="396">
        <v>4.7118816135245947E-2</v>
      </c>
      <c r="BU23" s="396">
        <v>0</v>
      </c>
      <c r="BV23" s="396">
        <v>0</v>
      </c>
      <c r="BW23" s="396">
        <v>0</v>
      </c>
      <c r="BX23" s="396">
        <v>4.0898486834872752E-2</v>
      </c>
      <c r="BY23" s="396">
        <v>0</v>
      </c>
      <c r="BZ23" s="396">
        <v>0</v>
      </c>
      <c r="CA23" s="396">
        <v>0</v>
      </c>
      <c r="CB23" s="396">
        <v>0</v>
      </c>
      <c r="CC23" s="396">
        <v>0</v>
      </c>
      <c r="CD23" s="396">
        <v>0</v>
      </c>
      <c r="CE23" s="396">
        <v>6.8760854582406078E-2</v>
      </c>
      <c r="CF23" s="397">
        <v>1</v>
      </c>
      <c r="CI23" s="111" t="s">
        <v>192</v>
      </c>
      <c r="CJ23" s="98">
        <v>1046.6400000000001</v>
      </c>
      <c r="CK23" s="98">
        <v>1046.6400000000001</v>
      </c>
      <c r="CL23" s="98">
        <v>0</v>
      </c>
      <c r="CM23" s="98">
        <v>0</v>
      </c>
      <c r="CN23" s="264">
        <v>1046.6400000000001</v>
      </c>
      <c r="CO23" s="107">
        <v>3.6594450271728095E-3</v>
      </c>
      <c r="CP23" s="240">
        <v>2.5000000000000001E-3</v>
      </c>
      <c r="CQ23" s="107">
        <v>3.6594450271728095E-3</v>
      </c>
      <c r="CR23" s="100">
        <v>0.03</v>
      </c>
      <c r="CU23" s="129" t="s">
        <v>192</v>
      </c>
      <c r="CV23" s="208" t="s">
        <v>686</v>
      </c>
      <c r="CW23" s="209" t="s">
        <v>750</v>
      </c>
      <c r="CX23" s="229">
        <v>45484</v>
      </c>
      <c r="CY23" s="221">
        <v>286010.58144835872</v>
      </c>
      <c r="CZ23" s="221">
        <v>20712.972000000002</v>
      </c>
      <c r="DA23" s="442">
        <v>0.60785838260934877</v>
      </c>
      <c r="DB23" s="388">
        <v>1</v>
      </c>
      <c r="DC23" s="389">
        <v>6.8760854582406078E-2</v>
      </c>
      <c r="DD23" s="388">
        <v>1</v>
      </c>
      <c r="DE23" s="389">
        <v>0.11162663926042382</v>
      </c>
      <c r="DF23" s="388">
        <v>0</v>
      </c>
      <c r="DG23" s="389">
        <v>0.11162663926042382</v>
      </c>
      <c r="DH23" s="388">
        <v>1</v>
      </c>
      <c r="DI23" s="389">
        <v>4.7118816135245947E-2</v>
      </c>
      <c r="DJ23" s="388">
        <v>1</v>
      </c>
      <c r="DK23" s="389">
        <v>0</v>
      </c>
      <c r="DL23" s="388"/>
      <c r="DM23" s="389">
        <v>0.69443316552335377</v>
      </c>
      <c r="DN23" s="388">
        <v>0</v>
      </c>
      <c r="DO23" s="389">
        <v>0.69443316552335377</v>
      </c>
      <c r="DP23" s="388">
        <v>1</v>
      </c>
      <c r="DQ23" s="389">
        <v>0.43538669755702653</v>
      </c>
      <c r="DR23" s="443">
        <v>0.75</v>
      </c>
      <c r="DS23" s="426"/>
      <c r="DT23" s="413"/>
      <c r="DU23" s="208" t="s">
        <v>192</v>
      </c>
      <c r="DV23" s="208" t="s">
        <v>686</v>
      </c>
      <c r="DW23" s="209" t="s">
        <v>750</v>
      </c>
      <c r="DX23" s="229">
        <v>45484</v>
      </c>
      <c r="DY23" s="461">
        <v>286010.58144835872</v>
      </c>
      <c r="DZ23" s="461">
        <v>20712.972000000002</v>
      </c>
      <c r="EA23" s="421">
        <v>-0.30556683447664623</v>
      </c>
      <c r="EB23" s="373">
        <v>2.7858382609348697E-2</v>
      </c>
      <c r="EC23" s="373">
        <v>-1.9024137614597286E-2</v>
      </c>
      <c r="ED23" s="373">
        <v>0</v>
      </c>
      <c r="EE23" s="373">
        <v>-6.3405549728271903E-3</v>
      </c>
      <c r="EF23" s="373">
        <v>0</v>
      </c>
      <c r="EG23" s="373">
        <v>0</v>
      </c>
      <c r="EH23" s="373">
        <v>7.2815242555106241E-4</v>
      </c>
      <c r="EI23" s="373">
        <v>0</v>
      </c>
      <c r="EJ23" s="373">
        <v>-1.2391454175939287E-3</v>
      </c>
      <c r="EK23" s="373">
        <v>1.0898486834872753E-2</v>
      </c>
      <c r="EL23" s="373">
        <v>-1.2881183864754051E-2</v>
      </c>
      <c r="EM23" s="420">
        <v>3.9485021869772485E-2</v>
      </c>
      <c r="EN23" s="272"/>
      <c r="EO23" s="416"/>
      <c r="EP23" s="129" t="s">
        <v>192</v>
      </c>
      <c r="EQ23" s="419" t="s">
        <v>686</v>
      </c>
      <c r="ER23" s="127" t="s">
        <v>750</v>
      </c>
      <c r="ES23" s="229">
        <v>45484</v>
      </c>
      <c r="ET23" s="279">
        <v>286010.58144835872</v>
      </c>
      <c r="EU23" s="279">
        <v>20712.972000000002</v>
      </c>
      <c r="EV23" s="421">
        <v>-0.30556683447664623</v>
      </c>
      <c r="EW23" s="373">
        <v>-8.1511594704736845E-2</v>
      </c>
      <c r="EX23" s="373">
        <v>0.21818414459322918</v>
      </c>
      <c r="EY23" s="373">
        <v>-0.11180206696891914</v>
      </c>
      <c r="EZ23" s="373">
        <v>2.9878996897755028E-3</v>
      </c>
      <c r="FA23" s="373">
        <v>-1.9024137614597286E-2</v>
      </c>
      <c r="FB23" s="373">
        <v>0</v>
      </c>
      <c r="FC23" s="373">
        <v>-6.3405549728271903E-3</v>
      </c>
      <c r="FD23" s="373">
        <v>0</v>
      </c>
      <c r="FE23" s="373">
        <v>0</v>
      </c>
      <c r="FF23" s="373">
        <v>0</v>
      </c>
      <c r="FG23" s="373">
        <v>0</v>
      </c>
      <c r="FH23" s="373">
        <v>0</v>
      </c>
      <c r="FI23" s="373">
        <v>7.2815242555106241E-4</v>
      </c>
      <c r="FJ23" s="373">
        <v>0</v>
      </c>
      <c r="FK23" s="373">
        <v>0</v>
      </c>
      <c r="FL23" s="373">
        <v>-1.2391454175939287E-3</v>
      </c>
      <c r="FM23" s="373">
        <v>0</v>
      </c>
      <c r="FN23" s="373">
        <v>1.0898486834872753E-2</v>
      </c>
      <c r="FO23" s="373">
        <v>-1.2881183864754051E-2</v>
      </c>
      <c r="FP23" s="382">
        <v>0</v>
      </c>
      <c r="FQ23" s="374">
        <v>0.23279868354342853</v>
      </c>
      <c r="FR23" s="234"/>
      <c r="FT23" s="96">
        <v>0</v>
      </c>
      <c r="FU23" s="279">
        <f t="shared" si="2"/>
        <v>0</v>
      </c>
      <c r="FV23" s="274">
        <f t="shared" si="1"/>
        <v>0</v>
      </c>
      <c r="FW23" s="274">
        <v>0</v>
      </c>
      <c r="FX23" s="280">
        <f t="shared" si="3"/>
        <v>0</v>
      </c>
      <c r="GA23" s="129" t="s">
        <v>192</v>
      </c>
      <c r="GB23" s="208" t="s">
        <v>686</v>
      </c>
      <c r="GC23" s="127" t="s">
        <v>750</v>
      </c>
      <c r="GD23" s="229">
        <v>45484</v>
      </c>
      <c r="GE23" s="221">
        <v>286010.58144835872</v>
      </c>
      <c r="GF23" s="221">
        <v>20712.972000000002</v>
      </c>
      <c r="GG23" s="216">
        <v>-0.30556683447664623</v>
      </c>
      <c r="GH23" s="373">
        <v>-8.1511594704736845E-2</v>
      </c>
      <c r="GI23" s="373">
        <v>0.21818414459322918</v>
      </c>
      <c r="GJ23" s="373">
        <v>-0.11180206696891914</v>
      </c>
      <c r="GK23" s="373">
        <v>2.9878996897755028E-3</v>
      </c>
      <c r="GL23" s="373">
        <v>-6.3405549728271903E-3</v>
      </c>
      <c r="GM23" s="373">
        <v>0</v>
      </c>
      <c r="GN23" s="373">
        <v>0</v>
      </c>
      <c r="GO23" s="373">
        <v>0</v>
      </c>
      <c r="GP23" s="373">
        <v>0</v>
      </c>
      <c r="GQ23" s="373">
        <v>0</v>
      </c>
      <c r="GR23" s="373">
        <v>7.2815242555106241E-4</v>
      </c>
      <c r="GS23" s="373">
        <v>-1.9024137614597286E-2</v>
      </c>
      <c r="GT23" s="373">
        <v>-1.2881183864754051E-2</v>
      </c>
      <c r="GU23" s="373">
        <v>0</v>
      </c>
      <c r="GV23" s="373">
        <v>0</v>
      </c>
      <c r="GW23" s="373">
        <v>0</v>
      </c>
      <c r="GX23" s="373">
        <v>1.0898486834872753E-2</v>
      </c>
      <c r="GY23" s="373">
        <v>0</v>
      </c>
      <c r="GZ23" s="373">
        <v>0</v>
      </c>
      <c r="HA23" s="373">
        <v>0</v>
      </c>
      <c r="HB23" s="373">
        <v>0</v>
      </c>
      <c r="HC23" s="373">
        <v>0</v>
      </c>
      <c r="HD23" s="373">
        <v>0</v>
      </c>
      <c r="HE23" s="373">
        <v>-1.2391454175939287E-3</v>
      </c>
      <c r="HF23" s="373">
        <v>0</v>
      </c>
      <c r="HG23" s="373">
        <v>0</v>
      </c>
      <c r="HH23" s="373">
        <v>0</v>
      </c>
      <c r="HI23" s="373">
        <v>0</v>
      </c>
      <c r="HJ23" s="374">
        <v>0.23279868354342853</v>
      </c>
      <c r="HO23" s="129" t="s">
        <v>192</v>
      </c>
      <c r="HP23" s="208" t="s">
        <v>686</v>
      </c>
      <c r="HQ23" s="127" t="s">
        <v>750</v>
      </c>
      <c r="HR23" s="229">
        <v>45484</v>
      </c>
      <c r="HS23" s="221">
        <v>286010.58144835872</v>
      </c>
      <c r="HT23" s="221">
        <v>20712.972000000002</v>
      </c>
      <c r="HU23" s="216">
        <v>-0.30556683447664623</v>
      </c>
      <c r="HV23" s="373">
        <v>-8.1511594704736845E-2</v>
      </c>
      <c r="HW23" s="373">
        <v>0.21818414459322918</v>
      </c>
      <c r="HX23" s="373">
        <v>-0.11180206696891914</v>
      </c>
      <c r="HY23" s="373">
        <v>2.9878996897755028E-3</v>
      </c>
      <c r="HZ23" s="373">
        <v>0</v>
      </c>
      <c r="IA23" s="373">
        <v>0</v>
      </c>
      <c r="IB23" s="373">
        <v>0</v>
      </c>
      <c r="IC23" s="373">
        <v>0</v>
      </c>
      <c r="ID23" s="373">
        <v>0</v>
      </c>
      <c r="IE23" s="373">
        <v>0</v>
      </c>
      <c r="IF23" s="373">
        <v>7.2815242555106241E-4</v>
      </c>
      <c r="IG23" s="373">
        <v>-1.9024137614597286E-2</v>
      </c>
      <c r="IH23" s="373">
        <v>-1.2881183864754051E-2</v>
      </c>
      <c r="II23" s="373">
        <v>0</v>
      </c>
      <c r="IJ23" s="373">
        <v>0</v>
      </c>
      <c r="IK23" s="373">
        <v>0</v>
      </c>
      <c r="IL23" s="373">
        <v>1.0898486834872753E-2</v>
      </c>
      <c r="IM23" s="373">
        <v>0</v>
      </c>
      <c r="IN23" s="373">
        <v>0</v>
      </c>
      <c r="IO23" s="373">
        <v>0</v>
      </c>
      <c r="IP23" s="373">
        <v>0</v>
      </c>
      <c r="IQ23" s="373">
        <v>0</v>
      </c>
      <c r="IR23" s="373">
        <v>0</v>
      </c>
      <c r="IS23" s="373">
        <v>0</v>
      </c>
      <c r="IT23" s="373">
        <v>0</v>
      </c>
      <c r="IU23" s="373">
        <v>0</v>
      </c>
      <c r="IV23" s="373">
        <v>0</v>
      </c>
      <c r="IW23" s="373">
        <v>0</v>
      </c>
      <c r="IX23" s="374">
        <v>0.22900883334821792</v>
      </c>
    </row>
    <row r="24" spans="1:258" ht="15" customHeight="1" x14ac:dyDescent="0.25">
      <c r="A24" s="259" t="s">
        <v>34</v>
      </c>
      <c r="C24" s="91">
        <v>676888</v>
      </c>
      <c r="D24" s="165" t="s">
        <v>681</v>
      </c>
      <c r="E24" s="167" t="s">
        <v>750</v>
      </c>
      <c r="F24" s="230">
        <v>45561</v>
      </c>
      <c r="G24" s="222">
        <v>277525.62961115368</v>
      </c>
      <c r="H24" s="222">
        <v>5963.85</v>
      </c>
      <c r="I24" s="124">
        <v>-4.6210438778655161E-2</v>
      </c>
      <c r="J24" s="398">
        <v>0.51752906501786122</v>
      </c>
      <c r="K24" s="398">
        <v>0.24884620601262281</v>
      </c>
      <c r="L24" s="398">
        <v>0</v>
      </c>
      <c r="M24" s="398">
        <v>2.1489366615818732E-2</v>
      </c>
      <c r="N24" s="398">
        <v>0</v>
      </c>
      <c r="O24" s="398">
        <v>0</v>
      </c>
      <c r="P24" s="398">
        <v>0.13120301736101928</v>
      </c>
      <c r="Q24" s="398">
        <v>0</v>
      </c>
      <c r="R24" s="398">
        <v>0</v>
      </c>
      <c r="S24" s="398">
        <v>0</v>
      </c>
      <c r="T24" s="398">
        <v>8.0932344992677777E-2</v>
      </c>
      <c r="U24" s="399">
        <v>0.99999999999999978</v>
      </c>
      <c r="X24" s="91">
        <v>676888</v>
      </c>
      <c r="Y24" s="165" t="s">
        <v>681</v>
      </c>
      <c r="Z24" s="167" t="s">
        <v>750</v>
      </c>
      <c r="AA24" s="230">
        <v>45561</v>
      </c>
      <c r="AB24" s="222">
        <v>277525.62961115368</v>
      </c>
      <c r="AC24" s="222">
        <v>5963.85</v>
      </c>
      <c r="AD24" s="124">
        <v>-4.6210438778655161E-2</v>
      </c>
      <c r="AE24" s="398">
        <v>0.18065470318626894</v>
      </c>
      <c r="AF24" s="398">
        <v>8.9429866476744779E-2</v>
      </c>
      <c r="AG24" s="398">
        <v>0.19890411362911373</v>
      </c>
      <c r="AH24" s="398">
        <v>4.8540381725733758E-2</v>
      </c>
      <c r="AI24" s="398">
        <v>0.24884620601262281</v>
      </c>
      <c r="AJ24" s="398">
        <v>0</v>
      </c>
      <c r="AK24" s="398">
        <v>2.1489366615818732E-2</v>
      </c>
      <c r="AL24" s="398">
        <v>0</v>
      </c>
      <c r="AM24" s="398">
        <v>0</v>
      </c>
      <c r="AN24" s="398">
        <v>0</v>
      </c>
      <c r="AO24" s="398">
        <v>0</v>
      </c>
      <c r="AP24" s="398">
        <v>0</v>
      </c>
      <c r="AQ24" s="398">
        <v>0.13120301736101928</v>
      </c>
      <c r="AR24" s="398">
        <v>0</v>
      </c>
      <c r="AS24" s="398">
        <v>0</v>
      </c>
      <c r="AT24" s="398">
        <v>0</v>
      </c>
      <c r="AU24" s="398">
        <v>0</v>
      </c>
      <c r="AV24" s="398">
        <v>0</v>
      </c>
      <c r="AW24" s="406">
        <v>8.0932344992677777E-2</v>
      </c>
      <c r="AX24" s="399">
        <v>0.99999999999999978</v>
      </c>
      <c r="BA24" s="91">
        <v>676888</v>
      </c>
      <c r="BB24" s="165" t="s">
        <v>681</v>
      </c>
      <c r="BC24" s="167" t="s">
        <v>750</v>
      </c>
      <c r="BD24" s="230">
        <v>45561</v>
      </c>
      <c r="BE24" s="222">
        <v>277525.62961115368</v>
      </c>
      <c r="BF24" s="222">
        <v>5963.85</v>
      </c>
      <c r="BG24" s="124">
        <v>-4.6210438778655161E-2</v>
      </c>
      <c r="BH24" s="398">
        <v>0.18065470318626894</v>
      </c>
      <c r="BI24" s="398">
        <v>8.9429866476744779E-2</v>
      </c>
      <c r="BJ24" s="398">
        <v>0.19890411362911373</v>
      </c>
      <c r="BK24" s="398">
        <v>4.8540381725733758E-2</v>
      </c>
      <c r="BL24" s="398">
        <v>2.1489366615818732E-2</v>
      </c>
      <c r="BM24" s="398">
        <v>0</v>
      </c>
      <c r="BN24" s="398">
        <v>0</v>
      </c>
      <c r="BO24" s="398">
        <v>0</v>
      </c>
      <c r="BP24" s="398">
        <v>0</v>
      </c>
      <c r="BQ24" s="398">
        <v>0</v>
      </c>
      <c r="BR24" s="398">
        <v>0.13120301736101928</v>
      </c>
      <c r="BS24" s="398">
        <v>0.24884620601262281</v>
      </c>
      <c r="BT24" s="398">
        <v>8.0932344992677777E-2</v>
      </c>
      <c r="BU24" s="398">
        <v>0</v>
      </c>
      <c r="BV24" s="398">
        <v>0</v>
      </c>
      <c r="BW24" s="398">
        <v>0</v>
      </c>
      <c r="BX24" s="398">
        <v>0</v>
      </c>
      <c r="BY24" s="398">
        <v>0</v>
      </c>
      <c r="BZ24" s="398">
        <v>0</v>
      </c>
      <c r="CA24" s="398">
        <v>0</v>
      </c>
      <c r="CB24" s="398">
        <v>0</v>
      </c>
      <c r="CC24" s="398">
        <v>0</v>
      </c>
      <c r="CD24" s="398">
        <v>0</v>
      </c>
      <c r="CE24" s="398">
        <v>0</v>
      </c>
      <c r="CF24" s="399">
        <v>0.99999999999999978</v>
      </c>
      <c r="CI24" s="106" t="s">
        <v>197</v>
      </c>
      <c r="CJ24" s="99">
        <v>5963.85</v>
      </c>
      <c r="CK24" s="99">
        <v>5963.85</v>
      </c>
      <c r="CL24" s="99">
        <v>0</v>
      </c>
      <c r="CM24" s="99">
        <v>0</v>
      </c>
      <c r="CN24" s="265">
        <v>5963.85</v>
      </c>
      <c r="CO24" s="108">
        <v>2.1489366615818732E-2</v>
      </c>
      <c r="CP24" s="239">
        <v>2.5000000000000001E-3</v>
      </c>
      <c r="CQ24" s="108">
        <v>2.1489366615818732E-2</v>
      </c>
      <c r="CR24" s="101">
        <v>0.03</v>
      </c>
      <c r="CU24" s="165" t="s">
        <v>197</v>
      </c>
      <c r="CV24" s="210" t="s">
        <v>681</v>
      </c>
      <c r="CW24" s="207" t="s">
        <v>750</v>
      </c>
      <c r="CX24" s="230">
        <v>45561</v>
      </c>
      <c r="CY24" s="222">
        <v>277525.62961115368</v>
      </c>
      <c r="CZ24" s="222">
        <v>5963.85</v>
      </c>
      <c r="DA24" s="444">
        <v>0.51752906501786122</v>
      </c>
      <c r="DB24" s="386">
        <v>0.7</v>
      </c>
      <c r="DC24" s="387">
        <v>0</v>
      </c>
      <c r="DD24" s="386"/>
      <c r="DE24" s="387">
        <v>0.13120301736101928</v>
      </c>
      <c r="DF24" s="386">
        <v>0</v>
      </c>
      <c r="DG24" s="387">
        <v>0.13120301736101928</v>
      </c>
      <c r="DH24" s="386">
        <v>1</v>
      </c>
      <c r="DI24" s="387">
        <v>8.0932344992677777E-2</v>
      </c>
      <c r="DJ24" s="386">
        <v>1</v>
      </c>
      <c r="DK24" s="387">
        <v>0</v>
      </c>
      <c r="DL24" s="386"/>
      <c r="DM24" s="387">
        <v>0.65378956122134479</v>
      </c>
      <c r="DN24" s="386">
        <v>0</v>
      </c>
      <c r="DO24" s="387">
        <v>0.65378956122134479</v>
      </c>
      <c r="DP24" s="386">
        <v>0.7</v>
      </c>
      <c r="DQ24" s="387">
        <v>0.57284719192927569</v>
      </c>
      <c r="DR24" s="445">
        <v>0.75</v>
      </c>
      <c r="DS24" s="259"/>
      <c r="DT24" s="413"/>
      <c r="DU24" s="210" t="s">
        <v>197</v>
      </c>
      <c r="DV24" s="210" t="s">
        <v>681</v>
      </c>
      <c r="DW24" s="207" t="s">
        <v>750</v>
      </c>
      <c r="DX24" s="230">
        <v>45561</v>
      </c>
      <c r="DY24" s="462">
        <v>277525.62961115368</v>
      </c>
      <c r="DZ24" s="462">
        <v>5963.85</v>
      </c>
      <c r="EA24" s="425">
        <v>-4.6210438778655161E-2</v>
      </c>
      <c r="EB24" s="375">
        <v>3.2529065017861125E-2</v>
      </c>
      <c r="EC24" s="375">
        <v>6.8846206012622813E-2</v>
      </c>
      <c r="ED24" s="375">
        <v>0</v>
      </c>
      <c r="EE24" s="375">
        <v>2.1489366615818732E-2</v>
      </c>
      <c r="EF24" s="375">
        <v>0</v>
      </c>
      <c r="EG24" s="375">
        <v>0</v>
      </c>
      <c r="EH24" s="375">
        <v>7.1203017361019277E-2</v>
      </c>
      <c r="EI24" s="375">
        <v>0</v>
      </c>
      <c r="EJ24" s="375">
        <v>-0.19</v>
      </c>
      <c r="EK24" s="375">
        <v>-2.5000000000000001E-2</v>
      </c>
      <c r="EL24" s="375">
        <v>2.0932344992677779E-2</v>
      </c>
      <c r="EM24" s="423">
        <v>0.21499999999999989</v>
      </c>
      <c r="EN24" s="272"/>
      <c r="EO24" s="416"/>
      <c r="EP24" s="165" t="s">
        <v>197</v>
      </c>
      <c r="EQ24" s="422" t="s">
        <v>681</v>
      </c>
      <c r="ER24" s="167" t="s">
        <v>750</v>
      </c>
      <c r="ES24" s="230">
        <v>45561</v>
      </c>
      <c r="ET24" s="424">
        <v>277525.62961115368</v>
      </c>
      <c r="EU24" s="424">
        <v>5963.85</v>
      </c>
      <c r="EV24" s="425">
        <v>-4.6210438778655161E-2</v>
      </c>
      <c r="EW24" s="375">
        <v>2.0654703186268941E-2</v>
      </c>
      <c r="EX24" s="375">
        <v>-5.5701335232552218E-3</v>
      </c>
      <c r="EY24" s="375">
        <v>-6.0958863708862887E-3</v>
      </c>
      <c r="EZ24" s="375">
        <v>2.3540381725733757E-2</v>
      </c>
      <c r="FA24" s="375">
        <v>6.8846206012622813E-2</v>
      </c>
      <c r="FB24" s="375">
        <v>0</v>
      </c>
      <c r="FC24" s="375">
        <v>2.1489366615818732E-2</v>
      </c>
      <c r="FD24" s="375">
        <v>0</v>
      </c>
      <c r="FE24" s="375">
        <v>0</v>
      </c>
      <c r="FF24" s="375">
        <v>0</v>
      </c>
      <c r="FG24" s="375">
        <v>0</v>
      </c>
      <c r="FH24" s="375">
        <v>0</v>
      </c>
      <c r="FI24" s="375">
        <v>7.1203017361019277E-2</v>
      </c>
      <c r="FJ24" s="375">
        <v>0</v>
      </c>
      <c r="FK24" s="375">
        <v>0</v>
      </c>
      <c r="FL24" s="375">
        <v>-0.19</v>
      </c>
      <c r="FM24" s="375">
        <v>0</v>
      </c>
      <c r="FN24" s="375">
        <v>-2.5000000000000001E-2</v>
      </c>
      <c r="FO24" s="375">
        <v>2.0932344992677779E-2</v>
      </c>
      <c r="FP24" s="383">
        <v>0</v>
      </c>
      <c r="FQ24" s="376">
        <v>0.2266660198941414</v>
      </c>
      <c r="FR24" s="234"/>
      <c r="FT24" s="304">
        <v>0</v>
      </c>
      <c r="FU24" s="281">
        <f t="shared" si="2"/>
        <v>0</v>
      </c>
      <c r="FV24" s="273">
        <f t="shared" si="1"/>
        <v>0</v>
      </c>
      <c r="FW24" s="273">
        <v>0</v>
      </c>
      <c r="FX24" s="282">
        <f t="shared" si="3"/>
        <v>0</v>
      </c>
      <c r="GA24" s="165" t="s">
        <v>197</v>
      </c>
      <c r="GB24" s="210" t="s">
        <v>681</v>
      </c>
      <c r="GC24" s="167" t="s">
        <v>750</v>
      </c>
      <c r="GD24" s="230">
        <v>45561</v>
      </c>
      <c r="GE24" s="222">
        <v>277525.62961115368</v>
      </c>
      <c r="GF24" s="222">
        <v>5963.85</v>
      </c>
      <c r="GG24" s="217">
        <v>-4.6210438778655161E-2</v>
      </c>
      <c r="GH24" s="375">
        <v>2.0654703186268941E-2</v>
      </c>
      <c r="GI24" s="375">
        <v>-5.5701335232552218E-3</v>
      </c>
      <c r="GJ24" s="375">
        <v>-6.0958863708862887E-3</v>
      </c>
      <c r="GK24" s="375">
        <v>2.3540381725733757E-2</v>
      </c>
      <c r="GL24" s="375">
        <v>2.1489366615818732E-2</v>
      </c>
      <c r="GM24" s="375">
        <v>0</v>
      </c>
      <c r="GN24" s="375">
        <v>0</v>
      </c>
      <c r="GO24" s="375">
        <v>0</v>
      </c>
      <c r="GP24" s="375">
        <v>0</v>
      </c>
      <c r="GQ24" s="375">
        <v>0</v>
      </c>
      <c r="GR24" s="375">
        <v>7.1203017361019277E-2</v>
      </c>
      <c r="GS24" s="375">
        <v>6.8846206012622813E-2</v>
      </c>
      <c r="GT24" s="375">
        <v>2.0932344992677779E-2</v>
      </c>
      <c r="GU24" s="375">
        <v>0</v>
      </c>
      <c r="GV24" s="375">
        <v>0</v>
      </c>
      <c r="GW24" s="375">
        <v>0</v>
      </c>
      <c r="GX24" s="375">
        <v>-2.5000000000000001E-2</v>
      </c>
      <c r="GY24" s="375">
        <v>0</v>
      </c>
      <c r="GZ24" s="375">
        <v>0</v>
      </c>
      <c r="HA24" s="375">
        <v>0</v>
      </c>
      <c r="HB24" s="375">
        <v>0</v>
      </c>
      <c r="HC24" s="375">
        <v>0</v>
      </c>
      <c r="HD24" s="375">
        <v>0</v>
      </c>
      <c r="HE24" s="375">
        <v>-0.19</v>
      </c>
      <c r="HF24" s="375">
        <v>0</v>
      </c>
      <c r="HG24" s="375">
        <v>0</v>
      </c>
      <c r="HH24" s="375">
        <v>0</v>
      </c>
      <c r="HI24" s="375">
        <v>0</v>
      </c>
      <c r="HJ24" s="376">
        <v>0.22666601989414142</v>
      </c>
      <c r="HO24" s="165" t="s">
        <v>197</v>
      </c>
      <c r="HP24" s="210" t="s">
        <v>681</v>
      </c>
      <c r="HQ24" s="167" t="s">
        <v>750</v>
      </c>
      <c r="HR24" s="230">
        <v>45561</v>
      </c>
      <c r="HS24" s="222">
        <v>277525.62961115368</v>
      </c>
      <c r="HT24" s="222">
        <v>5963.85</v>
      </c>
      <c r="HU24" s="217">
        <v>-4.6210438778655161E-2</v>
      </c>
      <c r="HV24" s="375">
        <v>2.0654703186268941E-2</v>
      </c>
      <c r="HW24" s="375">
        <v>-5.5701335232552218E-3</v>
      </c>
      <c r="HX24" s="375">
        <v>-6.0958863708862887E-3</v>
      </c>
      <c r="HY24" s="375">
        <v>2.3540381725733757E-2</v>
      </c>
      <c r="HZ24" s="375">
        <v>0</v>
      </c>
      <c r="IA24" s="375">
        <v>0</v>
      </c>
      <c r="IB24" s="375">
        <v>0</v>
      </c>
      <c r="IC24" s="375">
        <v>0</v>
      </c>
      <c r="ID24" s="375">
        <v>0</v>
      </c>
      <c r="IE24" s="375">
        <v>0</v>
      </c>
      <c r="IF24" s="375">
        <v>7.1203017361019277E-2</v>
      </c>
      <c r="IG24" s="375">
        <v>6.8846206012622813E-2</v>
      </c>
      <c r="IH24" s="375">
        <v>2.0932344992677779E-2</v>
      </c>
      <c r="II24" s="375">
        <v>0</v>
      </c>
      <c r="IJ24" s="375">
        <v>0</v>
      </c>
      <c r="IK24" s="375">
        <v>0</v>
      </c>
      <c r="IL24" s="375">
        <v>-2.5000000000000001E-2</v>
      </c>
      <c r="IM24" s="375">
        <v>0</v>
      </c>
      <c r="IN24" s="375">
        <v>0</v>
      </c>
      <c r="IO24" s="375">
        <v>0</v>
      </c>
      <c r="IP24" s="375">
        <v>0</v>
      </c>
      <c r="IQ24" s="375">
        <v>0</v>
      </c>
      <c r="IR24" s="375">
        <v>0</v>
      </c>
      <c r="IS24" s="375">
        <v>0</v>
      </c>
      <c r="IT24" s="375">
        <v>0</v>
      </c>
      <c r="IU24" s="375">
        <v>0</v>
      </c>
      <c r="IV24" s="375">
        <v>0</v>
      </c>
      <c r="IW24" s="375">
        <v>0</v>
      </c>
      <c r="IX24" s="376">
        <v>0.12092133658623204</v>
      </c>
    </row>
    <row r="25" spans="1:258" ht="15" customHeight="1" x14ac:dyDescent="0.25">
      <c r="A25" s="259" t="s">
        <v>34</v>
      </c>
      <c r="C25" s="90">
        <v>678801</v>
      </c>
      <c r="D25" s="129" t="s">
        <v>681</v>
      </c>
      <c r="E25" s="127" t="s">
        <v>750</v>
      </c>
      <c r="F25" s="229">
        <v>45937</v>
      </c>
      <c r="G25" s="221">
        <v>254485.1696835841</v>
      </c>
      <c r="H25" s="221">
        <v>129332.85400000001</v>
      </c>
      <c r="I25" s="123">
        <v>-0.41499692585715847</v>
      </c>
      <c r="J25" s="396">
        <v>0.1837317897216556</v>
      </c>
      <c r="K25" s="396">
        <v>0.18091741871341718</v>
      </c>
      <c r="L25" s="396">
        <v>0</v>
      </c>
      <c r="M25" s="396">
        <v>2.2460680153216457E-2</v>
      </c>
      <c r="N25" s="396">
        <v>0</v>
      </c>
      <c r="O25" s="396">
        <v>0</v>
      </c>
      <c r="P25" s="396">
        <v>6.0942254589071342E-2</v>
      </c>
      <c r="Q25" s="396">
        <v>0</v>
      </c>
      <c r="R25" s="396">
        <v>0.4857530368221456</v>
      </c>
      <c r="S25" s="396">
        <v>0</v>
      </c>
      <c r="T25" s="396">
        <v>6.6194820000493912E-2</v>
      </c>
      <c r="U25" s="397">
        <v>1</v>
      </c>
      <c r="X25" s="90">
        <v>678801</v>
      </c>
      <c r="Y25" s="129" t="s">
        <v>681</v>
      </c>
      <c r="Z25" s="127" t="s">
        <v>750</v>
      </c>
      <c r="AA25" s="229">
        <v>45937</v>
      </c>
      <c r="AB25" s="221">
        <v>254485.1696835841</v>
      </c>
      <c r="AC25" s="221">
        <v>129332.85400000001</v>
      </c>
      <c r="AD25" s="123">
        <v>-0.41499692585715847</v>
      </c>
      <c r="AE25" s="396">
        <v>0</v>
      </c>
      <c r="AF25" s="396">
        <v>7.5020481640394515E-2</v>
      </c>
      <c r="AG25" s="396">
        <v>0.1087113080812611</v>
      </c>
      <c r="AH25" s="396">
        <v>0</v>
      </c>
      <c r="AI25" s="396">
        <v>0.18091741871341718</v>
      </c>
      <c r="AJ25" s="396">
        <v>0</v>
      </c>
      <c r="AK25" s="396">
        <v>2.2460680153216457E-2</v>
      </c>
      <c r="AL25" s="396">
        <v>0</v>
      </c>
      <c r="AM25" s="396">
        <v>0</v>
      </c>
      <c r="AN25" s="396">
        <v>0</v>
      </c>
      <c r="AO25" s="396">
        <v>0</v>
      </c>
      <c r="AP25" s="396">
        <v>0</v>
      </c>
      <c r="AQ25" s="396">
        <v>6.0942254589071342E-2</v>
      </c>
      <c r="AR25" s="396">
        <v>0</v>
      </c>
      <c r="AS25" s="396">
        <v>0</v>
      </c>
      <c r="AT25" s="396">
        <v>0.4857530368221456</v>
      </c>
      <c r="AU25" s="396">
        <v>0</v>
      </c>
      <c r="AV25" s="396">
        <v>0</v>
      </c>
      <c r="AW25" s="405">
        <v>6.6194820000493912E-2</v>
      </c>
      <c r="AX25" s="397">
        <v>1</v>
      </c>
      <c r="BA25" s="90">
        <v>678801</v>
      </c>
      <c r="BB25" s="129" t="s">
        <v>681</v>
      </c>
      <c r="BC25" s="127" t="s">
        <v>750</v>
      </c>
      <c r="BD25" s="229">
        <v>45937</v>
      </c>
      <c r="BE25" s="221">
        <v>254485.1696835841</v>
      </c>
      <c r="BF25" s="221">
        <v>129332.85400000001</v>
      </c>
      <c r="BG25" s="123">
        <v>-0.41499692585715847</v>
      </c>
      <c r="BH25" s="396">
        <v>0</v>
      </c>
      <c r="BI25" s="396">
        <v>7.5020481640394515E-2</v>
      </c>
      <c r="BJ25" s="396">
        <v>0.1087113080812611</v>
      </c>
      <c r="BK25" s="396">
        <v>0</v>
      </c>
      <c r="BL25" s="396">
        <v>2.2460680153216457E-2</v>
      </c>
      <c r="BM25" s="396">
        <v>0</v>
      </c>
      <c r="BN25" s="396">
        <v>0</v>
      </c>
      <c r="BO25" s="396">
        <v>0</v>
      </c>
      <c r="BP25" s="396">
        <v>0</v>
      </c>
      <c r="BQ25" s="396">
        <v>0</v>
      </c>
      <c r="BR25" s="396">
        <v>6.0942254589071342E-2</v>
      </c>
      <c r="BS25" s="396">
        <v>0.18091741871341718</v>
      </c>
      <c r="BT25" s="396">
        <v>6.6194820000493912E-2</v>
      </c>
      <c r="BU25" s="396">
        <v>0</v>
      </c>
      <c r="BV25" s="396">
        <v>0</v>
      </c>
      <c r="BW25" s="396">
        <v>0</v>
      </c>
      <c r="BX25" s="396">
        <v>0</v>
      </c>
      <c r="BY25" s="396">
        <v>0</v>
      </c>
      <c r="BZ25" s="396">
        <v>0</v>
      </c>
      <c r="CA25" s="396">
        <v>0</v>
      </c>
      <c r="CB25" s="396">
        <v>0</v>
      </c>
      <c r="CC25" s="396">
        <v>0</v>
      </c>
      <c r="CD25" s="396">
        <v>0</v>
      </c>
      <c r="CE25" s="396">
        <v>0.4857530368221456</v>
      </c>
      <c r="CF25" s="397">
        <v>1</v>
      </c>
      <c r="CI25" s="111" t="s">
        <v>685</v>
      </c>
      <c r="CJ25" s="98">
        <v>5715.91</v>
      </c>
      <c r="CK25" s="98">
        <v>5715.91</v>
      </c>
      <c r="CL25" s="98">
        <v>0</v>
      </c>
      <c r="CM25" s="98">
        <v>0</v>
      </c>
      <c r="CN25" s="264">
        <v>5715.91</v>
      </c>
      <c r="CO25" s="107">
        <v>2.2460680153216457E-2</v>
      </c>
      <c r="CP25" s="240">
        <v>2.5000000000000001E-3</v>
      </c>
      <c r="CQ25" s="107">
        <v>2.2460680153216457E-2</v>
      </c>
      <c r="CR25" s="100">
        <v>0.03</v>
      </c>
      <c r="CU25" s="129" t="s">
        <v>685</v>
      </c>
      <c r="CV25" s="208" t="s">
        <v>681</v>
      </c>
      <c r="CW25" s="209" t="s">
        <v>750</v>
      </c>
      <c r="CX25" s="229">
        <v>45937</v>
      </c>
      <c r="CY25" s="221">
        <v>254485.1696835841</v>
      </c>
      <c r="CZ25" s="221">
        <v>129332.85400000001</v>
      </c>
      <c r="DA25" s="442">
        <v>0.1837317897216556</v>
      </c>
      <c r="DB25" s="388">
        <v>0.7</v>
      </c>
      <c r="DC25" s="389">
        <v>0.4857530368221456</v>
      </c>
      <c r="DD25" s="388">
        <v>1</v>
      </c>
      <c r="DE25" s="389">
        <v>6.0942254589071342E-2</v>
      </c>
      <c r="DF25" s="388">
        <v>0</v>
      </c>
      <c r="DG25" s="389">
        <v>6.0942254589071342E-2</v>
      </c>
      <c r="DH25" s="388">
        <v>1</v>
      </c>
      <c r="DI25" s="389">
        <v>6.6194820000493912E-2</v>
      </c>
      <c r="DJ25" s="388">
        <v>1</v>
      </c>
      <c r="DK25" s="389">
        <v>0</v>
      </c>
      <c r="DL25" s="388"/>
      <c r="DM25" s="389">
        <v>0.28500307414284154</v>
      </c>
      <c r="DN25" s="388">
        <v>0</v>
      </c>
      <c r="DO25" s="389">
        <v>0.28500307414284154</v>
      </c>
      <c r="DP25" s="388">
        <v>0.7</v>
      </c>
      <c r="DQ25" s="389">
        <v>0.36986082057596509</v>
      </c>
      <c r="DR25" s="443">
        <v>0.75</v>
      </c>
      <c r="DS25" s="426"/>
      <c r="DT25" s="413"/>
      <c r="DU25" s="208" t="s">
        <v>685</v>
      </c>
      <c r="DV25" s="208" t="s">
        <v>681</v>
      </c>
      <c r="DW25" s="209" t="s">
        <v>750</v>
      </c>
      <c r="DX25" s="229">
        <v>45937</v>
      </c>
      <c r="DY25" s="461">
        <v>254485.1696835841</v>
      </c>
      <c r="DZ25" s="461">
        <v>129332.85400000001</v>
      </c>
      <c r="EA25" s="421">
        <v>-0.41499692585715847</v>
      </c>
      <c r="EB25" s="373">
        <v>-0.30126821027834449</v>
      </c>
      <c r="EC25" s="373">
        <v>9.1741871341718961E-4</v>
      </c>
      <c r="ED25" s="373">
        <v>0</v>
      </c>
      <c r="EE25" s="373">
        <v>2.2460680153216457E-2</v>
      </c>
      <c r="EF25" s="373">
        <v>0</v>
      </c>
      <c r="EG25" s="373">
        <v>0</v>
      </c>
      <c r="EH25" s="373">
        <v>9.422545890713438E-4</v>
      </c>
      <c r="EI25" s="373">
        <v>0</v>
      </c>
      <c r="EJ25" s="373">
        <v>0.2957530368221456</v>
      </c>
      <c r="EK25" s="373">
        <v>-2.5000000000000001E-2</v>
      </c>
      <c r="EL25" s="373">
        <v>6.1948200004939141E-3</v>
      </c>
      <c r="EM25" s="420">
        <v>0.32626821027834452</v>
      </c>
      <c r="EN25" s="272"/>
      <c r="EO25" s="416"/>
      <c r="EP25" s="129" t="s">
        <v>685</v>
      </c>
      <c r="EQ25" s="419" t="s">
        <v>681</v>
      </c>
      <c r="ER25" s="127" t="s">
        <v>750</v>
      </c>
      <c r="ES25" s="229">
        <v>45937</v>
      </c>
      <c r="ET25" s="279">
        <v>254485.1696835841</v>
      </c>
      <c r="EU25" s="279">
        <v>129332.85400000001</v>
      </c>
      <c r="EV25" s="421">
        <v>-0.41499692585715847</v>
      </c>
      <c r="EW25" s="373">
        <v>-0.16</v>
      </c>
      <c r="EX25" s="373">
        <v>-1.9979518359605486E-2</v>
      </c>
      <c r="EY25" s="373">
        <v>-9.6288691918738914E-2</v>
      </c>
      <c r="EZ25" s="373">
        <v>-2.5000000000000001E-2</v>
      </c>
      <c r="FA25" s="373">
        <v>9.1741871341718961E-4</v>
      </c>
      <c r="FB25" s="373">
        <v>0</v>
      </c>
      <c r="FC25" s="373">
        <v>2.2460680153216457E-2</v>
      </c>
      <c r="FD25" s="373">
        <v>0</v>
      </c>
      <c r="FE25" s="373">
        <v>0</v>
      </c>
      <c r="FF25" s="373">
        <v>0</v>
      </c>
      <c r="FG25" s="373">
        <v>0</v>
      </c>
      <c r="FH25" s="373">
        <v>0</v>
      </c>
      <c r="FI25" s="373">
        <v>9.422545890713438E-4</v>
      </c>
      <c r="FJ25" s="373">
        <v>0</v>
      </c>
      <c r="FK25" s="373">
        <v>0</v>
      </c>
      <c r="FL25" s="373">
        <v>0.2957530368221456</v>
      </c>
      <c r="FM25" s="373">
        <v>0</v>
      </c>
      <c r="FN25" s="373">
        <v>-2.5000000000000001E-2</v>
      </c>
      <c r="FO25" s="373">
        <v>6.1948200004939141E-3</v>
      </c>
      <c r="FP25" s="382">
        <v>0</v>
      </c>
      <c r="FQ25" s="374">
        <v>0.32626821027834441</v>
      </c>
      <c r="FR25" s="234"/>
      <c r="FT25" s="96">
        <v>0</v>
      </c>
      <c r="FU25" s="279">
        <f t="shared" si="2"/>
        <v>0</v>
      </c>
      <c r="FV25" s="274">
        <f t="shared" si="1"/>
        <v>0</v>
      </c>
      <c r="FW25" s="274">
        <v>0</v>
      </c>
      <c r="FX25" s="280">
        <f t="shared" si="3"/>
        <v>0</v>
      </c>
      <c r="GA25" s="129" t="s">
        <v>685</v>
      </c>
      <c r="GB25" s="208" t="s">
        <v>681</v>
      </c>
      <c r="GC25" s="127" t="s">
        <v>750</v>
      </c>
      <c r="GD25" s="229">
        <v>45937</v>
      </c>
      <c r="GE25" s="221">
        <v>254485.1696835841</v>
      </c>
      <c r="GF25" s="221">
        <v>129332.85400000001</v>
      </c>
      <c r="GG25" s="216">
        <v>-0.41499692585715847</v>
      </c>
      <c r="GH25" s="373">
        <v>-0.16</v>
      </c>
      <c r="GI25" s="373">
        <v>-1.9979518359605486E-2</v>
      </c>
      <c r="GJ25" s="373">
        <v>-9.6288691918738914E-2</v>
      </c>
      <c r="GK25" s="373">
        <v>-2.5000000000000001E-2</v>
      </c>
      <c r="GL25" s="373">
        <v>2.2460680153216457E-2</v>
      </c>
      <c r="GM25" s="373">
        <v>0</v>
      </c>
      <c r="GN25" s="373">
        <v>0</v>
      </c>
      <c r="GO25" s="373">
        <v>0</v>
      </c>
      <c r="GP25" s="373">
        <v>0</v>
      </c>
      <c r="GQ25" s="373">
        <v>0</v>
      </c>
      <c r="GR25" s="373">
        <v>9.422545890713438E-4</v>
      </c>
      <c r="GS25" s="373">
        <v>9.1741871341718961E-4</v>
      </c>
      <c r="GT25" s="373">
        <v>6.1948200004939141E-3</v>
      </c>
      <c r="GU25" s="373">
        <v>0</v>
      </c>
      <c r="GV25" s="373">
        <v>0</v>
      </c>
      <c r="GW25" s="373">
        <v>0</v>
      </c>
      <c r="GX25" s="373">
        <v>-2.5000000000000001E-2</v>
      </c>
      <c r="GY25" s="373">
        <v>0</v>
      </c>
      <c r="GZ25" s="373">
        <v>0</v>
      </c>
      <c r="HA25" s="373">
        <v>0</v>
      </c>
      <c r="HB25" s="373">
        <v>0</v>
      </c>
      <c r="HC25" s="373">
        <v>0</v>
      </c>
      <c r="HD25" s="373">
        <v>0</v>
      </c>
      <c r="HE25" s="373">
        <v>0.2957530368221456</v>
      </c>
      <c r="HF25" s="373">
        <v>0</v>
      </c>
      <c r="HG25" s="373">
        <v>0</v>
      </c>
      <c r="HH25" s="373">
        <v>0</v>
      </c>
      <c r="HI25" s="373">
        <v>0</v>
      </c>
      <c r="HJ25" s="374">
        <v>0.32626821027834452</v>
      </c>
      <c r="HO25" s="129" t="s">
        <v>685</v>
      </c>
      <c r="HP25" s="208" t="s">
        <v>681</v>
      </c>
      <c r="HQ25" s="127" t="s">
        <v>750</v>
      </c>
      <c r="HR25" s="229">
        <v>45937</v>
      </c>
      <c r="HS25" s="221">
        <v>254485.1696835841</v>
      </c>
      <c r="HT25" s="221">
        <v>129332.85400000001</v>
      </c>
      <c r="HU25" s="216">
        <v>2.4181156334622311E-2</v>
      </c>
      <c r="HV25" s="373">
        <v>-5.961643835616439E-2</v>
      </c>
      <c r="HW25" s="373">
        <v>3.9623221366421907E-2</v>
      </c>
      <c r="HX25" s="373">
        <v>3.2327746437425475E-2</v>
      </c>
      <c r="HY25" s="373">
        <v>-9.3150684931506862E-3</v>
      </c>
      <c r="HZ25" s="373">
        <v>0</v>
      </c>
      <c r="IA25" s="373">
        <v>0</v>
      </c>
      <c r="IB25" s="373">
        <v>0</v>
      </c>
      <c r="IC25" s="373">
        <v>0</v>
      </c>
      <c r="ID25" s="373">
        <v>0</v>
      </c>
      <c r="IE25" s="373">
        <v>0</v>
      </c>
      <c r="IF25" s="373">
        <v>3.8586090205509696E-2</v>
      </c>
      <c r="IG25" s="373">
        <v>0.11384892556273225</v>
      </c>
      <c r="IH25" s="373">
        <v>4.3838655616932266E-2</v>
      </c>
      <c r="II25" s="373">
        <v>0</v>
      </c>
      <c r="IJ25" s="373">
        <v>0</v>
      </c>
      <c r="IK25" s="373">
        <v>0</v>
      </c>
      <c r="IL25" s="373">
        <v>-9.3150684931506862E-3</v>
      </c>
      <c r="IM25" s="373">
        <v>0</v>
      </c>
      <c r="IN25" s="373">
        <v>0</v>
      </c>
      <c r="IO25" s="373">
        <v>0</v>
      </c>
      <c r="IP25" s="373">
        <v>0</v>
      </c>
      <c r="IQ25" s="373">
        <v>0</v>
      </c>
      <c r="IR25" s="373">
        <v>0</v>
      </c>
      <c r="IS25" s="373">
        <v>0</v>
      </c>
      <c r="IT25" s="373">
        <v>0</v>
      </c>
      <c r="IU25" s="373">
        <v>0</v>
      </c>
      <c r="IV25" s="373">
        <v>0</v>
      </c>
      <c r="IW25" s="373">
        <v>0</v>
      </c>
      <c r="IX25" s="374">
        <v>0.17323560726574369</v>
      </c>
    </row>
    <row r="26" spans="1:258" ht="15" customHeight="1" x14ac:dyDescent="0.25">
      <c r="A26" s="259" t="s">
        <v>34</v>
      </c>
      <c r="C26" s="91">
        <v>676870</v>
      </c>
      <c r="D26" s="165" t="s">
        <v>681</v>
      </c>
      <c r="E26" s="167" t="s">
        <v>750</v>
      </c>
      <c r="F26" s="230">
        <v>45561</v>
      </c>
      <c r="G26" s="222">
        <v>183319.18610286491</v>
      </c>
      <c r="H26" s="222">
        <v>9784.8979999999992</v>
      </c>
      <c r="I26" s="124">
        <v>-2.5626020216479084E-2</v>
      </c>
      <c r="J26" s="398">
        <v>0.55159129959329811</v>
      </c>
      <c r="K26" s="398">
        <v>0.21975713975401734</v>
      </c>
      <c r="L26" s="398">
        <v>0</v>
      </c>
      <c r="M26" s="398">
        <v>7.3994982676764192E-3</v>
      </c>
      <c r="N26" s="398">
        <v>0</v>
      </c>
      <c r="O26" s="398">
        <v>0</v>
      </c>
      <c r="P26" s="398">
        <v>9.5635379867781423E-2</v>
      </c>
      <c r="Q26" s="398">
        <v>0</v>
      </c>
      <c r="R26" s="398">
        <v>4.5976791514176815E-2</v>
      </c>
      <c r="S26" s="398">
        <v>0</v>
      </c>
      <c r="T26" s="398">
        <v>7.9639891003049995E-2</v>
      </c>
      <c r="U26" s="399">
        <v>1</v>
      </c>
      <c r="X26" s="91">
        <v>676870</v>
      </c>
      <c r="Y26" s="165" t="s">
        <v>681</v>
      </c>
      <c r="Z26" s="167" t="s">
        <v>750</v>
      </c>
      <c r="AA26" s="230">
        <v>45561</v>
      </c>
      <c r="AB26" s="222">
        <v>183319.18610286491</v>
      </c>
      <c r="AC26" s="222">
        <v>9784.8979999999992</v>
      </c>
      <c r="AD26" s="124">
        <v>-2.5626020216479084E-2</v>
      </c>
      <c r="AE26" s="398">
        <v>0.1821946786867627</v>
      </c>
      <c r="AF26" s="398">
        <v>0.1353872473886798</v>
      </c>
      <c r="AG26" s="398">
        <v>0.23400937351785558</v>
      </c>
      <c r="AH26" s="398">
        <v>0</v>
      </c>
      <c r="AI26" s="398">
        <v>0.21975713975401734</v>
      </c>
      <c r="AJ26" s="398">
        <v>0</v>
      </c>
      <c r="AK26" s="398">
        <v>7.3994982676764192E-3</v>
      </c>
      <c r="AL26" s="398">
        <v>0</v>
      </c>
      <c r="AM26" s="398">
        <v>0</v>
      </c>
      <c r="AN26" s="398">
        <v>0</v>
      </c>
      <c r="AO26" s="398">
        <v>0</v>
      </c>
      <c r="AP26" s="398">
        <v>0</v>
      </c>
      <c r="AQ26" s="398">
        <v>9.5635379867781423E-2</v>
      </c>
      <c r="AR26" s="398">
        <v>0</v>
      </c>
      <c r="AS26" s="398">
        <v>0</v>
      </c>
      <c r="AT26" s="398">
        <v>4.5976791514176815E-2</v>
      </c>
      <c r="AU26" s="398">
        <v>0</v>
      </c>
      <c r="AV26" s="398">
        <v>0</v>
      </c>
      <c r="AW26" s="406">
        <v>7.9639891003049995E-2</v>
      </c>
      <c r="AX26" s="399">
        <v>1</v>
      </c>
      <c r="BA26" s="91">
        <v>676870</v>
      </c>
      <c r="BB26" s="165" t="s">
        <v>681</v>
      </c>
      <c r="BC26" s="167" t="s">
        <v>750</v>
      </c>
      <c r="BD26" s="230">
        <v>45561</v>
      </c>
      <c r="BE26" s="222">
        <v>183319.18610286491</v>
      </c>
      <c r="BF26" s="222">
        <v>9784.8979999999992</v>
      </c>
      <c r="BG26" s="124">
        <v>-2.5626020216479084E-2</v>
      </c>
      <c r="BH26" s="398">
        <v>0.1821946786867627</v>
      </c>
      <c r="BI26" s="398">
        <v>0.1353872473886798</v>
      </c>
      <c r="BJ26" s="398">
        <v>0.23400937351785558</v>
      </c>
      <c r="BK26" s="398">
        <v>0</v>
      </c>
      <c r="BL26" s="398">
        <v>7.3994982676764192E-3</v>
      </c>
      <c r="BM26" s="398">
        <v>0</v>
      </c>
      <c r="BN26" s="398">
        <v>0</v>
      </c>
      <c r="BO26" s="398">
        <v>0</v>
      </c>
      <c r="BP26" s="398">
        <v>0</v>
      </c>
      <c r="BQ26" s="398">
        <v>0</v>
      </c>
      <c r="BR26" s="398">
        <v>9.5635379867781423E-2</v>
      </c>
      <c r="BS26" s="398">
        <v>0.21975713975401734</v>
      </c>
      <c r="BT26" s="398">
        <v>7.9639891003049995E-2</v>
      </c>
      <c r="BU26" s="398">
        <v>0</v>
      </c>
      <c r="BV26" s="398">
        <v>0</v>
      </c>
      <c r="BW26" s="398">
        <v>0</v>
      </c>
      <c r="BX26" s="398">
        <v>0</v>
      </c>
      <c r="BY26" s="398">
        <v>0</v>
      </c>
      <c r="BZ26" s="398">
        <v>0</v>
      </c>
      <c r="CA26" s="398">
        <v>0</v>
      </c>
      <c r="CB26" s="398">
        <v>0</v>
      </c>
      <c r="CC26" s="398">
        <v>0</v>
      </c>
      <c r="CD26" s="398">
        <v>0</v>
      </c>
      <c r="CE26" s="398">
        <v>4.5976791514176815E-2</v>
      </c>
      <c r="CF26" s="399">
        <v>1</v>
      </c>
      <c r="CI26" s="106" t="s">
        <v>194</v>
      </c>
      <c r="CJ26" s="99">
        <v>1356.47</v>
      </c>
      <c r="CK26" s="99">
        <v>1356.47</v>
      </c>
      <c r="CL26" s="99">
        <v>0</v>
      </c>
      <c r="CM26" s="99">
        <v>0</v>
      </c>
      <c r="CN26" s="265">
        <v>1356.47</v>
      </c>
      <c r="CO26" s="108">
        <v>7.3994982676764192E-3</v>
      </c>
      <c r="CP26" s="239">
        <v>2.5000000000000001E-3</v>
      </c>
      <c r="CQ26" s="108">
        <v>7.3994982676764192E-3</v>
      </c>
      <c r="CR26" s="101">
        <v>0.05</v>
      </c>
      <c r="CU26" s="165" t="s">
        <v>194</v>
      </c>
      <c r="CV26" s="210" t="s">
        <v>681</v>
      </c>
      <c r="CW26" s="207" t="s">
        <v>750</v>
      </c>
      <c r="CX26" s="230">
        <v>45561</v>
      </c>
      <c r="CY26" s="222">
        <v>183319.18610286491</v>
      </c>
      <c r="CZ26" s="222">
        <v>9784.8979999999992</v>
      </c>
      <c r="DA26" s="444">
        <v>0.55159129959329811</v>
      </c>
      <c r="DB26" s="386">
        <v>0.7</v>
      </c>
      <c r="DC26" s="387">
        <v>4.5976791514176815E-2</v>
      </c>
      <c r="DD26" s="386">
        <v>1</v>
      </c>
      <c r="DE26" s="387">
        <v>9.5635379867781423E-2</v>
      </c>
      <c r="DF26" s="386">
        <v>0</v>
      </c>
      <c r="DG26" s="387">
        <v>9.5635379867781423E-2</v>
      </c>
      <c r="DH26" s="386">
        <v>1</v>
      </c>
      <c r="DI26" s="387">
        <v>7.9639891003049995E-2</v>
      </c>
      <c r="DJ26" s="386">
        <v>1</v>
      </c>
      <c r="DK26" s="387">
        <v>0</v>
      </c>
      <c r="DL26" s="386"/>
      <c r="DM26" s="387">
        <v>0.67437397978352087</v>
      </c>
      <c r="DN26" s="386">
        <v>0</v>
      </c>
      <c r="DO26" s="387">
        <v>0.67437397978352087</v>
      </c>
      <c r="DP26" s="386">
        <v>0.7</v>
      </c>
      <c r="DQ26" s="387">
        <v>0.62657724237555856</v>
      </c>
      <c r="DR26" s="445">
        <v>0.75</v>
      </c>
      <c r="DS26" s="259"/>
      <c r="DT26" s="413"/>
      <c r="DU26" s="210" t="s">
        <v>194</v>
      </c>
      <c r="DV26" s="210" t="s">
        <v>681</v>
      </c>
      <c r="DW26" s="207" t="s">
        <v>750</v>
      </c>
      <c r="DX26" s="230">
        <v>45561</v>
      </c>
      <c r="DY26" s="462">
        <v>183319.18610286491</v>
      </c>
      <c r="DZ26" s="462">
        <v>9784.8979999999992</v>
      </c>
      <c r="EA26" s="425">
        <v>-2.5626020216479084E-2</v>
      </c>
      <c r="EB26" s="375">
        <v>6.6591299593298015E-2</v>
      </c>
      <c r="EC26" s="375">
        <v>3.9757139754017345E-2</v>
      </c>
      <c r="ED26" s="375">
        <v>0</v>
      </c>
      <c r="EE26" s="375">
        <v>7.3994982676764192E-3</v>
      </c>
      <c r="EF26" s="375">
        <v>0</v>
      </c>
      <c r="EG26" s="375">
        <v>0</v>
      </c>
      <c r="EH26" s="375">
        <v>3.5635379867781425E-2</v>
      </c>
      <c r="EI26" s="375">
        <v>0</v>
      </c>
      <c r="EJ26" s="375">
        <v>-0.14402320848582317</v>
      </c>
      <c r="EK26" s="375">
        <v>-2.5000000000000001E-2</v>
      </c>
      <c r="EL26" s="375">
        <v>1.9639891003049997E-2</v>
      </c>
      <c r="EM26" s="423">
        <v>0.1690232084858232</v>
      </c>
      <c r="EN26" s="272"/>
      <c r="EO26" s="416"/>
      <c r="EP26" s="165" t="s">
        <v>194</v>
      </c>
      <c r="EQ26" s="422" t="s">
        <v>681</v>
      </c>
      <c r="ER26" s="167" t="s">
        <v>750</v>
      </c>
      <c r="ES26" s="230">
        <v>45561</v>
      </c>
      <c r="ET26" s="424">
        <v>183319.18610286491</v>
      </c>
      <c r="EU26" s="424">
        <v>9784.8979999999992</v>
      </c>
      <c r="EV26" s="425">
        <v>-2.5626020216479084E-2</v>
      </c>
      <c r="EW26" s="375">
        <v>2.2194678686762698E-2</v>
      </c>
      <c r="EX26" s="375">
        <v>4.0387247388679798E-2</v>
      </c>
      <c r="EY26" s="375">
        <v>2.9009373517855569E-2</v>
      </c>
      <c r="EZ26" s="375">
        <v>-2.5000000000000001E-2</v>
      </c>
      <c r="FA26" s="375">
        <v>3.9757139754017345E-2</v>
      </c>
      <c r="FB26" s="375">
        <v>0</v>
      </c>
      <c r="FC26" s="375">
        <v>7.3994982676764192E-3</v>
      </c>
      <c r="FD26" s="375">
        <v>0</v>
      </c>
      <c r="FE26" s="375">
        <v>0</v>
      </c>
      <c r="FF26" s="375">
        <v>0</v>
      </c>
      <c r="FG26" s="375">
        <v>0</v>
      </c>
      <c r="FH26" s="375">
        <v>0</v>
      </c>
      <c r="FI26" s="375">
        <v>3.5635379867781425E-2</v>
      </c>
      <c r="FJ26" s="375">
        <v>0</v>
      </c>
      <c r="FK26" s="375">
        <v>0</v>
      </c>
      <c r="FL26" s="375">
        <v>-0.14402320848582317</v>
      </c>
      <c r="FM26" s="375">
        <v>0</v>
      </c>
      <c r="FN26" s="375">
        <v>-2.5000000000000001E-2</v>
      </c>
      <c r="FO26" s="375">
        <v>1.9639891003049997E-2</v>
      </c>
      <c r="FP26" s="383">
        <v>0</v>
      </c>
      <c r="FQ26" s="376">
        <v>0.19402320848582322</v>
      </c>
      <c r="FR26" s="234"/>
      <c r="FT26" s="304">
        <v>0</v>
      </c>
      <c r="FU26" s="281">
        <f t="shared" si="2"/>
        <v>0</v>
      </c>
      <c r="FV26" s="273">
        <f t="shared" si="1"/>
        <v>0</v>
      </c>
      <c r="FW26" s="273">
        <v>0</v>
      </c>
      <c r="FX26" s="282">
        <f t="shared" si="3"/>
        <v>0</v>
      </c>
      <c r="GA26" s="165" t="s">
        <v>194</v>
      </c>
      <c r="GB26" s="210" t="s">
        <v>681</v>
      </c>
      <c r="GC26" s="167" t="s">
        <v>750</v>
      </c>
      <c r="GD26" s="230">
        <v>45561</v>
      </c>
      <c r="GE26" s="222">
        <v>183319.18610286491</v>
      </c>
      <c r="GF26" s="222">
        <v>9784.8979999999992</v>
      </c>
      <c r="GG26" s="217">
        <v>-2.5626020216479084E-2</v>
      </c>
      <c r="GH26" s="375">
        <v>2.2194678686762698E-2</v>
      </c>
      <c r="GI26" s="375">
        <v>4.0387247388679798E-2</v>
      </c>
      <c r="GJ26" s="375">
        <v>2.9009373517855569E-2</v>
      </c>
      <c r="GK26" s="375">
        <v>-2.5000000000000001E-2</v>
      </c>
      <c r="GL26" s="375">
        <v>7.3994982676764192E-3</v>
      </c>
      <c r="GM26" s="375">
        <v>0</v>
      </c>
      <c r="GN26" s="375">
        <v>0</v>
      </c>
      <c r="GO26" s="375">
        <v>0</v>
      </c>
      <c r="GP26" s="375">
        <v>0</v>
      </c>
      <c r="GQ26" s="375">
        <v>0</v>
      </c>
      <c r="GR26" s="375">
        <v>3.5635379867781425E-2</v>
      </c>
      <c r="GS26" s="375">
        <v>3.9757139754017345E-2</v>
      </c>
      <c r="GT26" s="375">
        <v>1.9639891003049997E-2</v>
      </c>
      <c r="GU26" s="375">
        <v>0</v>
      </c>
      <c r="GV26" s="375">
        <v>0</v>
      </c>
      <c r="GW26" s="375">
        <v>0</v>
      </c>
      <c r="GX26" s="375">
        <v>-2.5000000000000001E-2</v>
      </c>
      <c r="GY26" s="375">
        <v>0</v>
      </c>
      <c r="GZ26" s="375">
        <v>0</v>
      </c>
      <c r="HA26" s="375">
        <v>0</v>
      </c>
      <c r="HB26" s="375">
        <v>0</v>
      </c>
      <c r="HC26" s="375">
        <v>0</v>
      </c>
      <c r="HD26" s="375">
        <v>0</v>
      </c>
      <c r="HE26" s="375">
        <v>-0.14402320848582317</v>
      </c>
      <c r="HF26" s="375">
        <v>0</v>
      </c>
      <c r="HG26" s="375">
        <v>0</v>
      </c>
      <c r="HH26" s="375">
        <v>0</v>
      </c>
      <c r="HI26" s="375">
        <v>0</v>
      </c>
      <c r="HJ26" s="376">
        <v>0.19402320848582322</v>
      </c>
      <c r="HO26" s="165" t="s">
        <v>194</v>
      </c>
      <c r="HP26" s="210" t="s">
        <v>681</v>
      </c>
      <c r="HQ26" s="167" t="s">
        <v>750</v>
      </c>
      <c r="HR26" s="230">
        <v>45561</v>
      </c>
      <c r="HS26" s="222">
        <v>183319.18610286491</v>
      </c>
      <c r="HT26" s="222">
        <v>9784.8979999999992</v>
      </c>
      <c r="HU26" s="217">
        <v>-2.5626020216479084E-2</v>
      </c>
      <c r="HV26" s="375">
        <v>2.2194678686762698E-2</v>
      </c>
      <c r="HW26" s="375">
        <v>4.0387247388679798E-2</v>
      </c>
      <c r="HX26" s="375">
        <v>2.9009373517855569E-2</v>
      </c>
      <c r="HY26" s="375">
        <v>-2.5000000000000001E-2</v>
      </c>
      <c r="HZ26" s="375">
        <v>0</v>
      </c>
      <c r="IA26" s="375">
        <v>0</v>
      </c>
      <c r="IB26" s="375">
        <v>0</v>
      </c>
      <c r="IC26" s="375">
        <v>0</v>
      </c>
      <c r="ID26" s="375">
        <v>0</v>
      </c>
      <c r="IE26" s="375">
        <v>0</v>
      </c>
      <c r="IF26" s="375">
        <v>3.5635379867781425E-2</v>
      </c>
      <c r="IG26" s="375">
        <v>3.9757139754017345E-2</v>
      </c>
      <c r="IH26" s="375">
        <v>1.9639891003049997E-2</v>
      </c>
      <c r="II26" s="375">
        <v>0</v>
      </c>
      <c r="IJ26" s="375">
        <v>0</v>
      </c>
      <c r="IK26" s="375">
        <v>0</v>
      </c>
      <c r="IL26" s="375">
        <v>-2.5000000000000001E-2</v>
      </c>
      <c r="IM26" s="375">
        <v>0</v>
      </c>
      <c r="IN26" s="375">
        <v>0</v>
      </c>
      <c r="IO26" s="375">
        <v>0</v>
      </c>
      <c r="IP26" s="375">
        <v>0</v>
      </c>
      <c r="IQ26" s="375">
        <v>0</v>
      </c>
      <c r="IR26" s="375">
        <v>0</v>
      </c>
      <c r="IS26" s="375">
        <v>0</v>
      </c>
      <c r="IT26" s="375">
        <v>0</v>
      </c>
      <c r="IU26" s="375">
        <v>0</v>
      </c>
      <c r="IV26" s="375">
        <v>0</v>
      </c>
      <c r="IW26" s="375">
        <v>0</v>
      </c>
      <c r="IX26" s="376">
        <v>0.11831185510907341</v>
      </c>
    </row>
    <row r="27" spans="1:258" ht="15" customHeight="1" x14ac:dyDescent="0.25">
      <c r="A27" s="259" t="s">
        <v>34</v>
      </c>
      <c r="C27" s="90">
        <v>676842</v>
      </c>
      <c r="D27" s="129" t="s">
        <v>686</v>
      </c>
      <c r="E27" s="127" t="s">
        <v>750</v>
      </c>
      <c r="F27" s="229">
        <v>45484</v>
      </c>
      <c r="G27" s="221">
        <v>220993.70101487712</v>
      </c>
      <c r="H27" s="221">
        <v>34652.595999999998</v>
      </c>
      <c r="I27" s="123">
        <v>-0.3698508402033488</v>
      </c>
      <c r="J27" s="396">
        <v>0.54459065784311744</v>
      </c>
      <c r="K27" s="396">
        <v>0.15625151233462273</v>
      </c>
      <c r="L27" s="396">
        <v>0</v>
      </c>
      <c r="M27" s="396">
        <v>1.6961388414177759E-2</v>
      </c>
      <c r="N27" s="396">
        <v>0</v>
      </c>
      <c r="O27" s="396">
        <v>0</v>
      </c>
      <c r="P27" s="396">
        <v>9.1536545644068851E-2</v>
      </c>
      <c r="Q27" s="396">
        <v>0</v>
      </c>
      <c r="R27" s="396">
        <v>0.13984215775416853</v>
      </c>
      <c r="S27" s="396">
        <v>0</v>
      </c>
      <c r="T27" s="396">
        <v>5.0817738009844807E-2</v>
      </c>
      <c r="U27" s="397">
        <v>1.0000000000000002</v>
      </c>
      <c r="X27" s="90">
        <v>676842</v>
      </c>
      <c r="Y27" s="129" t="s">
        <v>686</v>
      </c>
      <c r="Z27" s="127" t="s">
        <v>750</v>
      </c>
      <c r="AA27" s="229">
        <v>45484</v>
      </c>
      <c r="AB27" s="221">
        <v>220993.70101487712</v>
      </c>
      <c r="AC27" s="221">
        <v>34652.595999999998</v>
      </c>
      <c r="AD27" s="123">
        <v>-0.3698508402033488</v>
      </c>
      <c r="AE27" s="396">
        <v>0.13354231382499243</v>
      </c>
      <c r="AF27" s="396">
        <v>0.10280519261709886</v>
      </c>
      <c r="AG27" s="396">
        <v>0.25490543206391947</v>
      </c>
      <c r="AH27" s="396">
        <v>5.3337719337106751E-2</v>
      </c>
      <c r="AI27" s="396">
        <v>0.15625151233462273</v>
      </c>
      <c r="AJ27" s="396">
        <v>0</v>
      </c>
      <c r="AK27" s="396">
        <v>1.6961388414177759E-2</v>
      </c>
      <c r="AL27" s="396">
        <v>0</v>
      </c>
      <c r="AM27" s="396">
        <v>0</v>
      </c>
      <c r="AN27" s="396">
        <v>0</v>
      </c>
      <c r="AO27" s="396">
        <v>0</v>
      </c>
      <c r="AP27" s="396">
        <v>0</v>
      </c>
      <c r="AQ27" s="396">
        <v>9.1536545644068851E-2</v>
      </c>
      <c r="AR27" s="396">
        <v>0</v>
      </c>
      <c r="AS27" s="396">
        <v>0</v>
      </c>
      <c r="AT27" s="396">
        <v>0.13984215775416853</v>
      </c>
      <c r="AU27" s="396">
        <v>0</v>
      </c>
      <c r="AV27" s="396">
        <v>0</v>
      </c>
      <c r="AW27" s="405">
        <v>5.0817738009844807E-2</v>
      </c>
      <c r="AX27" s="397">
        <v>1.0000000000000002</v>
      </c>
      <c r="BA27" s="90">
        <v>676842</v>
      </c>
      <c r="BB27" s="129" t="s">
        <v>686</v>
      </c>
      <c r="BC27" s="127" t="s">
        <v>750</v>
      </c>
      <c r="BD27" s="229">
        <v>45484</v>
      </c>
      <c r="BE27" s="221">
        <v>220993.70101487712</v>
      </c>
      <c r="BF27" s="221">
        <v>34652.595999999998</v>
      </c>
      <c r="BG27" s="123">
        <v>-0.3698508402033488</v>
      </c>
      <c r="BH27" s="396">
        <v>0.13354231382499243</v>
      </c>
      <c r="BI27" s="396">
        <v>0.10280519261709886</v>
      </c>
      <c r="BJ27" s="396">
        <v>0.25490543206391947</v>
      </c>
      <c r="BK27" s="396">
        <v>5.3337719337106751E-2</v>
      </c>
      <c r="BL27" s="396">
        <v>1.6961388414177759E-2</v>
      </c>
      <c r="BM27" s="396">
        <v>0</v>
      </c>
      <c r="BN27" s="396">
        <v>0</v>
      </c>
      <c r="BO27" s="396">
        <v>0</v>
      </c>
      <c r="BP27" s="396">
        <v>0</v>
      </c>
      <c r="BQ27" s="396">
        <v>0</v>
      </c>
      <c r="BR27" s="396">
        <v>9.1536545644068851E-2</v>
      </c>
      <c r="BS27" s="396">
        <v>0.15625151233462273</v>
      </c>
      <c r="BT27" s="396">
        <v>5.0817738009844807E-2</v>
      </c>
      <c r="BU27" s="396">
        <v>0</v>
      </c>
      <c r="BV27" s="396">
        <v>0</v>
      </c>
      <c r="BW27" s="396">
        <v>0</v>
      </c>
      <c r="BX27" s="396">
        <v>0</v>
      </c>
      <c r="BY27" s="396">
        <v>0</v>
      </c>
      <c r="BZ27" s="396">
        <v>0</v>
      </c>
      <c r="CA27" s="396">
        <v>0</v>
      </c>
      <c r="CB27" s="396">
        <v>0</v>
      </c>
      <c r="CC27" s="396">
        <v>0</v>
      </c>
      <c r="CD27" s="396">
        <v>0</v>
      </c>
      <c r="CE27" s="396">
        <v>0.13984215775416853</v>
      </c>
      <c r="CF27" s="397">
        <v>1.0000000000000002</v>
      </c>
      <c r="CI27" s="111" t="s">
        <v>191</v>
      </c>
      <c r="CJ27" s="98">
        <v>3748.36</v>
      </c>
      <c r="CK27" s="98">
        <v>3748.36</v>
      </c>
      <c r="CL27" s="98">
        <v>0</v>
      </c>
      <c r="CM27" s="98">
        <v>0</v>
      </c>
      <c r="CN27" s="264">
        <v>3748.36</v>
      </c>
      <c r="CO27" s="107">
        <v>1.6961388414177759E-2</v>
      </c>
      <c r="CP27" s="240">
        <v>2.5000000000000001E-3</v>
      </c>
      <c r="CQ27" s="107">
        <v>1.6961388414177759E-2</v>
      </c>
      <c r="CR27" s="100">
        <v>0.03</v>
      </c>
      <c r="CU27" s="129" t="s">
        <v>191</v>
      </c>
      <c r="CV27" s="208" t="s">
        <v>686</v>
      </c>
      <c r="CW27" s="209" t="s">
        <v>750</v>
      </c>
      <c r="CX27" s="229">
        <v>45484</v>
      </c>
      <c r="CY27" s="221">
        <v>220993.70101487712</v>
      </c>
      <c r="CZ27" s="221">
        <v>34652.595999999998</v>
      </c>
      <c r="DA27" s="442">
        <v>0.54459065784311744</v>
      </c>
      <c r="DB27" s="388">
        <v>1</v>
      </c>
      <c r="DC27" s="389">
        <v>0.13984215775416853</v>
      </c>
      <c r="DD27" s="388">
        <v>1</v>
      </c>
      <c r="DE27" s="389">
        <v>9.1536545644068851E-2</v>
      </c>
      <c r="DF27" s="388">
        <v>0</v>
      </c>
      <c r="DG27" s="389">
        <v>9.1536545644068851E-2</v>
      </c>
      <c r="DH27" s="388">
        <v>1</v>
      </c>
      <c r="DI27" s="389">
        <v>5.0817738009844807E-2</v>
      </c>
      <c r="DJ27" s="388">
        <v>1</v>
      </c>
      <c r="DK27" s="389">
        <v>0</v>
      </c>
      <c r="DL27" s="388"/>
      <c r="DM27" s="389">
        <v>0.63014915979665109</v>
      </c>
      <c r="DN27" s="388">
        <v>0</v>
      </c>
      <c r="DO27" s="389">
        <v>0.63014915979665109</v>
      </c>
      <c r="DP27" s="388">
        <v>1</v>
      </c>
      <c r="DQ27" s="389">
        <v>0.45874789439384206</v>
      </c>
      <c r="DR27" s="443">
        <v>0.75</v>
      </c>
      <c r="DS27" s="426"/>
      <c r="DT27" s="413"/>
      <c r="DU27" s="208" t="s">
        <v>191</v>
      </c>
      <c r="DV27" s="208" t="s">
        <v>686</v>
      </c>
      <c r="DW27" s="209" t="s">
        <v>750</v>
      </c>
      <c r="DX27" s="229">
        <v>45484</v>
      </c>
      <c r="DY27" s="461">
        <v>220993.70101487712</v>
      </c>
      <c r="DZ27" s="461">
        <v>34652.595999999998</v>
      </c>
      <c r="EA27" s="421">
        <v>-0.3698508402033488</v>
      </c>
      <c r="EB27" s="373">
        <v>-3.5409342156882628E-2</v>
      </c>
      <c r="EC27" s="373">
        <v>-2.3748487665377266E-2</v>
      </c>
      <c r="ED27" s="373">
        <v>0</v>
      </c>
      <c r="EE27" s="373">
        <v>6.9613884141777587E-3</v>
      </c>
      <c r="EF27" s="373">
        <v>0</v>
      </c>
      <c r="EG27" s="373">
        <v>0</v>
      </c>
      <c r="EH27" s="373">
        <v>2.1536545644068844E-2</v>
      </c>
      <c r="EI27" s="373">
        <v>0</v>
      </c>
      <c r="EJ27" s="373">
        <v>6.9842157754168521E-2</v>
      </c>
      <c r="EK27" s="373">
        <v>-0.03</v>
      </c>
      <c r="EL27" s="373">
        <v>-9.1822619901551911E-3</v>
      </c>
      <c r="EM27" s="420">
        <v>9.8340091812415098E-2</v>
      </c>
      <c r="EN27" s="272"/>
      <c r="EO27" s="416"/>
      <c r="EP27" s="129" t="s">
        <v>191</v>
      </c>
      <c r="EQ27" s="419" t="s">
        <v>686</v>
      </c>
      <c r="ER27" s="127" t="s">
        <v>750</v>
      </c>
      <c r="ES27" s="229">
        <v>45484</v>
      </c>
      <c r="ET27" s="279">
        <v>220993.70101487712</v>
      </c>
      <c r="EU27" s="279">
        <v>34652.595999999998</v>
      </c>
      <c r="EV27" s="421">
        <v>-0.3698508402033488</v>
      </c>
      <c r="EW27" s="373">
        <v>-3.6457686175007581E-2</v>
      </c>
      <c r="EX27" s="373">
        <v>2.8051926170988561E-3</v>
      </c>
      <c r="EY27" s="373">
        <v>-5.0945679360805407E-3</v>
      </c>
      <c r="EZ27" s="373">
        <v>3.3377193371067482E-3</v>
      </c>
      <c r="FA27" s="373">
        <v>-2.3748487665377266E-2</v>
      </c>
      <c r="FB27" s="373">
        <v>0</v>
      </c>
      <c r="FC27" s="373">
        <v>6.9613884141777587E-3</v>
      </c>
      <c r="FD27" s="373">
        <v>0</v>
      </c>
      <c r="FE27" s="373">
        <v>0</v>
      </c>
      <c r="FF27" s="373">
        <v>0</v>
      </c>
      <c r="FG27" s="373">
        <v>0</v>
      </c>
      <c r="FH27" s="373">
        <v>0</v>
      </c>
      <c r="FI27" s="373">
        <v>2.1536545644068844E-2</v>
      </c>
      <c r="FJ27" s="373">
        <v>0</v>
      </c>
      <c r="FK27" s="373">
        <v>0</v>
      </c>
      <c r="FL27" s="373">
        <v>6.9842157754168521E-2</v>
      </c>
      <c r="FM27" s="373">
        <v>0</v>
      </c>
      <c r="FN27" s="373">
        <v>-0.03</v>
      </c>
      <c r="FO27" s="373">
        <v>-9.1822619901551911E-3</v>
      </c>
      <c r="FP27" s="382">
        <v>0</v>
      </c>
      <c r="FQ27" s="374">
        <v>0.10448300376662065</v>
      </c>
      <c r="FR27" s="234"/>
      <c r="FT27" s="96">
        <v>0</v>
      </c>
      <c r="FU27" s="279">
        <f t="shared" si="2"/>
        <v>0</v>
      </c>
      <c r="FV27" s="274">
        <f t="shared" si="1"/>
        <v>0</v>
      </c>
      <c r="FW27" s="274">
        <v>0</v>
      </c>
      <c r="FX27" s="280">
        <f t="shared" si="3"/>
        <v>0</v>
      </c>
      <c r="GA27" s="129" t="s">
        <v>191</v>
      </c>
      <c r="GB27" s="208" t="s">
        <v>686</v>
      </c>
      <c r="GC27" s="127" t="s">
        <v>750</v>
      </c>
      <c r="GD27" s="229">
        <v>45484</v>
      </c>
      <c r="GE27" s="221">
        <v>220993.70101487712</v>
      </c>
      <c r="GF27" s="221">
        <v>34652.595999999998</v>
      </c>
      <c r="GG27" s="216">
        <v>-0.3698508402033488</v>
      </c>
      <c r="GH27" s="373">
        <v>-3.6457686175007581E-2</v>
      </c>
      <c r="GI27" s="373">
        <v>2.8051926170988561E-3</v>
      </c>
      <c r="GJ27" s="373">
        <v>-5.0945679360805407E-3</v>
      </c>
      <c r="GK27" s="373">
        <v>3.3377193371067482E-3</v>
      </c>
      <c r="GL27" s="373">
        <v>6.9613884141777587E-3</v>
      </c>
      <c r="GM27" s="373">
        <v>0</v>
      </c>
      <c r="GN27" s="373">
        <v>0</v>
      </c>
      <c r="GO27" s="373">
        <v>0</v>
      </c>
      <c r="GP27" s="373">
        <v>0</v>
      </c>
      <c r="GQ27" s="373">
        <v>0</v>
      </c>
      <c r="GR27" s="373">
        <v>2.1536545644068844E-2</v>
      </c>
      <c r="GS27" s="373">
        <v>-2.3748487665377266E-2</v>
      </c>
      <c r="GT27" s="373">
        <v>-9.1822619901551911E-3</v>
      </c>
      <c r="GU27" s="373">
        <v>0</v>
      </c>
      <c r="GV27" s="373">
        <v>0</v>
      </c>
      <c r="GW27" s="373">
        <v>0</v>
      </c>
      <c r="GX27" s="373">
        <v>-0.03</v>
      </c>
      <c r="GY27" s="373">
        <v>0</v>
      </c>
      <c r="GZ27" s="373">
        <v>0</v>
      </c>
      <c r="HA27" s="373">
        <v>0</v>
      </c>
      <c r="HB27" s="373">
        <v>0</v>
      </c>
      <c r="HC27" s="373">
        <v>0</v>
      </c>
      <c r="HD27" s="373">
        <v>0</v>
      </c>
      <c r="HE27" s="373">
        <v>6.9842157754168521E-2</v>
      </c>
      <c r="HF27" s="373">
        <v>0</v>
      </c>
      <c r="HG27" s="373">
        <v>0</v>
      </c>
      <c r="HH27" s="373">
        <v>0</v>
      </c>
      <c r="HI27" s="373">
        <v>0</v>
      </c>
      <c r="HJ27" s="374">
        <v>0.10448300376662065</v>
      </c>
      <c r="HO27" s="129" t="s">
        <v>191</v>
      </c>
      <c r="HP27" s="208" t="s">
        <v>686</v>
      </c>
      <c r="HQ27" s="127" t="s">
        <v>750</v>
      </c>
      <c r="HR27" s="229">
        <v>45484</v>
      </c>
      <c r="HS27" s="221">
        <v>220993.70101487712</v>
      </c>
      <c r="HT27" s="221">
        <v>34652.595999999998</v>
      </c>
      <c r="HU27" s="216">
        <v>-0.3698508402033488</v>
      </c>
      <c r="HV27" s="373">
        <v>-3.6457686175007581E-2</v>
      </c>
      <c r="HW27" s="373">
        <v>2.8051926170988561E-3</v>
      </c>
      <c r="HX27" s="373">
        <v>-5.0945679360805407E-3</v>
      </c>
      <c r="HY27" s="373">
        <v>3.3377193371067482E-3</v>
      </c>
      <c r="HZ27" s="373">
        <v>0</v>
      </c>
      <c r="IA27" s="373">
        <v>0</v>
      </c>
      <c r="IB27" s="373">
        <v>0</v>
      </c>
      <c r="IC27" s="373">
        <v>0</v>
      </c>
      <c r="ID27" s="373">
        <v>0</v>
      </c>
      <c r="IE27" s="373">
        <v>0</v>
      </c>
      <c r="IF27" s="373">
        <v>2.1536545644068844E-2</v>
      </c>
      <c r="IG27" s="373">
        <v>-2.3748487665377266E-2</v>
      </c>
      <c r="IH27" s="373">
        <v>-9.1822619901551911E-3</v>
      </c>
      <c r="II27" s="373">
        <v>0</v>
      </c>
      <c r="IJ27" s="373">
        <v>0</v>
      </c>
      <c r="IK27" s="373">
        <v>0</v>
      </c>
      <c r="IL27" s="373">
        <v>-0.03</v>
      </c>
      <c r="IM27" s="373">
        <v>0</v>
      </c>
      <c r="IN27" s="373">
        <v>0</v>
      </c>
      <c r="IO27" s="373">
        <v>0</v>
      </c>
      <c r="IP27" s="373">
        <v>0</v>
      </c>
      <c r="IQ27" s="373">
        <v>0</v>
      </c>
      <c r="IR27" s="373">
        <v>0</v>
      </c>
      <c r="IS27" s="373">
        <v>0</v>
      </c>
      <c r="IT27" s="373">
        <v>0</v>
      </c>
      <c r="IU27" s="373">
        <v>0</v>
      </c>
      <c r="IV27" s="373">
        <v>0</v>
      </c>
      <c r="IW27" s="373">
        <v>0</v>
      </c>
      <c r="IX27" s="374">
        <v>6.6081230682447506E-2</v>
      </c>
    </row>
    <row r="28" spans="1:258" ht="15" customHeight="1" x14ac:dyDescent="0.25">
      <c r="A28" s="259" t="s">
        <v>34</v>
      </c>
      <c r="C28" s="91">
        <v>678167</v>
      </c>
      <c r="D28" s="165" t="s">
        <v>686</v>
      </c>
      <c r="E28" s="167" t="s">
        <v>750</v>
      </c>
      <c r="F28" s="230">
        <v>45644</v>
      </c>
      <c r="G28" s="222">
        <v>163950.32782300437</v>
      </c>
      <c r="H28" s="222">
        <v>25976.934000000001</v>
      </c>
      <c r="I28" s="124">
        <v>-0.38518214533962747</v>
      </c>
      <c r="J28" s="398">
        <v>0.51528712961286605</v>
      </c>
      <c r="K28" s="398">
        <v>0.17551352523713845</v>
      </c>
      <c r="L28" s="398">
        <v>0</v>
      </c>
      <c r="M28" s="398">
        <v>4.2186557915680637E-3</v>
      </c>
      <c r="N28" s="398">
        <v>0</v>
      </c>
      <c r="O28" s="398">
        <v>0</v>
      </c>
      <c r="P28" s="398">
        <v>8.2256621130755311E-2</v>
      </c>
      <c r="Q28" s="398">
        <v>0</v>
      </c>
      <c r="R28" s="398">
        <v>0.1542252725916913</v>
      </c>
      <c r="S28" s="398">
        <v>0</v>
      </c>
      <c r="T28" s="398">
        <v>6.8498795635980603E-2</v>
      </c>
      <c r="U28" s="399">
        <v>0.99999999999999978</v>
      </c>
      <c r="X28" s="91">
        <v>678167</v>
      </c>
      <c r="Y28" s="165" t="s">
        <v>686</v>
      </c>
      <c r="Z28" s="167" t="s">
        <v>750</v>
      </c>
      <c r="AA28" s="230">
        <v>45644</v>
      </c>
      <c r="AB28" s="222">
        <v>163950.32782300437</v>
      </c>
      <c r="AC28" s="222">
        <v>25976.934000000001</v>
      </c>
      <c r="AD28" s="124">
        <v>-0.38518214533962747</v>
      </c>
      <c r="AE28" s="398">
        <v>6.3944490252792377E-2</v>
      </c>
      <c r="AF28" s="398">
        <v>0.12140750350611436</v>
      </c>
      <c r="AG28" s="398">
        <v>0.25803957970279878</v>
      </c>
      <c r="AH28" s="398">
        <v>7.1895556151160611E-2</v>
      </c>
      <c r="AI28" s="398">
        <v>0.17551352523713845</v>
      </c>
      <c r="AJ28" s="398">
        <v>0</v>
      </c>
      <c r="AK28" s="398">
        <v>4.2186557915680637E-3</v>
      </c>
      <c r="AL28" s="398">
        <v>0</v>
      </c>
      <c r="AM28" s="398">
        <v>0</v>
      </c>
      <c r="AN28" s="398">
        <v>0</v>
      </c>
      <c r="AO28" s="398">
        <v>0</v>
      </c>
      <c r="AP28" s="398">
        <v>0</v>
      </c>
      <c r="AQ28" s="398">
        <v>8.2256621130755311E-2</v>
      </c>
      <c r="AR28" s="398">
        <v>0</v>
      </c>
      <c r="AS28" s="398">
        <v>0</v>
      </c>
      <c r="AT28" s="398">
        <v>0.1542252725916913</v>
      </c>
      <c r="AU28" s="398">
        <v>0</v>
      </c>
      <c r="AV28" s="398">
        <v>0</v>
      </c>
      <c r="AW28" s="406">
        <v>6.8498795635980603E-2</v>
      </c>
      <c r="AX28" s="399">
        <v>0.99999999999999989</v>
      </c>
      <c r="BA28" s="91">
        <v>678167</v>
      </c>
      <c r="BB28" s="165" t="s">
        <v>686</v>
      </c>
      <c r="BC28" s="167" t="s">
        <v>750</v>
      </c>
      <c r="BD28" s="230">
        <v>45644</v>
      </c>
      <c r="BE28" s="222">
        <v>163950.32782300437</v>
      </c>
      <c r="BF28" s="222">
        <v>25976.934000000001</v>
      </c>
      <c r="BG28" s="124">
        <v>-0.38518214533962747</v>
      </c>
      <c r="BH28" s="398">
        <v>6.3944490252792377E-2</v>
      </c>
      <c r="BI28" s="398">
        <v>0.12140750350611436</v>
      </c>
      <c r="BJ28" s="398">
        <v>0.25803957970279878</v>
      </c>
      <c r="BK28" s="398">
        <v>7.1895556151160611E-2</v>
      </c>
      <c r="BL28" s="398">
        <v>4.2186557915680637E-3</v>
      </c>
      <c r="BM28" s="398">
        <v>0</v>
      </c>
      <c r="BN28" s="398">
        <v>0</v>
      </c>
      <c r="BO28" s="398">
        <v>0</v>
      </c>
      <c r="BP28" s="398">
        <v>0</v>
      </c>
      <c r="BQ28" s="398">
        <v>0</v>
      </c>
      <c r="BR28" s="398">
        <v>8.2256621130755311E-2</v>
      </c>
      <c r="BS28" s="398">
        <v>0.17551352523713845</v>
      </c>
      <c r="BT28" s="398">
        <v>6.8498795635980603E-2</v>
      </c>
      <c r="BU28" s="398">
        <v>0</v>
      </c>
      <c r="BV28" s="398">
        <v>0</v>
      </c>
      <c r="BW28" s="398">
        <v>0</v>
      </c>
      <c r="BX28" s="398">
        <v>0</v>
      </c>
      <c r="BY28" s="398">
        <v>0</v>
      </c>
      <c r="BZ28" s="398">
        <v>0</v>
      </c>
      <c r="CA28" s="398">
        <v>0</v>
      </c>
      <c r="CB28" s="398">
        <v>0</v>
      </c>
      <c r="CC28" s="398">
        <v>0</v>
      </c>
      <c r="CD28" s="398">
        <v>0</v>
      </c>
      <c r="CE28" s="398">
        <v>0.1542252725916913</v>
      </c>
      <c r="CF28" s="399">
        <v>0.99999999999999989</v>
      </c>
      <c r="CI28" s="106" t="s">
        <v>209</v>
      </c>
      <c r="CJ28" s="99">
        <v>691.65</v>
      </c>
      <c r="CK28" s="99">
        <v>691.65</v>
      </c>
      <c r="CL28" s="99">
        <v>0</v>
      </c>
      <c r="CM28" s="99">
        <v>0</v>
      </c>
      <c r="CN28" s="265">
        <v>691.65</v>
      </c>
      <c r="CO28" s="108">
        <v>4.2186557915680637E-3</v>
      </c>
      <c r="CP28" s="239">
        <v>2.5000000000000001E-3</v>
      </c>
      <c r="CQ28" s="108">
        <v>4.2186557915680637E-3</v>
      </c>
      <c r="CR28" s="101">
        <v>0.05</v>
      </c>
      <c r="CU28" s="165" t="s">
        <v>209</v>
      </c>
      <c r="CV28" s="210" t="s">
        <v>686</v>
      </c>
      <c r="CW28" s="207" t="s">
        <v>750</v>
      </c>
      <c r="CX28" s="230">
        <v>45644</v>
      </c>
      <c r="CY28" s="222">
        <v>163950.32782300437</v>
      </c>
      <c r="CZ28" s="222">
        <v>25976.934000000001</v>
      </c>
      <c r="DA28" s="444">
        <v>0.51528712961286605</v>
      </c>
      <c r="DB28" s="386">
        <v>1</v>
      </c>
      <c r="DC28" s="387">
        <v>0.1542252725916913</v>
      </c>
      <c r="DD28" s="386">
        <v>1</v>
      </c>
      <c r="DE28" s="387">
        <v>8.2256621130755311E-2</v>
      </c>
      <c r="DF28" s="386">
        <v>0</v>
      </c>
      <c r="DG28" s="387">
        <v>8.2256621130755311E-2</v>
      </c>
      <c r="DH28" s="386">
        <v>1</v>
      </c>
      <c r="DI28" s="387">
        <v>6.8498795635980603E-2</v>
      </c>
      <c r="DJ28" s="386">
        <v>1</v>
      </c>
      <c r="DK28" s="387">
        <v>0</v>
      </c>
      <c r="DL28" s="386"/>
      <c r="DM28" s="387">
        <v>0.61481785466037253</v>
      </c>
      <c r="DN28" s="386">
        <v>0</v>
      </c>
      <c r="DO28" s="387">
        <v>0.61481785466037253</v>
      </c>
      <c r="DP28" s="386">
        <v>1</v>
      </c>
      <c r="DQ28" s="387">
        <v>0.45190927524701446</v>
      </c>
      <c r="DR28" s="445">
        <v>0.75</v>
      </c>
      <c r="DS28" s="259"/>
      <c r="DT28" s="413"/>
      <c r="DU28" s="210" t="s">
        <v>209</v>
      </c>
      <c r="DV28" s="210" t="s">
        <v>686</v>
      </c>
      <c r="DW28" s="207" t="s">
        <v>750</v>
      </c>
      <c r="DX28" s="230">
        <v>45644</v>
      </c>
      <c r="DY28" s="462">
        <v>163950.32782300437</v>
      </c>
      <c r="DZ28" s="462">
        <v>25976.934000000001</v>
      </c>
      <c r="EA28" s="425">
        <v>-0.38518214533962747</v>
      </c>
      <c r="EB28" s="375">
        <v>-6.4712870387134025E-2</v>
      </c>
      <c r="EC28" s="375">
        <v>-4.486474762861542E-3</v>
      </c>
      <c r="ED28" s="375">
        <v>0</v>
      </c>
      <c r="EE28" s="375">
        <v>-5.7813442084319365E-3</v>
      </c>
      <c r="EF28" s="375">
        <v>0</v>
      </c>
      <c r="EG28" s="375">
        <v>0</v>
      </c>
      <c r="EH28" s="375">
        <v>1.2256621130755305E-2</v>
      </c>
      <c r="EI28" s="375">
        <v>0</v>
      </c>
      <c r="EJ28" s="375">
        <v>8.4225272591691297E-2</v>
      </c>
      <c r="EK28" s="375">
        <v>-0.03</v>
      </c>
      <c r="EL28" s="375">
        <v>8.4987956359806049E-3</v>
      </c>
      <c r="EM28" s="423">
        <v>0.10498068935842735</v>
      </c>
      <c r="EN28" s="272"/>
      <c r="EO28" s="416"/>
      <c r="EP28" s="165" t="s">
        <v>209</v>
      </c>
      <c r="EQ28" s="422" t="s">
        <v>686</v>
      </c>
      <c r="ER28" s="167" t="s">
        <v>750</v>
      </c>
      <c r="ES28" s="230">
        <v>45644</v>
      </c>
      <c r="ET28" s="424">
        <v>163950.32782300437</v>
      </c>
      <c r="EU28" s="424">
        <v>25976.934000000001</v>
      </c>
      <c r="EV28" s="425">
        <v>-0.38518214533962747</v>
      </c>
      <c r="EW28" s="375">
        <v>-0.10605550974720764</v>
      </c>
      <c r="EX28" s="375">
        <v>2.1407503506114353E-2</v>
      </c>
      <c r="EY28" s="375">
        <v>-1.9604202972012263E-3</v>
      </c>
      <c r="EZ28" s="375">
        <v>2.1895556151160608E-2</v>
      </c>
      <c r="FA28" s="375">
        <v>-4.486474762861542E-3</v>
      </c>
      <c r="FB28" s="375">
        <v>0</v>
      </c>
      <c r="FC28" s="375">
        <v>-5.7813442084319365E-3</v>
      </c>
      <c r="FD28" s="375">
        <v>0</v>
      </c>
      <c r="FE28" s="375">
        <v>0</v>
      </c>
      <c r="FF28" s="375">
        <v>0</v>
      </c>
      <c r="FG28" s="375">
        <v>0</v>
      </c>
      <c r="FH28" s="375">
        <v>0</v>
      </c>
      <c r="FI28" s="375">
        <v>1.2256621130755305E-2</v>
      </c>
      <c r="FJ28" s="375">
        <v>0</v>
      </c>
      <c r="FK28" s="375">
        <v>0</v>
      </c>
      <c r="FL28" s="375">
        <v>8.4225272591691297E-2</v>
      </c>
      <c r="FM28" s="375">
        <v>0</v>
      </c>
      <c r="FN28" s="375">
        <v>-0.03</v>
      </c>
      <c r="FO28" s="375">
        <v>8.4987956359806049E-3</v>
      </c>
      <c r="FP28" s="383">
        <v>0</v>
      </c>
      <c r="FQ28" s="376">
        <v>0.14828374901570227</v>
      </c>
      <c r="FR28" s="234"/>
      <c r="FT28" s="304">
        <v>0</v>
      </c>
      <c r="FU28" s="281">
        <f t="shared" si="2"/>
        <v>0</v>
      </c>
      <c r="FV28" s="273">
        <f t="shared" si="1"/>
        <v>0</v>
      </c>
      <c r="FW28" s="273">
        <v>0</v>
      </c>
      <c r="FX28" s="282">
        <f t="shared" si="3"/>
        <v>0</v>
      </c>
      <c r="GA28" s="165" t="s">
        <v>209</v>
      </c>
      <c r="GB28" s="210" t="s">
        <v>686</v>
      </c>
      <c r="GC28" s="167" t="s">
        <v>750</v>
      </c>
      <c r="GD28" s="230">
        <v>45644</v>
      </c>
      <c r="GE28" s="222">
        <v>163950.32782300437</v>
      </c>
      <c r="GF28" s="222">
        <v>25976.934000000001</v>
      </c>
      <c r="GG28" s="217">
        <v>-0.38518214533962747</v>
      </c>
      <c r="GH28" s="375">
        <v>-0.10605550974720764</v>
      </c>
      <c r="GI28" s="375">
        <v>2.1407503506114353E-2</v>
      </c>
      <c r="GJ28" s="375">
        <v>-1.9604202972012263E-3</v>
      </c>
      <c r="GK28" s="375">
        <v>2.1895556151160608E-2</v>
      </c>
      <c r="GL28" s="375">
        <v>-5.7813442084319365E-3</v>
      </c>
      <c r="GM28" s="375">
        <v>0</v>
      </c>
      <c r="GN28" s="375">
        <v>0</v>
      </c>
      <c r="GO28" s="375">
        <v>0</v>
      </c>
      <c r="GP28" s="375">
        <v>0</v>
      </c>
      <c r="GQ28" s="375">
        <v>0</v>
      </c>
      <c r="GR28" s="375">
        <v>1.2256621130755305E-2</v>
      </c>
      <c r="GS28" s="375">
        <v>-4.486474762861542E-3</v>
      </c>
      <c r="GT28" s="375">
        <v>8.4987956359806049E-3</v>
      </c>
      <c r="GU28" s="375">
        <v>0</v>
      </c>
      <c r="GV28" s="375">
        <v>0</v>
      </c>
      <c r="GW28" s="375">
        <v>0</v>
      </c>
      <c r="GX28" s="375">
        <v>-0.03</v>
      </c>
      <c r="GY28" s="375">
        <v>0</v>
      </c>
      <c r="GZ28" s="375">
        <v>0</v>
      </c>
      <c r="HA28" s="375">
        <v>0</v>
      </c>
      <c r="HB28" s="375">
        <v>0</v>
      </c>
      <c r="HC28" s="375">
        <v>0</v>
      </c>
      <c r="HD28" s="375">
        <v>0</v>
      </c>
      <c r="HE28" s="375">
        <v>8.4225272591691297E-2</v>
      </c>
      <c r="HF28" s="375">
        <v>0</v>
      </c>
      <c r="HG28" s="375">
        <v>0</v>
      </c>
      <c r="HH28" s="375">
        <v>0</v>
      </c>
      <c r="HI28" s="375">
        <v>0</v>
      </c>
      <c r="HJ28" s="376">
        <v>0.14828374901570224</v>
      </c>
      <c r="HO28" s="165" t="s">
        <v>209</v>
      </c>
      <c r="HP28" s="210" t="s">
        <v>686</v>
      </c>
      <c r="HQ28" s="167" t="s">
        <v>750</v>
      </c>
      <c r="HR28" s="230">
        <v>45644</v>
      </c>
      <c r="HS28" s="222">
        <v>163950.32782300437</v>
      </c>
      <c r="HT28" s="222">
        <v>25976.934000000001</v>
      </c>
      <c r="HU28" s="217">
        <v>-0.38518214533962747</v>
      </c>
      <c r="HV28" s="375">
        <v>-0.10605550974720764</v>
      </c>
      <c r="HW28" s="375">
        <v>2.1407503506114353E-2</v>
      </c>
      <c r="HX28" s="375">
        <v>-1.9604202972012263E-3</v>
      </c>
      <c r="HY28" s="375">
        <v>2.1895556151160608E-2</v>
      </c>
      <c r="HZ28" s="375">
        <v>0</v>
      </c>
      <c r="IA28" s="375">
        <v>0</v>
      </c>
      <c r="IB28" s="375">
        <v>0</v>
      </c>
      <c r="IC28" s="375">
        <v>0</v>
      </c>
      <c r="ID28" s="375">
        <v>0</v>
      </c>
      <c r="IE28" s="375">
        <v>0</v>
      </c>
      <c r="IF28" s="375">
        <v>1.2256621130755305E-2</v>
      </c>
      <c r="IG28" s="375">
        <v>-4.486474762861542E-3</v>
      </c>
      <c r="IH28" s="375">
        <v>8.4987956359806049E-3</v>
      </c>
      <c r="II28" s="375">
        <v>0</v>
      </c>
      <c r="IJ28" s="375">
        <v>0</v>
      </c>
      <c r="IK28" s="375">
        <v>0</v>
      </c>
      <c r="IL28" s="375">
        <v>-0.03</v>
      </c>
      <c r="IM28" s="375">
        <v>0</v>
      </c>
      <c r="IN28" s="375">
        <v>0</v>
      </c>
      <c r="IO28" s="375">
        <v>0</v>
      </c>
      <c r="IP28" s="375">
        <v>0</v>
      </c>
      <c r="IQ28" s="375">
        <v>0</v>
      </c>
      <c r="IR28" s="375">
        <v>0</v>
      </c>
      <c r="IS28" s="375">
        <v>0</v>
      </c>
      <c r="IT28" s="375">
        <v>0</v>
      </c>
      <c r="IU28" s="375">
        <v>0</v>
      </c>
      <c r="IV28" s="375">
        <v>0</v>
      </c>
      <c r="IW28" s="375">
        <v>0</v>
      </c>
      <c r="IX28" s="376">
        <v>0.10328044061564065</v>
      </c>
    </row>
    <row r="29" spans="1:258" ht="15" customHeight="1" x14ac:dyDescent="0.25">
      <c r="A29" s="259" t="s">
        <v>34</v>
      </c>
      <c r="C29" s="90">
        <v>678714</v>
      </c>
      <c r="D29" s="129" t="s">
        <v>681</v>
      </c>
      <c r="E29" s="127" t="s">
        <v>750</v>
      </c>
      <c r="F29" s="229">
        <v>45898</v>
      </c>
      <c r="G29" s="221">
        <v>151745.29800000001</v>
      </c>
      <c r="H29" s="221">
        <v>56802.404000000002</v>
      </c>
      <c r="I29" s="123">
        <v>-0.35903302651262375</v>
      </c>
      <c r="J29" s="396">
        <v>0.21772321406624406</v>
      </c>
      <c r="K29" s="396">
        <v>0.20480067856863676</v>
      </c>
      <c r="L29" s="396">
        <v>0</v>
      </c>
      <c r="M29" s="396">
        <v>2.2553318258335755E-2</v>
      </c>
      <c r="N29" s="396">
        <v>0</v>
      </c>
      <c r="O29" s="396">
        <v>0</v>
      </c>
      <c r="P29" s="396">
        <v>9.9537318118417095E-2</v>
      </c>
      <c r="Q29" s="396">
        <v>0</v>
      </c>
      <c r="R29" s="396">
        <v>0.35177395743754775</v>
      </c>
      <c r="S29" s="396">
        <v>0</v>
      </c>
      <c r="T29" s="396">
        <v>0.10361151355081855</v>
      </c>
      <c r="U29" s="397">
        <v>0.99999999999999989</v>
      </c>
      <c r="X29" s="90">
        <v>678714</v>
      </c>
      <c r="Y29" s="129" t="s">
        <v>681</v>
      </c>
      <c r="Z29" s="127" t="s">
        <v>750</v>
      </c>
      <c r="AA29" s="229">
        <v>45898</v>
      </c>
      <c r="AB29" s="221">
        <v>151745.29800000001</v>
      </c>
      <c r="AC29" s="221">
        <v>56802.404000000002</v>
      </c>
      <c r="AD29" s="123">
        <v>-0.35903302651262375</v>
      </c>
      <c r="AE29" s="396">
        <v>0</v>
      </c>
      <c r="AF29" s="396">
        <v>7.5488072124646657E-2</v>
      </c>
      <c r="AG29" s="396">
        <v>0.14223514194159742</v>
      </c>
      <c r="AH29" s="396">
        <v>0</v>
      </c>
      <c r="AI29" s="396">
        <v>0.20480067856863676</v>
      </c>
      <c r="AJ29" s="396">
        <v>0</v>
      </c>
      <c r="AK29" s="396">
        <v>2.2553318258335755E-2</v>
      </c>
      <c r="AL29" s="396">
        <v>0</v>
      </c>
      <c r="AM29" s="396">
        <v>0</v>
      </c>
      <c r="AN29" s="396">
        <v>0</v>
      </c>
      <c r="AO29" s="396">
        <v>0</v>
      </c>
      <c r="AP29" s="396">
        <v>0</v>
      </c>
      <c r="AQ29" s="396">
        <v>9.9537318118417095E-2</v>
      </c>
      <c r="AR29" s="396">
        <v>0</v>
      </c>
      <c r="AS29" s="396">
        <v>0</v>
      </c>
      <c r="AT29" s="396">
        <v>0.35177395743754775</v>
      </c>
      <c r="AU29" s="396">
        <v>0</v>
      </c>
      <c r="AV29" s="396">
        <v>0</v>
      </c>
      <c r="AW29" s="405">
        <v>0.10361151355081855</v>
      </c>
      <c r="AX29" s="397">
        <v>0.99999999999999989</v>
      </c>
      <c r="BA29" s="90">
        <v>678714</v>
      </c>
      <c r="BB29" s="129" t="s">
        <v>681</v>
      </c>
      <c r="BC29" s="127" t="s">
        <v>750</v>
      </c>
      <c r="BD29" s="229">
        <v>45898</v>
      </c>
      <c r="BE29" s="221">
        <v>151745.29800000001</v>
      </c>
      <c r="BF29" s="221">
        <v>56802.404000000002</v>
      </c>
      <c r="BG29" s="123">
        <v>-0.35903302651262375</v>
      </c>
      <c r="BH29" s="396">
        <v>0</v>
      </c>
      <c r="BI29" s="396">
        <v>7.5488072124646657E-2</v>
      </c>
      <c r="BJ29" s="396">
        <v>0.14223514194159742</v>
      </c>
      <c r="BK29" s="396">
        <v>0</v>
      </c>
      <c r="BL29" s="396">
        <v>2.2553318258335755E-2</v>
      </c>
      <c r="BM29" s="396">
        <v>0</v>
      </c>
      <c r="BN29" s="396">
        <v>0</v>
      </c>
      <c r="BO29" s="396">
        <v>0</v>
      </c>
      <c r="BP29" s="396">
        <v>0</v>
      </c>
      <c r="BQ29" s="396">
        <v>0</v>
      </c>
      <c r="BR29" s="396">
        <v>9.9537318118417095E-2</v>
      </c>
      <c r="BS29" s="396">
        <v>0.20480067856863676</v>
      </c>
      <c r="BT29" s="396">
        <v>0.10361151355081855</v>
      </c>
      <c r="BU29" s="396">
        <v>0</v>
      </c>
      <c r="BV29" s="396">
        <v>0</v>
      </c>
      <c r="BW29" s="396">
        <v>0</v>
      </c>
      <c r="BX29" s="396">
        <v>0</v>
      </c>
      <c r="BY29" s="396">
        <v>0</v>
      </c>
      <c r="BZ29" s="396">
        <v>0</v>
      </c>
      <c r="CA29" s="396">
        <v>0</v>
      </c>
      <c r="CB29" s="396">
        <v>0</v>
      </c>
      <c r="CC29" s="396">
        <v>0</v>
      </c>
      <c r="CD29" s="396">
        <v>0</v>
      </c>
      <c r="CE29" s="396">
        <v>0.35177395743754775</v>
      </c>
      <c r="CF29" s="397">
        <v>1</v>
      </c>
      <c r="CI29" s="111" t="s">
        <v>683</v>
      </c>
      <c r="CJ29" s="98">
        <v>3422.36</v>
      </c>
      <c r="CK29" s="98">
        <v>3422.36</v>
      </c>
      <c r="CL29" s="98">
        <v>0</v>
      </c>
      <c r="CM29" s="98">
        <v>0</v>
      </c>
      <c r="CN29" s="264">
        <v>3422.36</v>
      </c>
      <c r="CO29" s="107">
        <v>2.2553318258335755E-2</v>
      </c>
      <c r="CP29" s="240">
        <v>2.5000000000000001E-3</v>
      </c>
      <c r="CQ29" s="107">
        <v>2.2553318258335755E-2</v>
      </c>
      <c r="CR29" s="100">
        <v>0.05</v>
      </c>
      <c r="CU29" s="129" t="s">
        <v>683</v>
      </c>
      <c r="CV29" s="208" t="s">
        <v>681</v>
      </c>
      <c r="CW29" s="209" t="s">
        <v>750</v>
      </c>
      <c r="CX29" s="229">
        <v>45898</v>
      </c>
      <c r="CY29" s="221">
        <v>151745.29800000001</v>
      </c>
      <c r="CZ29" s="221">
        <v>56802.404000000002</v>
      </c>
      <c r="DA29" s="442">
        <v>0.21772321406624406</v>
      </c>
      <c r="DB29" s="388">
        <v>0.7</v>
      </c>
      <c r="DC29" s="389">
        <v>0.35177395743754775</v>
      </c>
      <c r="DD29" s="388">
        <v>1</v>
      </c>
      <c r="DE29" s="389">
        <v>9.9537318118417095E-2</v>
      </c>
      <c r="DF29" s="388">
        <v>0</v>
      </c>
      <c r="DG29" s="389">
        <v>9.9537318118417095E-2</v>
      </c>
      <c r="DH29" s="388">
        <v>1</v>
      </c>
      <c r="DI29" s="389">
        <v>0.10361151355081855</v>
      </c>
      <c r="DJ29" s="388">
        <v>1</v>
      </c>
      <c r="DK29" s="389">
        <v>0</v>
      </c>
      <c r="DL29" s="388"/>
      <c r="DM29" s="389">
        <v>0.3409669734873762</v>
      </c>
      <c r="DN29" s="388">
        <v>0</v>
      </c>
      <c r="DO29" s="389">
        <v>0.3409669734873762</v>
      </c>
      <c r="DP29" s="388">
        <v>0.7</v>
      </c>
      <c r="DQ29" s="389">
        <v>0.38390026424410195</v>
      </c>
      <c r="DR29" s="443">
        <v>0.75</v>
      </c>
      <c r="DS29" s="426"/>
      <c r="DT29" s="413"/>
      <c r="DU29" s="208" t="s">
        <v>683</v>
      </c>
      <c r="DV29" s="208" t="s">
        <v>681</v>
      </c>
      <c r="DW29" s="209" t="s">
        <v>750</v>
      </c>
      <c r="DX29" s="229">
        <v>45898</v>
      </c>
      <c r="DY29" s="461">
        <v>151745.29800000001</v>
      </c>
      <c r="DZ29" s="461">
        <v>56802.404000000002</v>
      </c>
      <c r="EA29" s="421">
        <v>-0.35903302651262375</v>
      </c>
      <c r="EB29" s="373">
        <v>-0.26727678593375603</v>
      </c>
      <c r="EC29" s="373">
        <v>2.4800678568636769E-2</v>
      </c>
      <c r="ED29" s="373">
        <v>0</v>
      </c>
      <c r="EE29" s="373">
        <v>2.2553318258335755E-2</v>
      </c>
      <c r="EF29" s="373">
        <v>0</v>
      </c>
      <c r="EG29" s="373">
        <v>0</v>
      </c>
      <c r="EH29" s="373">
        <v>3.9537318118417097E-2</v>
      </c>
      <c r="EI29" s="373">
        <v>0</v>
      </c>
      <c r="EJ29" s="373">
        <v>0.16177395743754774</v>
      </c>
      <c r="EK29" s="373">
        <v>-2.5000000000000001E-2</v>
      </c>
      <c r="EL29" s="373">
        <v>4.3611513550818548E-2</v>
      </c>
      <c r="EM29" s="420">
        <v>0.29227678593375594</v>
      </c>
      <c r="EN29" s="272"/>
      <c r="EO29" s="416"/>
      <c r="EP29" s="129" t="s">
        <v>683</v>
      </c>
      <c r="EQ29" s="419" t="s">
        <v>681</v>
      </c>
      <c r="ER29" s="127" t="s">
        <v>750</v>
      </c>
      <c r="ES29" s="229">
        <v>45898</v>
      </c>
      <c r="ET29" s="279">
        <v>151745.29800000001</v>
      </c>
      <c r="EU29" s="279">
        <v>56802.404000000002</v>
      </c>
      <c r="EV29" s="421">
        <v>-0.35903302651262375</v>
      </c>
      <c r="EW29" s="373">
        <v>-0.16</v>
      </c>
      <c r="EX29" s="373">
        <v>-1.9511927875353344E-2</v>
      </c>
      <c r="EY29" s="373">
        <v>-6.2764858058402595E-2</v>
      </c>
      <c r="EZ29" s="373">
        <v>-2.5000000000000001E-2</v>
      </c>
      <c r="FA29" s="373">
        <v>2.4800678568636769E-2</v>
      </c>
      <c r="FB29" s="373">
        <v>0</v>
      </c>
      <c r="FC29" s="373">
        <v>2.2553318258335755E-2</v>
      </c>
      <c r="FD29" s="373">
        <v>0</v>
      </c>
      <c r="FE29" s="373">
        <v>0</v>
      </c>
      <c r="FF29" s="373">
        <v>0</v>
      </c>
      <c r="FG29" s="373">
        <v>0</v>
      </c>
      <c r="FH29" s="373">
        <v>0</v>
      </c>
      <c r="FI29" s="373">
        <v>3.9537318118417097E-2</v>
      </c>
      <c r="FJ29" s="373">
        <v>0</v>
      </c>
      <c r="FK29" s="373">
        <v>0</v>
      </c>
      <c r="FL29" s="373">
        <v>0.16177395743754774</v>
      </c>
      <c r="FM29" s="373">
        <v>0</v>
      </c>
      <c r="FN29" s="373">
        <v>-2.5000000000000001E-2</v>
      </c>
      <c r="FO29" s="373">
        <v>4.3611513550818548E-2</v>
      </c>
      <c r="FP29" s="382">
        <v>0</v>
      </c>
      <c r="FQ29" s="374">
        <v>0.29227678593375594</v>
      </c>
      <c r="FR29" s="234"/>
      <c r="FT29" s="96">
        <v>0</v>
      </c>
      <c r="FU29" s="279">
        <f t="shared" si="2"/>
        <v>0</v>
      </c>
      <c r="FV29" s="274">
        <f t="shared" si="1"/>
        <v>0</v>
      </c>
      <c r="FW29" s="274">
        <v>0</v>
      </c>
      <c r="FX29" s="280">
        <f t="shared" si="3"/>
        <v>0</v>
      </c>
      <c r="GA29" s="129" t="s">
        <v>683</v>
      </c>
      <c r="GB29" s="208" t="s">
        <v>681</v>
      </c>
      <c r="GC29" s="127" t="s">
        <v>750</v>
      </c>
      <c r="GD29" s="229">
        <v>45898</v>
      </c>
      <c r="GE29" s="221">
        <v>151745.29800000001</v>
      </c>
      <c r="GF29" s="221">
        <v>56802.404000000002</v>
      </c>
      <c r="GG29" s="216">
        <v>-0.35903302651262375</v>
      </c>
      <c r="GH29" s="373">
        <v>-0.16</v>
      </c>
      <c r="GI29" s="373">
        <v>-1.9511927875353344E-2</v>
      </c>
      <c r="GJ29" s="373">
        <v>-6.2764858058402595E-2</v>
      </c>
      <c r="GK29" s="373">
        <v>-2.5000000000000001E-2</v>
      </c>
      <c r="GL29" s="373">
        <v>2.2553318258335755E-2</v>
      </c>
      <c r="GM29" s="373">
        <v>0</v>
      </c>
      <c r="GN29" s="373">
        <v>0</v>
      </c>
      <c r="GO29" s="373">
        <v>0</v>
      </c>
      <c r="GP29" s="373">
        <v>0</v>
      </c>
      <c r="GQ29" s="373">
        <v>0</v>
      </c>
      <c r="GR29" s="373">
        <v>3.9537318118417097E-2</v>
      </c>
      <c r="GS29" s="373">
        <v>2.4800678568636769E-2</v>
      </c>
      <c r="GT29" s="373">
        <v>4.3611513550818548E-2</v>
      </c>
      <c r="GU29" s="373">
        <v>0</v>
      </c>
      <c r="GV29" s="373">
        <v>0</v>
      </c>
      <c r="GW29" s="373">
        <v>0</v>
      </c>
      <c r="GX29" s="373">
        <v>-2.5000000000000001E-2</v>
      </c>
      <c r="GY29" s="373">
        <v>0</v>
      </c>
      <c r="GZ29" s="373">
        <v>0</v>
      </c>
      <c r="HA29" s="373">
        <v>0</v>
      </c>
      <c r="HB29" s="373">
        <v>0</v>
      </c>
      <c r="HC29" s="373">
        <v>0</v>
      </c>
      <c r="HD29" s="373">
        <v>0</v>
      </c>
      <c r="HE29" s="373">
        <v>0.16177395743754774</v>
      </c>
      <c r="HF29" s="373">
        <v>0</v>
      </c>
      <c r="HG29" s="373">
        <v>0</v>
      </c>
      <c r="HH29" s="373">
        <v>0</v>
      </c>
      <c r="HI29" s="373">
        <v>0</v>
      </c>
      <c r="HJ29" s="374">
        <v>0.29227678593375594</v>
      </c>
      <c r="HO29" s="129" t="s">
        <v>683</v>
      </c>
      <c r="HP29" s="208" t="s">
        <v>681</v>
      </c>
      <c r="HQ29" s="127" t="s">
        <v>750</v>
      </c>
      <c r="HR29" s="229">
        <v>45898</v>
      </c>
      <c r="HS29" s="221">
        <v>151745.29800000001</v>
      </c>
      <c r="HT29" s="221">
        <v>56802.404000000002</v>
      </c>
      <c r="HU29" s="216">
        <v>5.3505351312118643E-3</v>
      </c>
      <c r="HV29" s="373">
        <v>-7.6712328767123292E-2</v>
      </c>
      <c r="HW29" s="373">
        <v>2.9940126919167205E-2</v>
      </c>
      <c r="HX29" s="373">
        <v>4.3947470708720709E-2</v>
      </c>
      <c r="HY29" s="373">
        <v>-1.1986301369863013E-2</v>
      </c>
      <c r="HZ29" s="373">
        <v>0</v>
      </c>
      <c r="IA29" s="373">
        <v>0</v>
      </c>
      <c r="IB29" s="373">
        <v>0</v>
      </c>
      <c r="IC29" s="373">
        <v>0</v>
      </c>
      <c r="ID29" s="373">
        <v>0</v>
      </c>
      <c r="IE29" s="373">
        <v>0</v>
      </c>
      <c r="IF29" s="373">
        <v>7.0770194830745869E-2</v>
      </c>
      <c r="IG29" s="373">
        <v>0.11849930870562307</v>
      </c>
      <c r="IH29" s="373">
        <v>7.484439026314732E-2</v>
      </c>
      <c r="II29" s="373">
        <v>0</v>
      </c>
      <c r="IJ29" s="373">
        <v>0</v>
      </c>
      <c r="IK29" s="373">
        <v>0</v>
      </c>
      <c r="IL29" s="373">
        <v>-1.1986301369863013E-2</v>
      </c>
      <c r="IM29" s="373">
        <v>0</v>
      </c>
      <c r="IN29" s="373">
        <v>0</v>
      </c>
      <c r="IO29" s="373">
        <v>0</v>
      </c>
      <c r="IP29" s="373">
        <v>0</v>
      </c>
      <c r="IQ29" s="373">
        <v>0</v>
      </c>
      <c r="IR29" s="373">
        <v>0</v>
      </c>
      <c r="IS29" s="373">
        <v>0</v>
      </c>
      <c r="IT29" s="373">
        <v>0</v>
      </c>
      <c r="IU29" s="373">
        <v>0</v>
      </c>
      <c r="IV29" s="373">
        <v>0</v>
      </c>
      <c r="IW29" s="373">
        <v>0</v>
      </c>
      <c r="IX29" s="374">
        <v>0.21934321146712674</v>
      </c>
    </row>
    <row r="30" spans="1:258" ht="15" customHeight="1" x14ac:dyDescent="0.25">
      <c r="A30" s="259" t="s">
        <v>34</v>
      </c>
      <c r="C30" s="91">
        <v>678048</v>
      </c>
      <c r="D30" s="165" t="s">
        <v>1107</v>
      </c>
      <c r="E30" s="167" t="s">
        <v>1107</v>
      </c>
      <c r="F30" s="230">
        <v>45611</v>
      </c>
      <c r="G30" s="222">
        <v>139084.43682053901</v>
      </c>
      <c r="H30" s="222">
        <v>2554.64</v>
      </c>
      <c r="I30" s="124" t="s">
        <v>306</v>
      </c>
      <c r="J30" s="398">
        <v>0</v>
      </c>
      <c r="K30" s="398">
        <v>0</v>
      </c>
      <c r="L30" s="398">
        <v>0</v>
      </c>
      <c r="M30" s="398">
        <v>1.8367547501351701E-2</v>
      </c>
      <c r="N30" s="398">
        <v>0.98163245249864817</v>
      </c>
      <c r="O30" s="398">
        <v>0</v>
      </c>
      <c r="P30" s="398">
        <v>0</v>
      </c>
      <c r="Q30" s="398">
        <v>0</v>
      </c>
      <c r="R30" s="398">
        <v>0</v>
      </c>
      <c r="S30" s="398">
        <v>0</v>
      </c>
      <c r="T30" s="398">
        <v>0</v>
      </c>
      <c r="U30" s="399">
        <v>0.99999999999999989</v>
      </c>
      <c r="X30" s="91">
        <v>678048</v>
      </c>
      <c r="Y30" s="165" t="s">
        <v>1107</v>
      </c>
      <c r="Z30" s="167" t="s">
        <v>1107</v>
      </c>
      <c r="AA30" s="230">
        <v>45611</v>
      </c>
      <c r="AB30" s="222">
        <v>139084.43682053901</v>
      </c>
      <c r="AC30" s="222">
        <v>2554.64</v>
      </c>
      <c r="AD30" s="124" t="s">
        <v>306</v>
      </c>
      <c r="AE30" s="398">
        <v>0</v>
      </c>
      <c r="AF30" s="398">
        <v>0</v>
      </c>
      <c r="AG30" s="398">
        <v>0</v>
      </c>
      <c r="AH30" s="398">
        <v>0</v>
      </c>
      <c r="AI30" s="398">
        <v>0</v>
      </c>
      <c r="AJ30" s="398">
        <v>0</v>
      </c>
      <c r="AK30" s="398">
        <v>1.8367547501351701E-2</v>
      </c>
      <c r="AL30" s="398">
        <v>0.98163245249864817</v>
      </c>
      <c r="AM30" s="398">
        <v>0</v>
      </c>
      <c r="AN30" s="398">
        <v>0</v>
      </c>
      <c r="AO30" s="398">
        <v>0</v>
      </c>
      <c r="AP30" s="398">
        <v>0</v>
      </c>
      <c r="AQ30" s="398">
        <v>0</v>
      </c>
      <c r="AR30" s="398">
        <v>0</v>
      </c>
      <c r="AS30" s="398">
        <v>0</v>
      </c>
      <c r="AT30" s="398">
        <v>0</v>
      </c>
      <c r="AU30" s="398">
        <v>0</v>
      </c>
      <c r="AV30" s="398">
        <v>0</v>
      </c>
      <c r="AW30" s="406">
        <v>0</v>
      </c>
      <c r="AX30" s="399">
        <v>0.99999999999999989</v>
      </c>
      <c r="BA30" s="91">
        <v>678048</v>
      </c>
      <c r="BB30" s="165" t="s">
        <v>1107</v>
      </c>
      <c r="BC30" s="167" t="s">
        <v>1107</v>
      </c>
      <c r="BD30" s="230">
        <v>45611</v>
      </c>
      <c r="BE30" s="222">
        <v>139084.43682053901</v>
      </c>
      <c r="BF30" s="222">
        <v>2554.64</v>
      </c>
      <c r="BG30" s="124" t="s">
        <v>306</v>
      </c>
      <c r="BH30" s="398">
        <v>0</v>
      </c>
      <c r="BI30" s="398">
        <v>0</v>
      </c>
      <c r="BJ30" s="398">
        <v>0</v>
      </c>
      <c r="BK30" s="398">
        <v>0</v>
      </c>
      <c r="BL30" s="398">
        <v>1.8367547501351701E-2</v>
      </c>
      <c r="BM30" s="398">
        <v>0.98163245249864817</v>
      </c>
      <c r="BN30" s="398">
        <v>0</v>
      </c>
      <c r="BO30" s="398">
        <v>0</v>
      </c>
      <c r="BP30" s="398">
        <v>0</v>
      </c>
      <c r="BQ30" s="398">
        <v>0</v>
      </c>
      <c r="BR30" s="398">
        <v>0</v>
      </c>
      <c r="BS30" s="398">
        <v>0</v>
      </c>
      <c r="BT30" s="398">
        <v>0</v>
      </c>
      <c r="BU30" s="398">
        <v>0</v>
      </c>
      <c r="BV30" s="398">
        <v>0</v>
      </c>
      <c r="BW30" s="398">
        <v>0</v>
      </c>
      <c r="BX30" s="398">
        <v>0</v>
      </c>
      <c r="BY30" s="398">
        <v>0</v>
      </c>
      <c r="BZ30" s="398">
        <v>0</v>
      </c>
      <c r="CA30" s="398">
        <v>0</v>
      </c>
      <c r="CB30" s="398">
        <v>0</v>
      </c>
      <c r="CC30" s="398">
        <v>0</v>
      </c>
      <c r="CD30" s="398">
        <v>0</v>
      </c>
      <c r="CE30" s="398">
        <v>0</v>
      </c>
      <c r="CF30" s="399">
        <v>0.99999999999999989</v>
      </c>
      <c r="CI30" s="106" t="s">
        <v>202</v>
      </c>
      <c r="CJ30" s="99">
        <v>2554.64</v>
      </c>
      <c r="CK30" s="99">
        <v>2554.64</v>
      </c>
      <c r="CL30" s="99">
        <v>0</v>
      </c>
      <c r="CM30" s="99">
        <v>0</v>
      </c>
      <c r="CN30" s="265">
        <v>2554.64</v>
      </c>
      <c r="CO30" s="108">
        <v>1.8367547501351701E-2</v>
      </c>
      <c r="CP30" s="239">
        <v>2.5000000000000001E-3</v>
      </c>
      <c r="CQ30" s="108">
        <v>1.8367547501351701E-2</v>
      </c>
      <c r="CR30" s="101">
        <v>0.2</v>
      </c>
      <c r="CU30" s="165" t="s">
        <v>202</v>
      </c>
      <c r="CV30" s="210" t="s">
        <v>1107</v>
      </c>
      <c r="CW30" s="207" t="s">
        <v>1107</v>
      </c>
      <c r="CX30" s="230">
        <v>45611</v>
      </c>
      <c r="CY30" s="222">
        <v>139084.43682053901</v>
      </c>
      <c r="CZ30" s="222">
        <v>2554.64</v>
      </c>
      <c r="DA30" s="444">
        <v>0</v>
      </c>
      <c r="DB30" s="386"/>
      <c r="DC30" s="387">
        <v>0</v>
      </c>
      <c r="DD30" s="386"/>
      <c r="DE30" s="387">
        <v>0</v>
      </c>
      <c r="DF30" s="386"/>
      <c r="DG30" s="387">
        <v>0</v>
      </c>
      <c r="DH30" s="386"/>
      <c r="DI30" s="387">
        <v>0</v>
      </c>
      <c r="DJ30" s="386"/>
      <c r="DK30" s="387">
        <v>0.98163245249864817</v>
      </c>
      <c r="DL30" s="386">
        <v>1</v>
      </c>
      <c r="DM30" s="387">
        <v>0</v>
      </c>
      <c r="DN30" s="386"/>
      <c r="DO30" s="387">
        <v>0</v>
      </c>
      <c r="DP30" s="386"/>
      <c r="DQ30" s="387">
        <v>0</v>
      </c>
      <c r="DR30" s="445"/>
      <c r="DS30" s="259"/>
      <c r="DT30" s="413"/>
      <c r="DU30" s="210" t="s">
        <v>202</v>
      </c>
      <c r="DV30" s="210" t="s">
        <v>1107</v>
      </c>
      <c r="DW30" s="207" t="s">
        <v>1107</v>
      </c>
      <c r="DX30" s="230">
        <v>45611</v>
      </c>
      <c r="DY30" s="462">
        <v>139084.43682053901</v>
      </c>
      <c r="DZ30" s="462">
        <v>2554.64</v>
      </c>
      <c r="EA30" s="425" t="s">
        <v>306</v>
      </c>
      <c r="EB30" s="375">
        <v>0</v>
      </c>
      <c r="EC30" s="375">
        <v>0</v>
      </c>
      <c r="ED30" s="375">
        <v>0</v>
      </c>
      <c r="EE30" s="375">
        <v>-1.6324524986482992E-3</v>
      </c>
      <c r="EF30" s="375">
        <v>1.6324524986481848E-3</v>
      </c>
      <c r="EG30" s="375">
        <v>0</v>
      </c>
      <c r="EH30" s="375">
        <v>0</v>
      </c>
      <c r="EI30" s="375">
        <v>0</v>
      </c>
      <c r="EJ30" s="375">
        <v>0</v>
      </c>
      <c r="EK30" s="375">
        <v>0</v>
      </c>
      <c r="EL30" s="375">
        <v>0</v>
      </c>
      <c r="EM30" s="423">
        <v>1.632452498648242E-3</v>
      </c>
      <c r="EN30" s="272"/>
      <c r="EO30" s="416"/>
      <c r="EP30" s="165" t="s">
        <v>202</v>
      </c>
      <c r="EQ30" s="422" t="s">
        <v>1107</v>
      </c>
      <c r="ER30" s="167" t="s">
        <v>1107</v>
      </c>
      <c r="ES30" s="230">
        <v>45611</v>
      </c>
      <c r="ET30" s="424">
        <v>139084.43682053901</v>
      </c>
      <c r="EU30" s="424">
        <v>2554.64</v>
      </c>
      <c r="EV30" s="425" t="s">
        <v>306</v>
      </c>
      <c r="EW30" s="375">
        <v>0</v>
      </c>
      <c r="EX30" s="375">
        <v>0</v>
      </c>
      <c r="EY30" s="375">
        <v>0</v>
      </c>
      <c r="EZ30" s="375">
        <v>0</v>
      </c>
      <c r="FA30" s="375">
        <v>0</v>
      </c>
      <c r="FB30" s="375">
        <v>0</v>
      </c>
      <c r="FC30" s="375">
        <v>-1.6324524986482992E-3</v>
      </c>
      <c r="FD30" s="375">
        <v>1.6324524986481848E-3</v>
      </c>
      <c r="FE30" s="375">
        <v>0</v>
      </c>
      <c r="FF30" s="375">
        <v>0</v>
      </c>
      <c r="FG30" s="375">
        <v>0</v>
      </c>
      <c r="FH30" s="375">
        <v>0</v>
      </c>
      <c r="FI30" s="375">
        <v>0</v>
      </c>
      <c r="FJ30" s="375">
        <v>0</v>
      </c>
      <c r="FK30" s="375">
        <v>0</v>
      </c>
      <c r="FL30" s="375">
        <v>0</v>
      </c>
      <c r="FM30" s="375">
        <v>0</v>
      </c>
      <c r="FN30" s="375">
        <v>0</v>
      </c>
      <c r="FO30" s="375">
        <v>0</v>
      </c>
      <c r="FP30" s="383">
        <v>0</v>
      </c>
      <c r="FQ30" s="376">
        <v>1.632452498648242E-3</v>
      </c>
      <c r="FR30" s="234"/>
      <c r="FT30" s="304">
        <v>0</v>
      </c>
      <c r="FU30" s="281">
        <f t="shared" si="2"/>
        <v>0</v>
      </c>
      <c r="FV30" s="273">
        <f t="shared" si="1"/>
        <v>0</v>
      </c>
      <c r="FW30" s="273">
        <v>10</v>
      </c>
      <c r="FX30" s="282">
        <f t="shared" si="3"/>
        <v>7.1898770477843071E-2</v>
      </c>
      <c r="GA30" s="165" t="s">
        <v>202</v>
      </c>
      <c r="GB30" s="210" t="s">
        <v>1107</v>
      </c>
      <c r="GC30" s="167" t="s">
        <v>1107</v>
      </c>
      <c r="GD30" s="230">
        <v>45611</v>
      </c>
      <c r="GE30" s="222">
        <v>139084.43682053901</v>
      </c>
      <c r="GF30" s="222">
        <v>2554.64</v>
      </c>
      <c r="GG30" s="217" t="s">
        <v>306</v>
      </c>
      <c r="GH30" s="375">
        <v>0</v>
      </c>
      <c r="GI30" s="375">
        <v>0</v>
      </c>
      <c r="GJ30" s="375">
        <v>0</v>
      </c>
      <c r="GK30" s="375">
        <v>0</v>
      </c>
      <c r="GL30" s="375">
        <v>-1.6324524986482992E-3</v>
      </c>
      <c r="GM30" s="375">
        <v>1.6324524986481848E-3</v>
      </c>
      <c r="GN30" s="375">
        <v>0</v>
      </c>
      <c r="GO30" s="375">
        <v>0</v>
      </c>
      <c r="GP30" s="375">
        <v>0</v>
      </c>
      <c r="GQ30" s="375">
        <v>0</v>
      </c>
      <c r="GR30" s="375">
        <v>0</v>
      </c>
      <c r="GS30" s="375">
        <v>0</v>
      </c>
      <c r="GT30" s="375">
        <v>0</v>
      </c>
      <c r="GU30" s="375">
        <v>0</v>
      </c>
      <c r="GV30" s="375">
        <v>0</v>
      </c>
      <c r="GW30" s="375">
        <v>0</v>
      </c>
      <c r="GX30" s="375">
        <v>0</v>
      </c>
      <c r="GY30" s="375">
        <v>0</v>
      </c>
      <c r="GZ30" s="375">
        <v>0</v>
      </c>
      <c r="HA30" s="375">
        <v>0</v>
      </c>
      <c r="HB30" s="375">
        <v>0</v>
      </c>
      <c r="HC30" s="375">
        <v>0</v>
      </c>
      <c r="HD30" s="375">
        <v>0</v>
      </c>
      <c r="HE30" s="375">
        <v>0</v>
      </c>
      <c r="HF30" s="375">
        <v>0</v>
      </c>
      <c r="HG30" s="375">
        <v>0</v>
      </c>
      <c r="HH30" s="375">
        <v>0</v>
      </c>
      <c r="HI30" s="375">
        <v>0</v>
      </c>
      <c r="HJ30" s="376">
        <v>1.632452498648242E-3</v>
      </c>
      <c r="HO30" s="165" t="s">
        <v>202</v>
      </c>
      <c r="HP30" s="210" t="s">
        <v>1107</v>
      </c>
      <c r="HQ30" s="167" t="s">
        <v>1107</v>
      </c>
      <c r="HR30" s="230">
        <v>45611</v>
      </c>
      <c r="HS30" s="222">
        <v>139084.43682053901</v>
      </c>
      <c r="HT30" s="222">
        <v>2554.64</v>
      </c>
      <c r="HU30" s="217" t="s">
        <v>306</v>
      </c>
      <c r="HV30" s="375">
        <v>0</v>
      </c>
      <c r="HW30" s="375">
        <v>0</v>
      </c>
      <c r="HX30" s="375">
        <v>0</v>
      </c>
      <c r="HY30" s="375">
        <v>0</v>
      </c>
      <c r="HZ30" s="375">
        <v>0</v>
      </c>
      <c r="IA30" s="375">
        <v>1.6324524986481848E-3</v>
      </c>
      <c r="IB30" s="375">
        <v>0</v>
      </c>
      <c r="IC30" s="375">
        <v>0</v>
      </c>
      <c r="ID30" s="375">
        <v>0</v>
      </c>
      <c r="IE30" s="375">
        <v>0</v>
      </c>
      <c r="IF30" s="375">
        <v>0</v>
      </c>
      <c r="IG30" s="375">
        <v>0</v>
      </c>
      <c r="IH30" s="375">
        <v>0</v>
      </c>
      <c r="II30" s="375">
        <v>0</v>
      </c>
      <c r="IJ30" s="375">
        <v>0</v>
      </c>
      <c r="IK30" s="375">
        <v>0</v>
      </c>
      <c r="IL30" s="375">
        <v>0</v>
      </c>
      <c r="IM30" s="375">
        <v>0</v>
      </c>
      <c r="IN30" s="375">
        <v>0</v>
      </c>
      <c r="IO30" s="375">
        <v>0</v>
      </c>
      <c r="IP30" s="375">
        <v>0</v>
      </c>
      <c r="IQ30" s="375">
        <v>0</v>
      </c>
      <c r="IR30" s="375">
        <v>0</v>
      </c>
      <c r="IS30" s="375">
        <v>0</v>
      </c>
      <c r="IT30" s="375">
        <v>0</v>
      </c>
      <c r="IU30" s="375">
        <v>0</v>
      </c>
      <c r="IV30" s="375">
        <v>0</v>
      </c>
      <c r="IW30" s="375">
        <v>0</v>
      </c>
      <c r="IX30" s="376">
        <v>8.1622624932409238E-4</v>
      </c>
    </row>
    <row r="31" spans="1:258" ht="15" customHeight="1" x14ac:dyDescent="0.25">
      <c r="A31" s="259" t="s">
        <v>34</v>
      </c>
      <c r="C31" s="90">
        <v>676876</v>
      </c>
      <c r="D31" s="129" t="s">
        <v>681</v>
      </c>
      <c r="E31" s="127" t="s">
        <v>750</v>
      </c>
      <c r="F31" s="229">
        <v>45561</v>
      </c>
      <c r="G31" s="221">
        <v>125826.24178814929</v>
      </c>
      <c r="H31" s="221">
        <v>23280.477999999999</v>
      </c>
      <c r="I31" s="123">
        <v>-0.1910111684335376</v>
      </c>
      <c r="J31" s="396">
        <v>0.38917322088182454</v>
      </c>
      <c r="K31" s="396">
        <v>0.18295388682719232</v>
      </c>
      <c r="L31" s="396">
        <v>0</v>
      </c>
      <c r="M31" s="396">
        <v>6.3950888826100685E-3</v>
      </c>
      <c r="N31" s="396">
        <v>0</v>
      </c>
      <c r="O31" s="396">
        <v>0</v>
      </c>
      <c r="P31" s="396">
        <v>0.1178975052356461</v>
      </c>
      <c r="Q31" s="396">
        <v>0</v>
      </c>
      <c r="R31" s="396">
        <v>0.17862575946472276</v>
      </c>
      <c r="S31" s="396">
        <v>0</v>
      </c>
      <c r="T31" s="396">
        <v>0.12495453870800423</v>
      </c>
      <c r="U31" s="397">
        <v>1</v>
      </c>
      <c r="X31" s="90">
        <v>676876</v>
      </c>
      <c r="Y31" s="129" t="s">
        <v>681</v>
      </c>
      <c r="Z31" s="127" t="s">
        <v>750</v>
      </c>
      <c r="AA31" s="229">
        <v>45561</v>
      </c>
      <c r="AB31" s="221">
        <v>125826.24178814929</v>
      </c>
      <c r="AC31" s="221">
        <v>23280.477999999999</v>
      </c>
      <c r="AD31" s="123">
        <v>-0.1910111684335376</v>
      </c>
      <c r="AE31" s="396">
        <v>9.2693781033390515E-2</v>
      </c>
      <c r="AF31" s="396">
        <v>7.5864937745435027E-2</v>
      </c>
      <c r="AG31" s="396">
        <v>0.22061450210299899</v>
      </c>
      <c r="AH31" s="396">
        <v>0</v>
      </c>
      <c r="AI31" s="396">
        <v>0.18295388682719232</v>
      </c>
      <c r="AJ31" s="396">
        <v>0</v>
      </c>
      <c r="AK31" s="396">
        <v>6.3950888826100685E-3</v>
      </c>
      <c r="AL31" s="396">
        <v>0</v>
      </c>
      <c r="AM31" s="396">
        <v>0</v>
      </c>
      <c r="AN31" s="396">
        <v>0</v>
      </c>
      <c r="AO31" s="396">
        <v>0</v>
      </c>
      <c r="AP31" s="396">
        <v>0</v>
      </c>
      <c r="AQ31" s="396">
        <v>0.1178975052356461</v>
      </c>
      <c r="AR31" s="396">
        <v>0</v>
      </c>
      <c r="AS31" s="396">
        <v>0</v>
      </c>
      <c r="AT31" s="396">
        <v>0.17862575946472276</v>
      </c>
      <c r="AU31" s="396">
        <v>0</v>
      </c>
      <c r="AV31" s="396">
        <v>0</v>
      </c>
      <c r="AW31" s="405">
        <v>0.12495453870800423</v>
      </c>
      <c r="AX31" s="397">
        <v>1</v>
      </c>
      <c r="BA31" s="90">
        <v>676876</v>
      </c>
      <c r="BB31" s="129" t="s">
        <v>681</v>
      </c>
      <c r="BC31" s="127" t="s">
        <v>750</v>
      </c>
      <c r="BD31" s="229">
        <v>45561</v>
      </c>
      <c r="BE31" s="221">
        <v>125826.24178814929</v>
      </c>
      <c r="BF31" s="221">
        <v>23280.477999999999</v>
      </c>
      <c r="BG31" s="123">
        <v>-0.1910111684335376</v>
      </c>
      <c r="BH31" s="396">
        <v>9.2693781033390515E-2</v>
      </c>
      <c r="BI31" s="396">
        <v>7.5864937745435027E-2</v>
      </c>
      <c r="BJ31" s="396">
        <v>0.22061450210299899</v>
      </c>
      <c r="BK31" s="396">
        <v>0</v>
      </c>
      <c r="BL31" s="396">
        <v>6.3950888826100685E-3</v>
      </c>
      <c r="BM31" s="396">
        <v>0</v>
      </c>
      <c r="BN31" s="396">
        <v>0</v>
      </c>
      <c r="BO31" s="396">
        <v>0</v>
      </c>
      <c r="BP31" s="396">
        <v>0</v>
      </c>
      <c r="BQ31" s="396">
        <v>0</v>
      </c>
      <c r="BR31" s="396">
        <v>0.1178975052356461</v>
      </c>
      <c r="BS31" s="396">
        <v>0.18295388682719232</v>
      </c>
      <c r="BT31" s="396">
        <v>0.12495453870800423</v>
      </c>
      <c r="BU31" s="396">
        <v>0</v>
      </c>
      <c r="BV31" s="396">
        <v>0</v>
      </c>
      <c r="BW31" s="396">
        <v>0</v>
      </c>
      <c r="BX31" s="396">
        <v>0</v>
      </c>
      <c r="BY31" s="396">
        <v>0</v>
      </c>
      <c r="BZ31" s="396">
        <v>0</v>
      </c>
      <c r="CA31" s="396">
        <v>0</v>
      </c>
      <c r="CB31" s="396">
        <v>0</v>
      </c>
      <c r="CC31" s="396">
        <v>0</v>
      </c>
      <c r="CD31" s="396">
        <v>0</v>
      </c>
      <c r="CE31" s="396">
        <v>0.17862575946472276</v>
      </c>
      <c r="CF31" s="397">
        <v>1</v>
      </c>
      <c r="CI31" s="111" t="s">
        <v>195</v>
      </c>
      <c r="CJ31" s="98">
        <v>804.67</v>
      </c>
      <c r="CK31" s="98">
        <v>804.67</v>
      </c>
      <c r="CL31" s="98">
        <v>0</v>
      </c>
      <c r="CM31" s="98">
        <v>0</v>
      </c>
      <c r="CN31" s="264">
        <v>804.67</v>
      </c>
      <c r="CO31" s="107">
        <v>6.3950888826100685E-3</v>
      </c>
      <c r="CP31" s="240">
        <v>2.5000000000000001E-3</v>
      </c>
      <c r="CQ31" s="107">
        <v>6.3950888826100685E-3</v>
      </c>
      <c r="CR31" s="100">
        <v>0.05</v>
      </c>
      <c r="CU31" s="129" t="s">
        <v>195</v>
      </c>
      <c r="CV31" s="208" t="s">
        <v>681</v>
      </c>
      <c r="CW31" s="209" t="s">
        <v>750</v>
      </c>
      <c r="CX31" s="229">
        <v>45561</v>
      </c>
      <c r="CY31" s="221">
        <v>125826.24178814929</v>
      </c>
      <c r="CZ31" s="221">
        <v>23280.477999999999</v>
      </c>
      <c r="DA31" s="442">
        <v>0.38917322088182454</v>
      </c>
      <c r="DB31" s="388">
        <v>0.7</v>
      </c>
      <c r="DC31" s="389">
        <v>0.17862575946472276</v>
      </c>
      <c r="DD31" s="388">
        <v>1</v>
      </c>
      <c r="DE31" s="389">
        <v>0.1178975052356461</v>
      </c>
      <c r="DF31" s="388">
        <v>0</v>
      </c>
      <c r="DG31" s="389">
        <v>0.1178975052356461</v>
      </c>
      <c r="DH31" s="388">
        <v>1</v>
      </c>
      <c r="DI31" s="389">
        <v>0.12495453870800423</v>
      </c>
      <c r="DJ31" s="388">
        <v>1</v>
      </c>
      <c r="DK31" s="389">
        <v>0</v>
      </c>
      <c r="DL31" s="388"/>
      <c r="DM31" s="389">
        <v>0.50898883156646235</v>
      </c>
      <c r="DN31" s="388">
        <v>0</v>
      </c>
      <c r="DO31" s="389">
        <v>0.50898883156646235</v>
      </c>
      <c r="DP31" s="388">
        <v>0.7</v>
      </c>
      <c r="DQ31" s="389">
        <v>0.54279332210478348</v>
      </c>
      <c r="DR31" s="443">
        <v>0.75</v>
      </c>
      <c r="DS31" s="426"/>
      <c r="DT31" s="413"/>
      <c r="DU31" s="208" t="s">
        <v>195</v>
      </c>
      <c r="DV31" s="208" t="s">
        <v>681</v>
      </c>
      <c r="DW31" s="209" t="s">
        <v>750</v>
      </c>
      <c r="DX31" s="229">
        <v>45561</v>
      </c>
      <c r="DY31" s="461">
        <v>125826.24178814929</v>
      </c>
      <c r="DZ31" s="461">
        <v>23280.477999999999</v>
      </c>
      <c r="EA31" s="421">
        <v>-0.1910111684335376</v>
      </c>
      <c r="EB31" s="373">
        <v>-9.5826779118175553E-2</v>
      </c>
      <c r="EC31" s="373">
        <v>2.9538868271923313E-3</v>
      </c>
      <c r="ED31" s="373">
        <v>0</v>
      </c>
      <c r="EE31" s="373">
        <v>6.3950888826100685E-3</v>
      </c>
      <c r="EF31" s="373">
        <v>0</v>
      </c>
      <c r="EG31" s="373">
        <v>0</v>
      </c>
      <c r="EH31" s="373">
        <v>5.7897505235646102E-2</v>
      </c>
      <c r="EI31" s="373">
        <v>0</v>
      </c>
      <c r="EJ31" s="373">
        <v>-1.1374240535277247E-2</v>
      </c>
      <c r="EK31" s="373">
        <v>-2.5000000000000001E-2</v>
      </c>
      <c r="EL31" s="373">
        <v>6.4954538708004231E-2</v>
      </c>
      <c r="EM31" s="420">
        <v>0.13220101965345277</v>
      </c>
      <c r="EN31" s="272"/>
      <c r="EO31" s="416"/>
      <c r="EP31" s="129" t="s">
        <v>195</v>
      </c>
      <c r="EQ31" s="419" t="s">
        <v>681</v>
      </c>
      <c r="ER31" s="127" t="s">
        <v>750</v>
      </c>
      <c r="ES31" s="229">
        <v>45561</v>
      </c>
      <c r="ET31" s="279">
        <v>125826.24178814929</v>
      </c>
      <c r="EU31" s="279">
        <v>23280.477999999999</v>
      </c>
      <c r="EV31" s="421">
        <v>-0.1910111684335376</v>
      </c>
      <c r="EW31" s="373">
        <v>-6.7306218966609488E-2</v>
      </c>
      <c r="EX31" s="373">
        <v>-1.9135062254564975E-2</v>
      </c>
      <c r="EY31" s="373">
        <v>1.5614502102998973E-2</v>
      </c>
      <c r="EZ31" s="373">
        <v>-2.5000000000000001E-2</v>
      </c>
      <c r="FA31" s="373">
        <v>2.9538868271923313E-3</v>
      </c>
      <c r="FB31" s="373">
        <v>0</v>
      </c>
      <c r="FC31" s="373">
        <v>6.3950888826100685E-3</v>
      </c>
      <c r="FD31" s="373">
        <v>0</v>
      </c>
      <c r="FE31" s="373">
        <v>0</v>
      </c>
      <c r="FF31" s="373">
        <v>0</v>
      </c>
      <c r="FG31" s="373">
        <v>0</v>
      </c>
      <c r="FH31" s="373">
        <v>0</v>
      </c>
      <c r="FI31" s="373">
        <v>5.7897505235646102E-2</v>
      </c>
      <c r="FJ31" s="373">
        <v>0</v>
      </c>
      <c r="FK31" s="373">
        <v>0</v>
      </c>
      <c r="FL31" s="373">
        <v>-1.1374240535277247E-2</v>
      </c>
      <c r="FM31" s="373">
        <v>0</v>
      </c>
      <c r="FN31" s="373">
        <v>-2.5000000000000001E-2</v>
      </c>
      <c r="FO31" s="373">
        <v>6.4954538708004231E-2</v>
      </c>
      <c r="FP31" s="382">
        <v>0</v>
      </c>
      <c r="FQ31" s="374">
        <v>0.14781552175645171</v>
      </c>
      <c r="FR31" s="234"/>
      <c r="FT31" s="96">
        <v>0</v>
      </c>
      <c r="FU31" s="279">
        <f t="shared" si="2"/>
        <v>0</v>
      </c>
      <c r="FV31" s="274">
        <f t="shared" si="1"/>
        <v>0</v>
      </c>
      <c r="FW31" s="274">
        <v>0</v>
      </c>
      <c r="FX31" s="280">
        <f t="shared" si="3"/>
        <v>0</v>
      </c>
      <c r="GA31" s="129" t="s">
        <v>195</v>
      </c>
      <c r="GB31" s="208" t="s">
        <v>681</v>
      </c>
      <c r="GC31" s="127" t="s">
        <v>750</v>
      </c>
      <c r="GD31" s="229">
        <v>45561</v>
      </c>
      <c r="GE31" s="221">
        <v>125826.24178814929</v>
      </c>
      <c r="GF31" s="221">
        <v>23280.477999999999</v>
      </c>
      <c r="GG31" s="216">
        <v>-0.1910111684335376</v>
      </c>
      <c r="GH31" s="373">
        <v>-6.7306218966609488E-2</v>
      </c>
      <c r="GI31" s="373">
        <v>-1.9135062254564975E-2</v>
      </c>
      <c r="GJ31" s="373">
        <v>1.5614502102998973E-2</v>
      </c>
      <c r="GK31" s="373">
        <v>-2.5000000000000001E-2</v>
      </c>
      <c r="GL31" s="373">
        <v>6.3950888826100685E-3</v>
      </c>
      <c r="GM31" s="373">
        <v>0</v>
      </c>
      <c r="GN31" s="373">
        <v>0</v>
      </c>
      <c r="GO31" s="373">
        <v>0</v>
      </c>
      <c r="GP31" s="373">
        <v>0</v>
      </c>
      <c r="GQ31" s="373">
        <v>0</v>
      </c>
      <c r="GR31" s="373">
        <v>5.7897505235646102E-2</v>
      </c>
      <c r="GS31" s="373">
        <v>2.9538868271923313E-3</v>
      </c>
      <c r="GT31" s="373">
        <v>6.4954538708004231E-2</v>
      </c>
      <c r="GU31" s="373">
        <v>0</v>
      </c>
      <c r="GV31" s="373">
        <v>0</v>
      </c>
      <c r="GW31" s="373">
        <v>0</v>
      </c>
      <c r="GX31" s="373">
        <v>-2.5000000000000001E-2</v>
      </c>
      <c r="GY31" s="373">
        <v>0</v>
      </c>
      <c r="GZ31" s="373">
        <v>0</v>
      </c>
      <c r="HA31" s="373">
        <v>0</v>
      </c>
      <c r="HB31" s="373">
        <v>0</v>
      </c>
      <c r="HC31" s="373">
        <v>0</v>
      </c>
      <c r="HD31" s="373">
        <v>0</v>
      </c>
      <c r="HE31" s="373">
        <v>-1.1374240535277247E-2</v>
      </c>
      <c r="HF31" s="373">
        <v>0</v>
      </c>
      <c r="HG31" s="373">
        <v>0</v>
      </c>
      <c r="HH31" s="373">
        <v>0</v>
      </c>
      <c r="HI31" s="373">
        <v>0</v>
      </c>
      <c r="HJ31" s="374">
        <v>0.14781552175645171</v>
      </c>
      <c r="HO31" s="129" t="s">
        <v>195</v>
      </c>
      <c r="HP31" s="208" t="s">
        <v>681</v>
      </c>
      <c r="HQ31" s="127" t="s">
        <v>750</v>
      </c>
      <c r="HR31" s="229">
        <v>45561</v>
      </c>
      <c r="HS31" s="221">
        <v>125826.24178814929</v>
      </c>
      <c r="HT31" s="221">
        <v>23280.477999999999</v>
      </c>
      <c r="HU31" s="216">
        <v>-0.1910111684335376</v>
      </c>
      <c r="HV31" s="373">
        <v>-6.7306218966609488E-2</v>
      </c>
      <c r="HW31" s="373">
        <v>-1.9135062254564975E-2</v>
      </c>
      <c r="HX31" s="373">
        <v>1.5614502102998973E-2</v>
      </c>
      <c r="HY31" s="373">
        <v>-2.5000000000000001E-2</v>
      </c>
      <c r="HZ31" s="373">
        <v>0</v>
      </c>
      <c r="IA31" s="373">
        <v>0</v>
      </c>
      <c r="IB31" s="373">
        <v>0</v>
      </c>
      <c r="IC31" s="373">
        <v>0</v>
      </c>
      <c r="ID31" s="373">
        <v>0</v>
      </c>
      <c r="IE31" s="373">
        <v>0</v>
      </c>
      <c r="IF31" s="373">
        <v>5.7897505235646102E-2</v>
      </c>
      <c r="IG31" s="373">
        <v>2.9538868271923313E-3</v>
      </c>
      <c r="IH31" s="373">
        <v>6.4954538708004231E-2</v>
      </c>
      <c r="II31" s="373">
        <v>0</v>
      </c>
      <c r="IJ31" s="373">
        <v>0</v>
      </c>
      <c r="IK31" s="373">
        <v>0</v>
      </c>
      <c r="IL31" s="373">
        <v>-2.5000000000000001E-2</v>
      </c>
      <c r="IM31" s="373">
        <v>0</v>
      </c>
      <c r="IN31" s="373">
        <v>0</v>
      </c>
      <c r="IO31" s="373">
        <v>0</v>
      </c>
      <c r="IP31" s="373">
        <v>0</v>
      </c>
      <c r="IQ31" s="373">
        <v>0</v>
      </c>
      <c r="IR31" s="373">
        <v>0</v>
      </c>
      <c r="IS31" s="373">
        <v>0</v>
      </c>
      <c r="IT31" s="373">
        <v>0</v>
      </c>
      <c r="IU31" s="373">
        <v>0</v>
      </c>
      <c r="IV31" s="373">
        <v>0</v>
      </c>
      <c r="IW31" s="373">
        <v>0</v>
      </c>
      <c r="IX31" s="374">
        <v>0.13893085704750807</v>
      </c>
    </row>
    <row r="32" spans="1:258" ht="15" customHeight="1" x14ac:dyDescent="0.25">
      <c r="A32" s="259" t="s">
        <v>34</v>
      </c>
      <c r="C32" s="91">
        <v>676879</v>
      </c>
      <c r="D32" s="165" t="s">
        <v>686</v>
      </c>
      <c r="E32" s="167" t="s">
        <v>1071</v>
      </c>
      <c r="F32" s="230">
        <v>45489</v>
      </c>
      <c r="G32" s="222">
        <v>104062.03752716145</v>
      </c>
      <c r="H32" s="222">
        <v>11929.264000000001</v>
      </c>
      <c r="I32" s="124">
        <v>-0.38259905795876326</v>
      </c>
      <c r="J32" s="398">
        <v>0</v>
      </c>
      <c r="K32" s="398">
        <v>0</v>
      </c>
      <c r="L32" s="398">
        <v>0</v>
      </c>
      <c r="M32" s="398">
        <v>6.6437292256510613E-3</v>
      </c>
      <c r="N32" s="398">
        <v>0.88536392056626489</v>
      </c>
      <c r="O32" s="398">
        <v>0</v>
      </c>
      <c r="P32" s="398">
        <v>0</v>
      </c>
      <c r="Q32" s="398">
        <v>0</v>
      </c>
      <c r="R32" s="398">
        <v>0.10799235020808402</v>
      </c>
      <c r="S32" s="398">
        <v>0</v>
      </c>
      <c r="T32" s="398">
        <v>0</v>
      </c>
      <c r="U32" s="399">
        <v>1</v>
      </c>
      <c r="X32" s="91">
        <v>676879</v>
      </c>
      <c r="Y32" s="165" t="s">
        <v>686</v>
      </c>
      <c r="Z32" s="167" t="s">
        <v>1071</v>
      </c>
      <c r="AA32" s="230">
        <v>45489</v>
      </c>
      <c r="AB32" s="222">
        <v>104062.03752716145</v>
      </c>
      <c r="AC32" s="222">
        <v>11929.264000000001</v>
      </c>
      <c r="AD32" s="124">
        <v>-0.38259905795876326</v>
      </c>
      <c r="AE32" s="398">
        <v>0</v>
      </c>
      <c r="AF32" s="398">
        <v>0</v>
      </c>
      <c r="AG32" s="398">
        <v>0</v>
      </c>
      <c r="AH32" s="398">
        <v>0</v>
      </c>
      <c r="AI32" s="398">
        <v>0</v>
      </c>
      <c r="AJ32" s="398">
        <v>0</v>
      </c>
      <c r="AK32" s="398">
        <v>6.6437292256510613E-3</v>
      </c>
      <c r="AL32" s="398">
        <v>0</v>
      </c>
      <c r="AM32" s="398">
        <v>0.62823102020212063</v>
      </c>
      <c r="AN32" s="398">
        <v>0.25713290036414421</v>
      </c>
      <c r="AO32" s="398">
        <v>0</v>
      </c>
      <c r="AP32" s="398">
        <v>0</v>
      </c>
      <c r="AQ32" s="398">
        <v>0</v>
      </c>
      <c r="AR32" s="398">
        <v>0</v>
      </c>
      <c r="AS32" s="398">
        <v>0</v>
      </c>
      <c r="AT32" s="398">
        <v>0.10799235020808402</v>
      </c>
      <c r="AU32" s="398">
        <v>0</v>
      </c>
      <c r="AV32" s="398">
        <v>0</v>
      </c>
      <c r="AW32" s="406">
        <v>0</v>
      </c>
      <c r="AX32" s="399">
        <v>0.99999999999999989</v>
      </c>
      <c r="BA32" s="91">
        <v>676879</v>
      </c>
      <c r="BB32" s="165" t="s">
        <v>686</v>
      </c>
      <c r="BC32" s="167" t="s">
        <v>1071</v>
      </c>
      <c r="BD32" s="230">
        <v>45489</v>
      </c>
      <c r="BE32" s="222">
        <v>104062.03752716145</v>
      </c>
      <c r="BF32" s="222">
        <v>11929.264000000001</v>
      </c>
      <c r="BG32" s="124">
        <v>-0.38259905795876326</v>
      </c>
      <c r="BH32" s="398">
        <v>0</v>
      </c>
      <c r="BI32" s="398">
        <v>0</v>
      </c>
      <c r="BJ32" s="398">
        <v>0</v>
      </c>
      <c r="BK32" s="398">
        <v>0</v>
      </c>
      <c r="BL32" s="398">
        <v>6.6437292256510613E-3</v>
      </c>
      <c r="BM32" s="398">
        <v>0</v>
      </c>
      <c r="BN32" s="398">
        <v>0</v>
      </c>
      <c r="BO32" s="398">
        <v>0</v>
      </c>
      <c r="BP32" s="398">
        <v>0</v>
      </c>
      <c r="BQ32" s="398">
        <v>0</v>
      </c>
      <c r="BR32" s="398">
        <v>0</v>
      </c>
      <c r="BS32" s="398">
        <v>0</v>
      </c>
      <c r="BT32" s="398">
        <v>0</v>
      </c>
      <c r="BU32" s="398">
        <v>0</v>
      </c>
      <c r="BV32" s="398">
        <v>0</v>
      </c>
      <c r="BW32" s="398">
        <v>0</v>
      </c>
      <c r="BX32" s="398">
        <v>0</v>
      </c>
      <c r="BY32" s="398">
        <v>0.44798277169839329</v>
      </c>
      <c r="BZ32" s="398">
        <v>0.1694181703428434</v>
      </c>
      <c r="CA32" s="398">
        <v>4.8576792460752888E-2</v>
      </c>
      <c r="CB32" s="398">
        <v>0</v>
      </c>
      <c r="CC32" s="398">
        <v>8.7714730021300813E-2</v>
      </c>
      <c r="CD32" s="398">
        <v>0.13167145604297448</v>
      </c>
      <c r="CE32" s="398">
        <v>0.10799235020808402</v>
      </c>
      <c r="CF32" s="399">
        <v>0.99999999999999989</v>
      </c>
      <c r="CI32" s="106" t="s">
        <v>196</v>
      </c>
      <c r="CJ32" s="99">
        <v>691.36</v>
      </c>
      <c r="CK32" s="99">
        <v>691.36</v>
      </c>
      <c r="CL32" s="99">
        <v>0</v>
      </c>
      <c r="CM32" s="99">
        <v>0</v>
      </c>
      <c r="CN32" s="265">
        <v>691.36</v>
      </c>
      <c r="CO32" s="108">
        <v>6.6437292256510613E-3</v>
      </c>
      <c r="CP32" s="239">
        <v>2.5000000000000001E-3</v>
      </c>
      <c r="CQ32" s="108">
        <v>6.6437292256510613E-3</v>
      </c>
      <c r="CR32" s="101">
        <v>0.05</v>
      </c>
      <c r="CU32" s="165" t="s">
        <v>196</v>
      </c>
      <c r="CV32" s="210" t="s">
        <v>686</v>
      </c>
      <c r="CW32" s="207" t="s">
        <v>1071</v>
      </c>
      <c r="CX32" s="230">
        <v>45489</v>
      </c>
      <c r="CY32" s="222">
        <v>104062.03752716145</v>
      </c>
      <c r="CZ32" s="222">
        <v>11929.264000000001</v>
      </c>
      <c r="DA32" s="444">
        <v>0</v>
      </c>
      <c r="DB32" s="386"/>
      <c r="DC32" s="387">
        <v>0.10799235020808402</v>
      </c>
      <c r="DD32" s="386">
        <v>1</v>
      </c>
      <c r="DE32" s="387">
        <v>0</v>
      </c>
      <c r="DF32" s="386"/>
      <c r="DG32" s="387">
        <v>0</v>
      </c>
      <c r="DH32" s="386"/>
      <c r="DI32" s="387">
        <v>0</v>
      </c>
      <c r="DJ32" s="386"/>
      <c r="DK32" s="387">
        <v>0.88536392056626489</v>
      </c>
      <c r="DL32" s="386">
        <v>1</v>
      </c>
      <c r="DM32" s="387">
        <v>0.61740094204123674</v>
      </c>
      <c r="DN32" s="386">
        <v>0</v>
      </c>
      <c r="DO32" s="387">
        <v>0.61740094204123674</v>
      </c>
      <c r="DP32" s="386">
        <v>1</v>
      </c>
      <c r="DQ32" s="387">
        <v>0</v>
      </c>
      <c r="DR32" s="445"/>
      <c r="DS32" s="259"/>
      <c r="DT32" s="413"/>
      <c r="DU32" s="210" t="s">
        <v>196</v>
      </c>
      <c r="DV32" s="210" t="s">
        <v>686</v>
      </c>
      <c r="DW32" s="207" t="s">
        <v>1071</v>
      </c>
      <c r="DX32" s="230">
        <v>45489</v>
      </c>
      <c r="DY32" s="462">
        <v>104062.03752716145</v>
      </c>
      <c r="DZ32" s="462">
        <v>11929.264000000001</v>
      </c>
      <c r="EA32" s="425">
        <v>-0.38259905795876326</v>
      </c>
      <c r="EB32" s="375">
        <v>0</v>
      </c>
      <c r="EC32" s="375">
        <v>0</v>
      </c>
      <c r="ED32" s="375">
        <v>0</v>
      </c>
      <c r="EE32" s="375">
        <v>6.6437292256510613E-3</v>
      </c>
      <c r="EF32" s="375">
        <v>-1.4636079433735127E-2</v>
      </c>
      <c r="EG32" s="375">
        <v>0</v>
      </c>
      <c r="EH32" s="375">
        <v>0</v>
      </c>
      <c r="EI32" s="375">
        <v>0</v>
      </c>
      <c r="EJ32" s="375">
        <v>7.9923502080840175E-3</v>
      </c>
      <c r="EK32" s="375">
        <v>0</v>
      </c>
      <c r="EL32" s="375">
        <v>0</v>
      </c>
      <c r="EM32" s="423">
        <v>1.4636079433735103E-2</v>
      </c>
      <c r="EN32" s="272"/>
      <c r="EO32" s="416"/>
      <c r="EP32" s="165" t="s">
        <v>196</v>
      </c>
      <c r="EQ32" s="422" t="s">
        <v>686</v>
      </c>
      <c r="ER32" s="167" t="s">
        <v>1071</v>
      </c>
      <c r="ES32" s="230">
        <v>45489</v>
      </c>
      <c r="ET32" s="424">
        <v>104062.03752716145</v>
      </c>
      <c r="EU32" s="424">
        <v>11929.264000000001</v>
      </c>
      <c r="EV32" s="425">
        <v>-0.38259905795876326</v>
      </c>
      <c r="EW32" s="375">
        <v>0</v>
      </c>
      <c r="EX32" s="375">
        <v>0</v>
      </c>
      <c r="EY32" s="375">
        <v>0</v>
      </c>
      <c r="EZ32" s="375">
        <v>0</v>
      </c>
      <c r="FA32" s="375">
        <v>0</v>
      </c>
      <c r="FB32" s="375">
        <v>0</v>
      </c>
      <c r="FC32" s="375">
        <v>6.6437292256510613E-3</v>
      </c>
      <c r="FD32" s="375">
        <v>0</v>
      </c>
      <c r="FE32" s="375">
        <v>2.8231020202120649E-2</v>
      </c>
      <c r="FF32" s="375">
        <v>-4.2867099635855777E-2</v>
      </c>
      <c r="FG32" s="375">
        <v>0</v>
      </c>
      <c r="FH32" s="375">
        <v>0</v>
      </c>
      <c r="FI32" s="375">
        <v>0</v>
      </c>
      <c r="FJ32" s="375">
        <v>0</v>
      </c>
      <c r="FK32" s="375">
        <v>0</v>
      </c>
      <c r="FL32" s="375">
        <v>7.9923502080840175E-3</v>
      </c>
      <c r="FM32" s="375">
        <v>0</v>
      </c>
      <c r="FN32" s="375">
        <v>0</v>
      </c>
      <c r="FO32" s="375">
        <v>0</v>
      </c>
      <c r="FP32" s="383">
        <v>0</v>
      </c>
      <c r="FQ32" s="376">
        <v>4.2867099635855756E-2</v>
      </c>
      <c r="FR32" s="234"/>
      <c r="FT32" s="304">
        <v>0</v>
      </c>
      <c r="FU32" s="281">
        <f t="shared" si="2"/>
        <v>0</v>
      </c>
      <c r="FV32" s="273">
        <f t="shared" si="1"/>
        <v>0</v>
      </c>
      <c r="FW32" s="273">
        <v>0</v>
      </c>
      <c r="FX32" s="282">
        <f t="shared" si="3"/>
        <v>0</v>
      </c>
      <c r="GA32" s="165" t="s">
        <v>196</v>
      </c>
      <c r="GB32" s="210" t="s">
        <v>686</v>
      </c>
      <c r="GC32" s="167" t="s">
        <v>1071</v>
      </c>
      <c r="GD32" s="230">
        <v>45489</v>
      </c>
      <c r="GE32" s="222">
        <v>104062.03752716145</v>
      </c>
      <c r="GF32" s="222">
        <v>11929.264000000001</v>
      </c>
      <c r="GG32" s="217">
        <v>-0.38259905795876326</v>
      </c>
      <c r="GH32" s="375">
        <v>0</v>
      </c>
      <c r="GI32" s="375">
        <v>0</v>
      </c>
      <c r="GJ32" s="375">
        <v>0</v>
      </c>
      <c r="GK32" s="375">
        <v>0</v>
      </c>
      <c r="GL32" s="375">
        <v>6.6437292256510613E-3</v>
      </c>
      <c r="GM32" s="375">
        <v>0</v>
      </c>
      <c r="GN32" s="375">
        <v>0</v>
      </c>
      <c r="GO32" s="375">
        <v>0</v>
      </c>
      <c r="GP32" s="375">
        <v>0</v>
      </c>
      <c r="GQ32" s="375">
        <v>0</v>
      </c>
      <c r="GR32" s="375">
        <v>0</v>
      </c>
      <c r="GS32" s="375">
        <v>0</v>
      </c>
      <c r="GT32" s="375">
        <v>0</v>
      </c>
      <c r="GU32" s="375">
        <v>0</v>
      </c>
      <c r="GV32" s="375">
        <v>0</v>
      </c>
      <c r="GW32" s="375">
        <v>0</v>
      </c>
      <c r="GX32" s="375">
        <v>0</v>
      </c>
      <c r="GY32" s="375">
        <v>0.1479827716983933</v>
      </c>
      <c r="GZ32" s="375">
        <v>-0.13058182965715659</v>
      </c>
      <c r="HA32" s="375">
        <v>-0.10142320753924711</v>
      </c>
      <c r="HB32" s="375">
        <v>0</v>
      </c>
      <c r="HC32" s="375">
        <v>8.7714730021300813E-2</v>
      </c>
      <c r="HD32" s="375">
        <v>-1.8328543957025517E-2</v>
      </c>
      <c r="HE32" s="375">
        <v>7.9923502080840175E-3</v>
      </c>
      <c r="HF32" s="375">
        <v>0</v>
      </c>
      <c r="HG32" s="375">
        <v>0</v>
      </c>
      <c r="HH32" s="375">
        <v>0</v>
      </c>
      <c r="HI32" s="375">
        <v>0</v>
      </c>
      <c r="HJ32" s="376">
        <v>0.25033358115342919</v>
      </c>
      <c r="HO32" s="165" t="s">
        <v>196</v>
      </c>
      <c r="HP32" s="210" t="s">
        <v>686</v>
      </c>
      <c r="HQ32" s="167" t="s">
        <v>1071</v>
      </c>
      <c r="HR32" s="230">
        <v>45489</v>
      </c>
      <c r="HS32" s="222">
        <v>104062.03752716145</v>
      </c>
      <c r="HT32" s="222">
        <v>11929.264000000001</v>
      </c>
      <c r="HU32" s="217">
        <v>-0.38259905795876326</v>
      </c>
      <c r="HV32" s="375">
        <v>0</v>
      </c>
      <c r="HW32" s="375">
        <v>0</v>
      </c>
      <c r="HX32" s="375">
        <v>0</v>
      </c>
      <c r="HY32" s="375">
        <v>0</v>
      </c>
      <c r="HZ32" s="375">
        <v>0</v>
      </c>
      <c r="IA32" s="375">
        <v>0</v>
      </c>
      <c r="IB32" s="375">
        <v>0</v>
      </c>
      <c r="IC32" s="375">
        <v>0</v>
      </c>
      <c r="ID32" s="375">
        <v>0</v>
      </c>
      <c r="IE32" s="375">
        <v>0</v>
      </c>
      <c r="IF32" s="375">
        <v>0</v>
      </c>
      <c r="IG32" s="375">
        <v>0</v>
      </c>
      <c r="IH32" s="375">
        <v>0</v>
      </c>
      <c r="II32" s="375">
        <v>0</v>
      </c>
      <c r="IJ32" s="375">
        <v>0</v>
      </c>
      <c r="IK32" s="375">
        <v>0</v>
      </c>
      <c r="IL32" s="375">
        <v>0</v>
      </c>
      <c r="IM32" s="375">
        <v>0.1479827716983933</v>
      </c>
      <c r="IN32" s="375">
        <v>-0.13058182965715659</v>
      </c>
      <c r="IO32" s="375">
        <v>-0.10142320753924711</v>
      </c>
      <c r="IP32" s="375">
        <v>0</v>
      </c>
      <c r="IQ32" s="375">
        <v>8.7714730021300813E-2</v>
      </c>
      <c r="IR32" s="375">
        <v>-1.8328543957025517E-2</v>
      </c>
      <c r="IS32" s="375">
        <v>0</v>
      </c>
      <c r="IT32" s="375">
        <v>0</v>
      </c>
      <c r="IU32" s="375">
        <v>0</v>
      </c>
      <c r="IV32" s="375">
        <v>0</v>
      </c>
      <c r="IW32" s="375">
        <v>0</v>
      </c>
      <c r="IX32" s="376">
        <v>0.24301554143656168</v>
      </c>
    </row>
    <row r="33" spans="1:258" ht="15" customHeight="1" x14ac:dyDescent="0.25">
      <c r="A33" s="259" t="s">
        <v>34</v>
      </c>
      <c r="C33" s="90">
        <v>678000</v>
      </c>
      <c r="D33" s="129" t="s">
        <v>1107</v>
      </c>
      <c r="E33" s="127" t="s">
        <v>1107</v>
      </c>
      <c r="F33" s="229">
        <v>45576</v>
      </c>
      <c r="G33" s="221">
        <v>95410.139466122593</v>
      </c>
      <c r="H33" s="221">
        <v>1896.58</v>
      </c>
      <c r="I33" s="123" t="s">
        <v>306</v>
      </c>
      <c r="J33" s="396">
        <v>0</v>
      </c>
      <c r="K33" s="396">
        <v>0</v>
      </c>
      <c r="L33" s="396">
        <v>0</v>
      </c>
      <c r="M33" s="396">
        <v>1.9878180774208186E-2</v>
      </c>
      <c r="N33" s="396">
        <v>0.98012181922579178</v>
      </c>
      <c r="O33" s="396">
        <v>0</v>
      </c>
      <c r="P33" s="396">
        <v>0</v>
      </c>
      <c r="Q33" s="396">
        <v>0</v>
      </c>
      <c r="R33" s="396">
        <v>0</v>
      </c>
      <c r="S33" s="396">
        <v>0</v>
      </c>
      <c r="T33" s="396">
        <v>0</v>
      </c>
      <c r="U33" s="397">
        <v>1</v>
      </c>
      <c r="X33" s="90">
        <v>678000</v>
      </c>
      <c r="Y33" s="129" t="s">
        <v>1107</v>
      </c>
      <c r="Z33" s="127" t="s">
        <v>1107</v>
      </c>
      <c r="AA33" s="229">
        <v>45576</v>
      </c>
      <c r="AB33" s="221">
        <v>95410.139466122593</v>
      </c>
      <c r="AC33" s="221">
        <v>1896.58</v>
      </c>
      <c r="AD33" s="123" t="s">
        <v>306</v>
      </c>
      <c r="AE33" s="396">
        <v>0</v>
      </c>
      <c r="AF33" s="396">
        <v>0</v>
      </c>
      <c r="AG33" s="396">
        <v>0</v>
      </c>
      <c r="AH33" s="396">
        <v>0</v>
      </c>
      <c r="AI33" s="396">
        <v>0</v>
      </c>
      <c r="AJ33" s="396">
        <v>0</v>
      </c>
      <c r="AK33" s="396">
        <v>1.9878180774208186E-2</v>
      </c>
      <c r="AL33" s="396">
        <v>0.98012181922579178</v>
      </c>
      <c r="AM33" s="396">
        <v>0</v>
      </c>
      <c r="AN33" s="396">
        <v>0</v>
      </c>
      <c r="AO33" s="396">
        <v>0</v>
      </c>
      <c r="AP33" s="396">
        <v>0</v>
      </c>
      <c r="AQ33" s="396">
        <v>0</v>
      </c>
      <c r="AR33" s="396">
        <v>0</v>
      </c>
      <c r="AS33" s="396">
        <v>0</v>
      </c>
      <c r="AT33" s="396">
        <v>0</v>
      </c>
      <c r="AU33" s="396">
        <v>0</v>
      </c>
      <c r="AV33" s="396">
        <v>0</v>
      </c>
      <c r="AW33" s="405">
        <v>0</v>
      </c>
      <c r="AX33" s="397">
        <v>1</v>
      </c>
      <c r="BA33" s="90">
        <v>678000</v>
      </c>
      <c r="BB33" s="129" t="s">
        <v>1107</v>
      </c>
      <c r="BC33" s="127" t="s">
        <v>1107</v>
      </c>
      <c r="BD33" s="229">
        <v>45576</v>
      </c>
      <c r="BE33" s="221">
        <v>95410.139466122593</v>
      </c>
      <c r="BF33" s="221">
        <v>1896.58</v>
      </c>
      <c r="BG33" s="123" t="s">
        <v>306</v>
      </c>
      <c r="BH33" s="396">
        <v>0</v>
      </c>
      <c r="BI33" s="396">
        <v>0</v>
      </c>
      <c r="BJ33" s="396">
        <v>0</v>
      </c>
      <c r="BK33" s="396">
        <v>0</v>
      </c>
      <c r="BL33" s="396">
        <v>1.9878180774208186E-2</v>
      </c>
      <c r="BM33" s="396">
        <v>0.98012181922579178</v>
      </c>
      <c r="BN33" s="396">
        <v>0</v>
      </c>
      <c r="BO33" s="396">
        <v>0</v>
      </c>
      <c r="BP33" s="396">
        <v>0</v>
      </c>
      <c r="BQ33" s="396">
        <v>0</v>
      </c>
      <c r="BR33" s="396">
        <v>0</v>
      </c>
      <c r="BS33" s="396">
        <v>0</v>
      </c>
      <c r="BT33" s="396">
        <v>0</v>
      </c>
      <c r="BU33" s="396">
        <v>0</v>
      </c>
      <c r="BV33" s="396">
        <v>0</v>
      </c>
      <c r="BW33" s="396">
        <v>0</v>
      </c>
      <c r="BX33" s="396">
        <v>0</v>
      </c>
      <c r="BY33" s="396">
        <v>0</v>
      </c>
      <c r="BZ33" s="396">
        <v>0</v>
      </c>
      <c r="CA33" s="396">
        <v>0</v>
      </c>
      <c r="CB33" s="396">
        <v>0</v>
      </c>
      <c r="CC33" s="396">
        <v>0</v>
      </c>
      <c r="CD33" s="396">
        <v>0</v>
      </c>
      <c r="CE33" s="396">
        <v>0</v>
      </c>
      <c r="CF33" s="397">
        <v>1</v>
      </c>
      <c r="CI33" s="111" t="s">
        <v>198</v>
      </c>
      <c r="CJ33" s="98">
        <v>1896.58</v>
      </c>
      <c r="CK33" s="98">
        <v>1896.58</v>
      </c>
      <c r="CL33" s="98">
        <v>0</v>
      </c>
      <c r="CM33" s="98">
        <v>0</v>
      </c>
      <c r="CN33" s="264">
        <v>1896.58</v>
      </c>
      <c r="CO33" s="107">
        <v>1.9878180774208186E-2</v>
      </c>
      <c r="CP33" s="240">
        <v>2.5000000000000001E-3</v>
      </c>
      <c r="CQ33" s="107">
        <v>1.9878180774208186E-2</v>
      </c>
      <c r="CR33" s="100">
        <v>0.2</v>
      </c>
      <c r="CU33" s="129" t="s">
        <v>198</v>
      </c>
      <c r="CV33" s="208" t="s">
        <v>1107</v>
      </c>
      <c r="CW33" s="209" t="s">
        <v>1107</v>
      </c>
      <c r="CX33" s="229">
        <v>45576</v>
      </c>
      <c r="CY33" s="221">
        <v>95410.139466122593</v>
      </c>
      <c r="CZ33" s="221">
        <v>1896.58</v>
      </c>
      <c r="DA33" s="442">
        <v>0</v>
      </c>
      <c r="DB33" s="388"/>
      <c r="DC33" s="389">
        <v>0</v>
      </c>
      <c r="DD33" s="388"/>
      <c r="DE33" s="389">
        <v>0</v>
      </c>
      <c r="DF33" s="388"/>
      <c r="DG33" s="389">
        <v>0</v>
      </c>
      <c r="DH33" s="388"/>
      <c r="DI33" s="389">
        <v>0</v>
      </c>
      <c r="DJ33" s="388"/>
      <c r="DK33" s="389">
        <v>0.98012181922579178</v>
      </c>
      <c r="DL33" s="388">
        <v>1</v>
      </c>
      <c r="DM33" s="389">
        <v>0</v>
      </c>
      <c r="DN33" s="388"/>
      <c r="DO33" s="389">
        <v>0</v>
      </c>
      <c r="DP33" s="388"/>
      <c r="DQ33" s="389">
        <v>0</v>
      </c>
      <c r="DR33" s="443"/>
      <c r="DS33" s="426"/>
      <c r="DT33" s="413"/>
      <c r="DU33" s="208" t="s">
        <v>198</v>
      </c>
      <c r="DV33" s="208" t="s">
        <v>1107</v>
      </c>
      <c r="DW33" s="209" t="s">
        <v>1107</v>
      </c>
      <c r="DX33" s="229">
        <v>45576</v>
      </c>
      <c r="DY33" s="461">
        <v>95410.139466122593</v>
      </c>
      <c r="DZ33" s="461">
        <v>1896.58</v>
      </c>
      <c r="EA33" s="421" t="s">
        <v>306</v>
      </c>
      <c r="EB33" s="373">
        <v>0</v>
      </c>
      <c r="EC33" s="373">
        <v>0</v>
      </c>
      <c r="ED33" s="373">
        <v>0</v>
      </c>
      <c r="EE33" s="373">
        <v>-1.2181922579181451E-4</v>
      </c>
      <c r="EF33" s="373">
        <v>1.2181922579179716E-4</v>
      </c>
      <c r="EG33" s="373">
        <v>0</v>
      </c>
      <c r="EH33" s="373">
        <v>0</v>
      </c>
      <c r="EI33" s="373">
        <v>0</v>
      </c>
      <c r="EJ33" s="373">
        <v>0</v>
      </c>
      <c r="EK33" s="373">
        <v>0</v>
      </c>
      <c r="EL33" s="373">
        <v>0</v>
      </c>
      <c r="EM33" s="420">
        <v>1.2181922579180583E-4</v>
      </c>
      <c r="EN33" s="272"/>
      <c r="EO33" s="416"/>
      <c r="EP33" s="129" t="s">
        <v>198</v>
      </c>
      <c r="EQ33" s="419" t="s">
        <v>1107</v>
      </c>
      <c r="ER33" s="127" t="s">
        <v>1107</v>
      </c>
      <c r="ES33" s="229">
        <v>45576</v>
      </c>
      <c r="ET33" s="279">
        <v>95410.139466122593</v>
      </c>
      <c r="EU33" s="279">
        <v>1896.58</v>
      </c>
      <c r="EV33" s="421" t="s">
        <v>306</v>
      </c>
      <c r="EW33" s="373">
        <v>0</v>
      </c>
      <c r="EX33" s="373">
        <v>0</v>
      </c>
      <c r="EY33" s="373">
        <v>0</v>
      </c>
      <c r="EZ33" s="373">
        <v>0</v>
      </c>
      <c r="FA33" s="373">
        <v>0</v>
      </c>
      <c r="FB33" s="373">
        <v>0</v>
      </c>
      <c r="FC33" s="373">
        <v>-1.2181922579181451E-4</v>
      </c>
      <c r="FD33" s="373">
        <v>1.2181922579179716E-4</v>
      </c>
      <c r="FE33" s="373">
        <v>0</v>
      </c>
      <c r="FF33" s="373">
        <v>0</v>
      </c>
      <c r="FG33" s="373">
        <v>0</v>
      </c>
      <c r="FH33" s="373">
        <v>0</v>
      </c>
      <c r="FI33" s="373">
        <v>0</v>
      </c>
      <c r="FJ33" s="373">
        <v>0</v>
      </c>
      <c r="FK33" s="373">
        <v>0</v>
      </c>
      <c r="FL33" s="373">
        <v>0</v>
      </c>
      <c r="FM33" s="373">
        <v>0</v>
      </c>
      <c r="FN33" s="373">
        <v>0</v>
      </c>
      <c r="FO33" s="373">
        <v>0</v>
      </c>
      <c r="FP33" s="382">
        <v>0</v>
      </c>
      <c r="FQ33" s="374">
        <v>1.2181922579180583E-4</v>
      </c>
      <c r="FR33" s="234"/>
      <c r="FT33" s="96">
        <v>0</v>
      </c>
      <c r="FU33" s="279">
        <f t="shared" si="2"/>
        <v>0</v>
      </c>
      <c r="FV33" s="274">
        <f t="shared" si="1"/>
        <v>0</v>
      </c>
      <c r="FW33" s="274">
        <v>0</v>
      </c>
      <c r="FX33" s="280">
        <f t="shared" si="3"/>
        <v>0</v>
      </c>
      <c r="GA33" s="129" t="s">
        <v>198</v>
      </c>
      <c r="GB33" s="208" t="s">
        <v>1107</v>
      </c>
      <c r="GC33" s="127" t="s">
        <v>1107</v>
      </c>
      <c r="GD33" s="229">
        <v>45576</v>
      </c>
      <c r="GE33" s="221">
        <v>95410.139466122593</v>
      </c>
      <c r="GF33" s="221">
        <v>1896.58</v>
      </c>
      <c r="GG33" s="216" t="s">
        <v>306</v>
      </c>
      <c r="GH33" s="373">
        <v>0</v>
      </c>
      <c r="GI33" s="373">
        <v>0</v>
      </c>
      <c r="GJ33" s="373">
        <v>0</v>
      </c>
      <c r="GK33" s="373">
        <v>0</v>
      </c>
      <c r="GL33" s="373">
        <v>-1.2181922579181451E-4</v>
      </c>
      <c r="GM33" s="373">
        <v>1.2181922579179716E-4</v>
      </c>
      <c r="GN33" s="373">
        <v>0</v>
      </c>
      <c r="GO33" s="373">
        <v>0</v>
      </c>
      <c r="GP33" s="373">
        <v>0</v>
      </c>
      <c r="GQ33" s="373">
        <v>0</v>
      </c>
      <c r="GR33" s="373">
        <v>0</v>
      </c>
      <c r="GS33" s="373">
        <v>0</v>
      </c>
      <c r="GT33" s="373">
        <v>0</v>
      </c>
      <c r="GU33" s="373">
        <v>0</v>
      </c>
      <c r="GV33" s="373">
        <v>0</v>
      </c>
      <c r="GW33" s="373">
        <v>0</v>
      </c>
      <c r="GX33" s="373">
        <v>0</v>
      </c>
      <c r="GY33" s="373">
        <v>0</v>
      </c>
      <c r="GZ33" s="373">
        <v>0</v>
      </c>
      <c r="HA33" s="373">
        <v>0</v>
      </c>
      <c r="HB33" s="373">
        <v>0</v>
      </c>
      <c r="HC33" s="373">
        <v>0</v>
      </c>
      <c r="HD33" s="373">
        <v>0</v>
      </c>
      <c r="HE33" s="373">
        <v>0</v>
      </c>
      <c r="HF33" s="373">
        <v>0</v>
      </c>
      <c r="HG33" s="373">
        <v>0</v>
      </c>
      <c r="HH33" s="373">
        <v>0</v>
      </c>
      <c r="HI33" s="373">
        <v>0</v>
      </c>
      <c r="HJ33" s="374">
        <v>1.2181922579180583E-4</v>
      </c>
      <c r="HO33" s="129" t="s">
        <v>198</v>
      </c>
      <c r="HP33" s="208" t="s">
        <v>1107</v>
      </c>
      <c r="HQ33" s="127" t="s">
        <v>1107</v>
      </c>
      <c r="HR33" s="229">
        <v>45576</v>
      </c>
      <c r="HS33" s="221">
        <v>95410.139466122593</v>
      </c>
      <c r="HT33" s="221">
        <v>1896.58</v>
      </c>
      <c r="HU33" s="216" t="s">
        <v>306</v>
      </c>
      <c r="HV33" s="373">
        <v>0</v>
      </c>
      <c r="HW33" s="373">
        <v>0</v>
      </c>
      <c r="HX33" s="373">
        <v>0</v>
      </c>
      <c r="HY33" s="373">
        <v>0</v>
      </c>
      <c r="HZ33" s="373">
        <v>0</v>
      </c>
      <c r="IA33" s="373">
        <v>1.2181922579179716E-4</v>
      </c>
      <c r="IB33" s="373">
        <v>0</v>
      </c>
      <c r="IC33" s="373">
        <v>0</v>
      </c>
      <c r="ID33" s="373">
        <v>0</v>
      </c>
      <c r="IE33" s="373">
        <v>0</v>
      </c>
      <c r="IF33" s="373">
        <v>0</v>
      </c>
      <c r="IG33" s="373">
        <v>0</v>
      </c>
      <c r="IH33" s="373">
        <v>0</v>
      </c>
      <c r="II33" s="373">
        <v>0</v>
      </c>
      <c r="IJ33" s="373">
        <v>0</v>
      </c>
      <c r="IK33" s="373">
        <v>0</v>
      </c>
      <c r="IL33" s="373">
        <v>0</v>
      </c>
      <c r="IM33" s="373">
        <v>0</v>
      </c>
      <c r="IN33" s="373">
        <v>0</v>
      </c>
      <c r="IO33" s="373">
        <v>0</v>
      </c>
      <c r="IP33" s="373">
        <v>0</v>
      </c>
      <c r="IQ33" s="373">
        <v>0</v>
      </c>
      <c r="IR33" s="373">
        <v>0</v>
      </c>
      <c r="IS33" s="373">
        <v>0</v>
      </c>
      <c r="IT33" s="373">
        <v>0</v>
      </c>
      <c r="IU33" s="373">
        <v>0</v>
      </c>
      <c r="IV33" s="373">
        <v>0</v>
      </c>
      <c r="IW33" s="373">
        <v>0</v>
      </c>
      <c r="IX33" s="374">
        <v>6.0909612895898579E-5</v>
      </c>
    </row>
    <row r="34" spans="1:258" ht="15" customHeight="1" x14ac:dyDescent="0.25">
      <c r="A34" s="259" t="s">
        <v>34</v>
      </c>
      <c r="C34" s="91">
        <v>678141</v>
      </c>
      <c r="D34" s="165" t="s">
        <v>1108</v>
      </c>
      <c r="E34" s="167" t="s">
        <v>1109</v>
      </c>
      <c r="F34" s="230">
        <v>45645</v>
      </c>
      <c r="G34" s="222">
        <v>67188.885157017765</v>
      </c>
      <c r="H34" s="222">
        <v>17221.060000000001</v>
      </c>
      <c r="I34" s="124">
        <v>-0.4164840201560811</v>
      </c>
      <c r="J34" s="398">
        <v>0.45246300911189452</v>
      </c>
      <c r="K34" s="398">
        <v>0.29122882384894316</v>
      </c>
      <c r="L34" s="398">
        <v>0</v>
      </c>
      <c r="M34" s="398">
        <v>4.7235193627386957E-2</v>
      </c>
      <c r="N34" s="398">
        <v>0</v>
      </c>
      <c r="O34" s="398">
        <v>0</v>
      </c>
      <c r="P34" s="398">
        <v>0</v>
      </c>
      <c r="Q34" s="398">
        <v>0</v>
      </c>
      <c r="R34" s="398">
        <v>0.20907297341177533</v>
      </c>
      <c r="S34" s="398">
        <v>0</v>
      </c>
      <c r="T34" s="398">
        <v>0</v>
      </c>
      <c r="U34" s="399">
        <v>1</v>
      </c>
      <c r="X34" s="91">
        <v>678141</v>
      </c>
      <c r="Y34" s="165" t="s">
        <v>1108</v>
      </c>
      <c r="Z34" s="167" t="s">
        <v>1109</v>
      </c>
      <c r="AA34" s="230">
        <v>45645</v>
      </c>
      <c r="AB34" s="222">
        <v>67188.885157017765</v>
      </c>
      <c r="AC34" s="222">
        <v>17221.060000000001</v>
      </c>
      <c r="AD34" s="124">
        <v>-0.4164840201560811</v>
      </c>
      <c r="AE34" s="398">
        <v>0</v>
      </c>
      <c r="AF34" s="398">
        <v>0</v>
      </c>
      <c r="AG34" s="398">
        <v>0.45246300911189452</v>
      </c>
      <c r="AH34" s="398">
        <v>0</v>
      </c>
      <c r="AI34" s="398">
        <v>0.29122882384894316</v>
      </c>
      <c r="AJ34" s="398">
        <v>0</v>
      </c>
      <c r="AK34" s="398">
        <v>4.7235193627386957E-2</v>
      </c>
      <c r="AL34" s="398">
        <v>0</v>
      </c>
      <c r="AM34" s="398">
        <v>0</v>
      </c>
      <c r="AN34" s="398">
        <v>0</v>
      </c>
      <c r="AO34" s="398">
        <v>0</v>
      </c>
      <c r="AP34" s="398">
        <v>0</v>
      </c>
      <c r="AQ34" s="398">
        <v>0</v>
      </c>
      <c r="AR34" s="398">
        <v>0</v>
      </c>
      <c r="AS34" s="398">
        <v>0</v>
      </c>
      <c r="AT34" s="398">
        <v>0.20907297341177533</v>
      </c>
      <c r="AU34" s="398">
        <v>0</v>
      </c>
      <c r="AV34" s="398">
        <v>0</v>
      </c>
      <c r="AW34" s="406">
        <v>0</v>
      </c>
      <c r="AX34" s="399">
        <v>1</v>
      </c>
      <c r="BA34" s="91">
        <v>678141</v>
      </c>
      <c r="BB34" s="165" t="s">
        <v>1108</v>
      </c>
      <c r="BC34" s="167" t="s">
        <v>1109</v>
      </c>
      <c r="BD34" s="230">
        <v>45645</v>
      </c>
      <c r="BE34" s="222">
        <v>67188.885157017765</v>
      </c>
      <c r="BF34" s="222">
        <v>17221.060000000001</v>
      </c>
      <c r="BG34" s="124">
        <v>-0.4164840201560811</v>
      </c>
      <c r="BH34" s="398">
        <v>0</v>
      </c>
      <c r="BI34" s="398">
        <v>0</v>
      </c>
      <c r="BJ34" s="398">
        <v>0.45246300911189452</v>
      </c>
      <c r="BK34" s="398">
        <v>0</v>
      </c>
      <c r="BL34" s="398">
        <v>4.7235193627386957E-2</v>
      </c>
      <c r="BM34" s="398">
        <v>0</v>
      </c>
      <c r="BN34" s="398">
        <v>0</v>
      </c>
      <c r="BO34" s="398">
        <v>0</v>
      </c>
      <c r="BP34" s="398">
        <v>0</v>
      </c>
      <c r="BQ34" s="398">
        <v>0</v>
      </c>
      <c r="BR34" s="398">
        <v>0</v>
      </c>
      <c r="BS34" s="398">
        <v>0.29122882384894316</v>
      </c>
      <c r="BT34" s="398">
        <v>0</v>
      </c>
      <c r="BU34" s="398">
        <v>0</v>
      </c>
      <c r="BV34" s="398">
        <v>0</v>
      </c>
      <c r="BW34" s="398">
        <v>0</v>
      </c>
      <c r="BX34" s="398">
        <v>0</v>
      </c>
      <c r="BY34" s="398">
        <v>0</v>
      </c>
      <c r="BZ34" s="398">
        <v>0</v>
      </c>
      <c r="CA34" s="398">
        <v>0</v>
      </c>
      <c r="CB34" s="398">
        <v>0</v>
      </c>
      <c r="CC34" s="398">
        <v>0</v>
      </c>
      <c r="CD34" s="398">
        <v>0</v>
      </c>
      <c r="CE34" s="398">
        <v>0.20907297341177533</v>
      </c>
      <c r="CF34" s="399">
        <v>1</v>
      </c>
      <c r="CI34" s="106" t="s">
        <v>207</v>
      </c>
      <c r="CJ34" s="99">
        <v>3173.68</v>
      </c>
      <c r="CK34" s="99">
        <v>3173.68</v>
      </c>
      <c r="CL34" s="99">
        <v>0</v>
      </c>
      <c r="CM34" s="99">
        <v>0</v>
      </c>
      <c r="CN34" s="265">
        <v>3173.68</v>
      </c>
      <c r="CO34" s="108">
        <v>4.7235193627386957E-2</v>
      </c>
      <c r="CP34" s="239">
        <v>2.5000000000000001E-3</v>
      </c>
      <c r="CQ34" s="108">
        <v>4.7235193627386957E-2</v>
      </c>
      <c r="CR34" s="101">
        <v>0.1</v>
      </c>
      <c r="CU34" s="165" t="s">
        <v>207</v>
      </c>
      <c r="CV34" s="210" t="s">
        <v>1108</v>
      </c>
      <c r="CW34" s="207" t="s">
        <v>1109</v>
      </c>
      <c r="CX34" s="230">
        <v>45645</v>
      </c>
      <c r="CY34" s="222">
        <v>67188.885157017765</v>
      </c>
      <c r="CZ34" s="222">
        <v>17221.060000000001</v>
      </c>
      <c r="DA34" s="444">
        <v>0.45246300911189452</v>
      </c>
      <c r="DB34" s="386">
        <v>1</v>
      </c>
      <c r="DC34" s="387">
        <v>0.20907297341177533</v>
      </c>
      <c r="DD34" s="386">
        <v>1</v>
      </c>
      <c r="DE34" s="387">
        <v>0</v>
      </c>
      <c r="DF34" s="386"/>
      <c r="DG34" s="387">
        <v>0</v>
      </c>
      <c r="DH34" s="386"/>
      <c r="DI34" s="387">
        <v>0</v>
      </c>
      <c r="DJ34" s="386"/>
      <c r="DK34" s="387">
        <v>0</v>
      </c>
      <c r="DL34" s="386"/>
      <c r="DM34" s="387">
        <v>0.58351597984391901</v>
      </c>
      <c r="DN34" s="386">
        <v>0</v>
      </c>
      <c r="DO34" s="387">
        <v>0.58351597984391901</v>
      </c>
      <c r="DP34" s="386">
        <v>1</v>
      </c>
      <c r="DQ34" s="387">
        <v>0.54431430245569268</v>
      </c>
      <c r="DR34" s="445">
        <v>0.75</v>
      </c>
      <c r="DS34" s="259"/>
      <c r="DT34" s="413"/>
      <c r="DU34" s="210" t="s">
        <v>207</v>
      </c>
      <c r="DV34" s="210" t="s">
        <v>1108</v>
      </c>
      <c r="DW34" s="207" t="s">
        <v>1109</v>
      </c>
      <c r="DX34" s="230">
        <v>45645</v>
      </c>
      <c r="DY34" s="462">
        <v>67188.885157017765</v>
      </c>
      <c r="DZ34" s="462">
        <v>17221.060000000001</v>
      </c>
      <c r="EA34" s="425">
        <v>-0.4164840201560811</v>
      </c>
      <c r="EB34" s="375">
        <v>-7.5369908881054437E-3</v>
      </c>
      <c r="EC34" s="375">
        <v>2.1228823848943146E-2</v>
      </c>
      <c r="ED34" s="375">
        <v>0</v>
      </c>
      <c r="EE34" s="375">
        <v>-2.7648063726130462E-3</v>
      </c>
      <c r="EF34" s="375">
        <v>0</v>
      </c>
      <c r="EG34" s="375">
        <v>0</v>
      </c>
      <c r="EH34" s="375">
        <v>0</v>
      </c>
      <c r="EI34" s="375">
        <v>0</v>
      </c>
      <c r="EJ34" s="375">
        <v>-1.092702658822467E-2</v>
      </c>
      <c r="EK34" s="375">
        <v>0</v>
      </c>
      <c r="EL34" s="375">
        <v>0</v>
      </c>
      <c r="EM34" s="423">
        <v>2.1228823848943153E-2</v>
      </c>
      <c r="EN34" s="272"/>
      <c r="EO34" s="416"/>
      <c r="EP34" s="165" t="s">
        <v>207</v>
      </c>
      <c r="EQ34" s="422" t="s">
        <v>1108</v>
      </c>
      <c r="ER34" s="167" t="s">
        <v>1109</v>
      </c>
      <c r="ES34" s="230">
        <v>45645</v>
      </c>
      <c r="ET34" s="424">
        <v>67188.885157017765</v>
      </c>
      <c r="EU34" s="424">
        <v>17221.060000000001</v>
      </c>
      <c r="EV34" s="425">
        <v>-0.4164840201560811</v>
      </c>
      <c r="EW34" s="375">
        <v>0</v>
      </c>
      <c r="EX34" s="375">
        <v>0</v>
      </c>
      <c r="EY34" s="375">
        <v>-7.5369908881054437E-3</v>
      </c>
      <c r="EZ34" s="375">
        <v>0</v>
      </c>
      <c r="FA34" s="375">
        <v>2.1228823848943146E-2</v>
      </c>
      <c r="FB34" s="375">
        <v>0</v>
      </c>
      <c r="FC34" s="375">
        <v>-2.7648063726130462E-3</v>
      </c>
      <c r="FD34" s="375">
        <v>0</v>
      </c>
      <c r="FE34" s="375">
        <v>0</v>
      </c>
      <c r="FF34" s="375">
        <v>0</v>
      </c>
      <c r="FG34" s="375">
        <v>0</v>
      </c>
      <c r="FH34" s="375">
        <v>0</v>
      </c>
      <c r="FI34" s="375">
        <v>0</v>
      </c>
      <c r="FJ34" s="375">
        <v>0</v>
      </c>
      <c r="FK34" s="375">
        <v>0</v>
      </c>
      <c r="FL34" s="375">
        <v>-1.092702658822467E-2</v>
      </c>
      <c r="FM34" s="375">
        <v>0</v>
      </c>
      <c r="FN34" s="375">
        <v>0</v>
      </c>
      <c r="FO34" s="375">
        <v>0</v>
      </c>
      <c r="FP34" s="383">
        <v>0</v>
      </c>
      <c r="FQ34" s="376">
        <v>2.1228823848943153E-2</v>
      </c>
      <c r="FR34" s="234"/>
      <c r="FT34" s="304">
        <v>0</v>
      </c>
      <c r="FU34" s="281">
        <f t="shared" si="2"/>
        <v>0</v>
      </c>
      <c r="FV34" s="273">
        <f t="shared" si="1"/>
        <v>0</v>
      </c>
      <c r="FW34" s="273">
        <v>0</v>
      </c>
      <c r="FX34" s="282">
        <f t="shared" si="3"/>
        <v>0</v>
      </c>
      <c r="GA34" s="165" t="s">
        <v>207</v>
      </c>
      <c r="GB34" s="210" t="s">
        <v>1108</v>
      </c>
      <c r="GC34" s="167" t="s">
        <v>1109</v>
      </c>
      <c r="GD34" s="230">
        <v>45645</v>
      </c>
      <c r="GE34" s="222">
        <v>67188.885157017765</v>
      </c>
      <c r="GF34" s="222">
        <v>17221.060000000001</v>
      </c>
      <c r="GG34" s="217">
        <v>-0.4164840201560811</v>
      </c>
      <c r="GH34" s="375">
        <v>0</v>
      </c>
      <c r="GI34" s="375">
        <v>0</v>
      </c>
      <c r="GJ34" s="375">
        <v>-7.5369908881054437E-3</v>
      </c>
      <c r="GK34" s="375">
        <v>0</v>
      </c>
      <c r="GL34" s="375">
        <v>-2.7648063726130462E-3</v>
      </c>
      <c r="GM34" s="375">
        <v>0</v>
      </c>
      <c r="GN34" s="375">
        <v>0</v>
      </c>
      <c r="GO34" s="375">
        <v>0</v>
      </c>
      <c r="GP34" s="375">
        <v>0</v>
      </c>
      <c r="GQ34" s="375">
        <v>0</v>
      </c>
      <c r="GR34" s="375">
        <v>0</v>
      </c>
      <c r="GS34" s="375">
        <v>2.1228823848943146E-2</v>
      </c>
      <c r="GT34" s="375">
        <v>0</v>
      </c>
      <c r="GU34" s="375">
        <v>0</v>
      </c>
      <c r="GV34" s="375">
        <v>0</v>
      </c>
      <c r="GW34" s="375">
        <v>0</v>
      </c>
      <c r="GX34" s="375">
        <v>0</v>
      </c>
      <c r="GY34" s="375">
        <v>0</v>
      </c>
      <c r="GZ34" s="375">
        <v>0</v>
      </c>
      <c r="HA34" s="375">
        <v>0</v>
      </c>
      <c r="HB34" s="375">
        <v>0</v>
      </c>
      <c r="HC34" s="375">
        <v>0</v>
      </c>
      <c r="HD34" s="375">
        <v>0</v>
      </c>
      <c r="HE34" s="375">
        <v>-1.092702658822467E-2</v>
      </c>
      <c r="HF34" s="375">
        <v>0</v>
      </c>
      <c r="HG34" s="375">
        <v>0</v>
      </c>
      <c r="HH34" s="375">
        <v>0</v>
      </c>
      <c r="HI34" s="375">
        <v>0</v>
      </c>
      <c r="HJ34" s="376">
        <v>2.1228823848943153E-2</v>
      </c>
      <c r="HO34" s="165" t="s">
        <v>207</v>
      </c>
      <c r="HP34" s="210" t="s">
        <v>1108</v>
      </c>
      <c r="HQ34" s="167" t="s">
        <v>1109</v>
      </c>
      <c r="HR34" s="230">
        <v>45645</v>
      </c>
      <c r="HS34" s="222">
        <v>67188.885157017765</v>
      </c>
      <c r="HT34" s="222">
        <v>17221.060000000001</v>
      </c>
      <c r="HU34" s="217">
        <v>-0.4164840201560811</v>
      </c>
      <c r="HV34" s="375">
        <v>0</v>
      </c>
      <c r="HW34" s="375">
        <v>0</v>
      </c>
      <c r="HX34" s="375">
        <v>-7.5369908881054437E-3</v>
      </c>
      <c r="HY34" s="375">
        <v>0</v>
      </c>
      <c r="HZ34" s="375">
        <v>0</v>
      </c>
      <c r="IA34" s="375">
        <v>0</v>
      </c>
      <c r="IB34" s="375">
        <v>0</v>
      </c>
      <c r="IC34" s="375">
        <v>0</v>
      </c>
      <c r="ID34" s="375">
        <v>0</v>
      </c>
      <c r="IE34" s="375">
        <v>0</v>
      </c>
      <c r="IF34" s="375">
        <v>0</v>
      </c>
      <c r="IG34" s="375">
        <v>2.1228823848943146E-2</v>
      </c>
      <c r="IH34" s="375">
        <v>0</v>
      </c>
      <c r="II34" s="375">
        <v>0</v>
      </c>
      <c r="IJ34" s="375">
        <v>0</v>
      </c>
      <c r="IK34" s="375">
        <v>0</v>
      </c>
      <c r="IL34" s="375">
        <v>0</v>
      </c>
      <c r="IM34" s="375">
        <v>0</v>
      </c>
      <c r="IN34" s="375">
        <v>0</v>
      </c>
      <c r="IO34" s="375">
        <v>0</v>
      </c>
      <c r="IP34" s="375">
        <v>0</v>
      </c>
      <c r="IQ34" s="375">
        <v>0</v>
      </c>
      <c r="IR34" s="375">
        <v>0</v>
      </c>
      <c r="IS34" s="375">
        <v>0</v>
      </c>
      <c r="IT34" s="375">
        <v>0</v>
      </c>
      <c r="IU34" s="375">
        <v>0</v>
      </c>
      <c r="IV34" s="375">
        <v>0</v>
      </c>
      <c r="IW34" s="375">
        <v>0</v>
      </c>
      <c r="IX34" s="376">
        <v>1.4382907368524295E-2</v>
      </c>
    </row>
    <row r="35" spans="1:258" ht="15" customHeight="1" x14ac:dyDescent="0.25">
      <c r="A35" s="259" t="s">
        <v>34</v>
      </c>
      <c r="C35" s="90">
        <v>678166</v>
      </c>
      <c r="D35" s="129" t="s">
        <v>1108</v>
      </c>
      <c r="E35" s="127" t="s">
        <v>1109</v>
      </c>
      <c r="F35" s="229">
        <v>45656</v>
      </c>
      <c r="G35" s="221">
        <v>48534.267683584119</v>
      </c>
      <c r="H35" s="221">
        <v>12797.854000000001</v>
      </c>
      <c r="I35" s="123">
        <v>-0.40716644019095805</v>
      </c>
      <c r="J35" s="396">
        <v>0.47544126624143757</v>
      </c>
      <c r="K35" s="396">
        <v>0.26087176348356522</v>
      </c>
      <c r="L35" s="396">
        <v>0</v>
      </c>
      <c r="M35" s="396">
        <v>3.2141208149466451E-2</v>
      </c>
      <c r="N35" s="396">
        <v>0</v>
      </c>
      <c r="O35" s="396">
        <v>0</v>
      </c>
      <c r="P35" s="396">
        <v>0</v>
      </c>
      <c r="Q35" s="396">
        <v>0</v>
      </c>
      <c r="R35" s="396">
        <v>0.23154576212553071</v>
      </c>
      <c r="S35" s="396">
        <v>0</v>
      </c>
      <c r="T35" s="396">
        <v>0</v>
      </c>
      <c r="U35" s="397">
        <v>0.99999999999999989</v>
      </c>
      <c r="X35" s="90">
        <v>678166</v>
      </c>
      <c r="Y35" s="129" t="s">
        <v>1108</v>
      </c>
      <c r="Z35" s="127" t="s">
        <v>1109</v>
      </c>
      <c r="AA35" s="229">
        <v>45656</v>
      </c>
      <c r="AB35" s="221">
        <v>48534.267683584119</v>
      </c>
      <c r="AC35" s="221">
        <v>12797.854000000001</v>
      </c>
      <c r="AD35" s="123">
        <v>-0.40716644019095805</v>
      </c>
      <c r="AE35" s="396">
        <v>0</v>
      </c>
      <c r="AF35" s="396">
        <v>0</v>
      </c>
      <c r="AG35" s="396">
        <v>0.47544126624143757</v>
      </c>
      <c r="AH35" s="396">
        <v>0</v>
      </c>
      <c r="AI35" s="396">
        <v>0.26087176348356522</v>
      </c>
      <c r="AJ35" s="396">
        <v>0</v>
      </c>
      <c r="AK35" s="396">
        <v>3.2141208149466451E-2</v>
      </c>
      <c r="AL35" s="396">
        <v>0</v>
      </c>
      <c r="AM35" s="396">
        <v>0</v>
      </c>
      <c r="AN35" s="396">
        <v>0</v>
      </c>
      <c r="AO35" s="396">
        <v>0</v>
      </c>
      <c r="AP35" s="396">
        <v>0</v>
      </c>
      <c r="AQ35" s="396">
        <v>0</v>
      </c>
      <c r="AR35" s="396">
        <v>0</v>
      </c>
      <c r="AS35" s="396">
        <v>0</v>
      </c>
      <c r="AT35" s="396">
        <v>0.23154576212553071</v>
      </c>
      <c r="AU35" s="396">
        <v>0</v>
      </c>
      <c r="AV35" s="396">
        <v>0</v>
      </c>
      <c r="AW35" s="405">
        <v>0</v>
      </c>
      <c r="AX35" s="397">
        <v>0.99999999999999989</v>
      </c>
      <c r="BA35" s="90">
        <v>678166</v>
      </c>
      <c r="BB35" s="129" t="s">
        <v>1108</v>
      </c>
      <c r="BC35" s="127" t="s">
        <v>1109</v>
      </c>
      <c r="BD35" s="229">
        <v>45656</v>
      </c>
      <c r="BE35" s="221">
        <v>48534.267683584119</v>
      </c>
      <c r="BF35" s="221">
        <v>12797.854000000001</v>
      </c>
      <c r="BG35" s="123">
        <v>-0.40716644019095805</v>
      </c>
      <c r="BH35" s="396">
        <v>0</v>
      </c>
      <c r="BI35" s="396">
        <v>0</v>
      </c>
      <c r="BJ35" s="396">
        <v>0.47544126624143757</v>
      </c>
      <c r="BK35" s="396">
        <v>0</v>
      </c>
      <c r="BL35" s="396">
        <v>3.2141208149466451E-2</v>
      </c>
      <c r="BM35" s="396">
        <v>0</v>
      </c>
      <c r="BN35" s="396">
        <v>0</v>
      </c>
      <c r="BO35" s="396">
        <v>0</v>
      </c>
      <c r="BP35" s="396">
        <v>0</v>
      </c>
      <c r="BQ35" s="396">
        <v>0</v>
      </c>
      <c r="BR35" s="396">
        <v>0</v>
      </c>
      <c r="BS35" s="396">
        <v>0.26087176348356522</v>
      </c>
      <c r="BT35" s="396">
        <v>0</v>
      </c>
      <c r="BU35" s="396">
        <v>0</v>
      </c>
      <c r="BV35" s="396">
        <v>0</v>
      </c>
      <c r="BW35" s="396">
        <v>0</v>
      </c>
      <c r="BX35" s="396">
        <v>0</v>
      </c>
      <c r="BY35" s="396">
        <v>0</v>
      </c>
      <c r="BZ35" s="396">
        <v>0</v>
      </c>
      <c r="CA35" s="396">
        <v>0</v>
      </c>
      <c r="CB35" s="396">
        <v>0</v>
      </c>
      <c r="CC35" s="396">
        <v>0</v>
      </c>
      <c r="CD35" s="396">
        <v>0</v>
      </c>
      <c r="CE35" s="396">
        <v>0.23154576212553071</v>
      </c>
      <c r="CF35" s="397">
        <v>0.99999999999999989</v>
      </c>
      <c r="CI35" s="111" t="s">
        <v>208</v>
      </c>
      <c r="CJ35" s="98">
        <v>1559.95</v>
      </c>
      <c r="CK35" s="98">
        <v>1559.95</v>
      </c>
      <c r="CL35" s="98">
        <v>0</v>
      </c>
      <c r="CM35" s="98">
        <v>0</v>
      </c>
      <c r="CN35" s="264">
        <v>1559.95</v>
      </c>
      <c r="CO35" s="107">
        <v>3.2141208149466451E-2</v>
      </c>
      <c r="CP35" s="240">
        <v>2.5000000000000001E-3</v>
      </c>
      <c r="CQ35" s="107">
        <v>3.2141208149466451E-2</v>
      </c>
      <c r="CR35" s="100">
        <v>0.1</v>
      </c>
      <c r="CU35" s="129" t="s">
        <v>208</v>
      </c>
      <c r="CV35" s="208" t="s">
        <v>1108</v>
      </c>
      <c r="CW35" s="209" t="s">
        <v>1109</v>
      </c>
      <c r="CX35" s="229">
        <v>45656</v>
      </c>
      <c r="CY35" s="221">
        <v>48534.267683584119</v>
      </c>
      <c r="CZ35" s="221">
        <v>12797.854000000001</v>
      </c>
      <c r="DA35" s="442">
        <v>0.47544126624143757</v>
      </c>
      <c r="DB35" s="388">
        <v>1</v>
      </c>
      <c r="DC35" s="389">
        <v>0.23154576212553071</v>
      </c>
      <c r="DD35" s="388">
        <v>1</v>
      </c>
      <c r="DE35" s="389">
        <v>0</v>
      </c>
      <c r="DF35" s="388"/>
      <c r="DG35" s="389">
        <v>0</v>
      </c>
      <c r="DH35" s="388"/>
      <c r="DI35" s="389">
        <v>0</v>
      </c>
      <c r="DJ35" s="388"/>
      <c r="DK35" s="389">
        <v>0</v>
      </c>
      <c r="DL35" s="388"/>
      <c r="DM35" s="389">
        <v>0.59283355980904195</v>
      </c>
      <c r="DN35" s="388">
        <v>0</v>
      </c>
      <c r="DO35" s="389">
        <v>0.59283355980904195</v>
      </c>
      <c r="DP35" s="388">
        <v>1</v>
      </c>
      <c r="DQ35" s="389">
        <v>0.51112986488873635</v>
      </c>
      <c r="DR35" s="443">
        <v>0.75</v>
      </c>
      <c r="DS35" s="426"/>
      <c r="DT35" s="413"/>
      <c r="DU35" s="208" t="s">
        <v>208</v>
      </c>
      <c r="DV35" s="208" t="s">
        <v>1108</v>
      </c>
      <c r="DW35" s="209" t="s">
        <v>1109</v>
      </c>
      <c r="DX35" s="229">
        <v>45656</v>
      </c>
      <c r="DY35" s="461">
        <v>48534.267683584119</v>
      </c>
      <c r="DZ35" s="461">
        <v>12797.854000000001</v>
      </c>
      <c r="EA35" s="421">
        <v>-0.40716644019095805</v>
      </c>
      <c r="EB35" s="373">
        <v>1.5441266241437601E-2</v>
      </c>
      <c r="EC35" s="373">
        <v>-9.1282365164347956E-3</v>
      </c>
      <c r="ED35" s="373">
        <v>0</v>
      </c>
      <c r="EE35" s="373">
        <v>-1.7858791850533552E-2</v>
      </c>
      <c r="EF35" s="373">
        <v>0</v>
      </c>
      <c r="EG35" s="373">
        <v>0</v>
      </c>
      <c r="EH35" s="373">
        <v>0</v>
      </c>
      <c r="EI35" s="373">
        <v>0</v>
      </c>
      <c r="EJ35" s="373">
        <v>1.1545762125530712E-2</v>
      </c>
      <c r="EK35" s="373">
        <v>0</v>
      </c>
      <c r="EL35" s="373">
        <v>0</v>
      </c>
      <c r="EM35" s="420">
        <v>2.698702836696833E-2</v>
      </c>
      <c r="EN35" s="272"/>
      <c r="EO35" s="416"/>
      <c r="EP35" s="129" t="s">
        <v>208</v>
      </c>
      <c r="EQ35" s="419" t="s">
        <v>1108</v>
      </c>
      <c r="ER35" s="127" t="s">
        <v>1109</v>
      </c>
      <c r="ES35" s="229">
        <v>45656</v>
      </c>
      <c r="ET35" s="279">
        <v>48534.267683584119</v>
      </c>
      <c r="EU35" s="279">
        <v>12797.854000000001</v>
      </c>
      <c r="EV35" s="421">
        <v>-0.40716644019095805</v>
      </c>
      <c r="EW35" s="373">
        <v>0</v>
      </c>
      <c r="EX35" s="373">
        <v>0</v>
      </c>
      <c r="EY35" s="373">
        <v>1.5441266241437601E-2</v>
      </c>
      <c r="EZ35" s="373">
        <v>0</v>
      </c>
      <c r="FA35" s="373">
        <v>-9.1282365164347956E-3</v>
      </c>
      <c r="FB35" s="373">
        <v>0</v>
      </c>
      <c r="FC35" s="373">
        <v>-1.7858791850533552E-2</v>
      </c>
      <c r="FD35" s="373">
        <v>0</v>
      </c>
      <c r="FE35" s="373">
        <v>0</v>
      </c>
      <c r="FF35" s="373">
        <v>0</v>
      </c>
      <c r="FG35" s="373">
        <v>0</v>
      </c>
      <c r="FH35" s="373">
        <v>0</v>
      </c>
      <c r="FI35" s="373">
        <v>0</v>
      </c>
      <c r="FJ35" s="373">
        <v>0</v>
      </c>
      <c r="FK35" s="373">
        <v>0</v>
      </c>
      <c r="FL35" s="373">
        <v>1.1545762125530712E-2</v>
      </c>
      <c r="FM35" s="373">
        <v>0</v>
      </c>
      <c r="FN35" s="373">
        <v>0</v>
      </c>
      <c r="FO35" s="373">
        <v>0</v>
      </c>
      <c r="FP35" s="382">
        <v>0</v>
      </c>
      <c r="FQ35" s="374">
        <v>2.698702836696833E-2</v>
      </c>
      <c r="FR35" s="234"/>
      <c r="FT35" s="96">
        <v>0</v>
      </c>
      <c r="FU35" s="279">
        <f t="shared" si="2"/>
        <v>0</v>
      </c>
      <c r="FV35" s="274">
        <f t="shared" si="1"/>
        <v>0</v>
      </c>
      <c r="FW35" s="274">
        <v>0</v>
      </c>
      <c r="FX35" s="280">
        <f t="shared" si="3"/>
        <v>0</v>
      </c>
      <c r="GA35" s="129" t="s">
        <v>208</v>
      </c>
      <c r="GB35" s="208" t="s">
        <v>1108</v>
      </c>
      <c r="GC35" s="127" t="s">
        <v>1109</v>
      </c>
      <c r="GD35" s="229">
        <v>45656</v>
      </c>
      <c r="GE35" s="221">
        <v>48534.267683584119</v>
      </c>
      <c r="GF35" s="221">
        <v>12797.854000000001</v>
      </c>
      <c r="GG35" s="216">
        <v>-0.40716644019095805</v>
      </c>
      <c r="GH35" s="373">
        <v>0</v>
      </c>
      <c r="GI35" s="373">
        <v>0</v>
      </c>
      <c r="GJ35" s="373">
        <v>1.5441266241437601E-2</v>
      </c>
      <c r="GK35" s="373">
        <v>0</v>
      </c>
      <c r="GL35" s="373">
        <v>-1.7858791850533552E-2</v>
      </c>
      <c r="GM35" s="373">
        <v>0</v>
      </c>
      <c r="GN35" s="373">
        <v>0</v>
      </c>
      <c r="GO35" s="373">
        <v>0</v>
      </c>
      <c r="GP35" s="373">
        <v>0</v>
      </c>
      <c r="GQ35" s="373">
        <v>0</v>
      </c>
      <c r="GR35" s="373">
        <v>0</v>
      </c>
      <c r="GS35" s="373">
        <v>-9.1282365164347956E-3</v>
      </c>
      <c r="GT35" s="373">
        <v>0</v>
      </c>
      <c r="GU35" s="373">
        <v>0</v>
      </c>
      <c r="GV35" s="373">
        <v>0</v>
      </c>
      <c r="GW35" s="373">
        <v>0</v>
      </c>
      <c r="GX35" s="373">
        <v>0</v>
      </c>
      <c r="GY35" s="373">
        <v>0</v>
      </c>
      <c r="GZ35" s="373">
        <v>0</v>
      </c>
      <c r="HA35" s="373">
        <v>0</v>
      </c>
      <c r="HB35" s="373">
        <v>0</v>
      </c>
      <c r="HC35" s="373">
        <v>0</v>
      </c>
      <c r="HD35" s="373">
        <v>0</v>
      </c>
      <c r="HE35" s="373">
        <v>1.1545762125530712E-2</v>
      </c>
      <c r="HF35" s="373">
        <v>0</v>
      </c>
      <c r="HG35" s="373">
        <v>0</v>
      </c>
      <c r="HH35" s="373">
        <v>0</v>
      </c>
      <c r="HI35" s="373">
        <v>0</v>
      </c>
      <c r="HJ35" s="374">
        <v>2.698702836696833E-2</v>
      </c>
      <c r="HO35" s="129" t="s">
        <v>208</v>
      </c>
      <c r="HP35" s="208" t="s">
        <v>1108</v>
      </c>
      <c r="HQ35" s="127" t="s">
        <v>1109</v>
      </c>
      <c r="HR35" s="229">
        <v>45656</v>
      </c>
      <c r="HS35" s="221">
        <v>48534.267683584119</v>
      </c>
      <c r="HT35" s="221">
        <v>12797.854000000001</v>
      </c>
      <c r="HU35" s="216">
        <v>-0.40716644019095805</v>
      </c>
      <c r="HV35" s="373">
        <v>0</v>
      </c>
      <c r="HW35" s="373">
        <v>0</v>
      </c>
      <c r="HX35" s="373">
        <v>1.5441266241437601E-2</v>
      </c>
      <c r="HY35" s="373">
        <v>0</v>
      </c>
      <c r="HZ35" s="373">
        <v>0</v>
      </c>
      <c r="IA35" s="373">
        <v>0</v>
      </c>
      <c r="IB35" s="373">
        <v>0</v>
      </c>
      <c r="IC35" s="373">
        <v>0</v>
      </c>
      <c r="ID35" s="373">
        <v>0</v>
      </c>
      <c r="IE35" s="373">
        <v>0</v>
      </c>
      <c r="IF35" s="373">
        <v>0</v>
      </c>
      <c r="IG35" s="373">
        <v>-9.1282365164347956E-3</v>
      </c>
      <c r="IH35" s="373">
        <v>0</v>
      </c>
      <c r="II35" s="373">
        <v>0</v>
      </c>
      <c r="IJ35" s="373">
        <v>0</v>
      </c>
      <c r="IK35" s="373">
        <v>0</v>
      </c>
      <c r="IL35" s="373">
        <v>0</v>
      </c>
      <c r="IM35" s="373">
        <v>0</v>
      </c>
      <c r="IN35" s="373">
        <v>0</v>
      </c>
      <c r="IO35" s="373">
        <v>0</v>
      </c>
      <c r="IP35" s="373">
        <v>0</v>
      </c>
      <c r="IQ35" s="373">
        <v>0</v>
      </c>
      <c r="IR35" s="373">
        <v>0</v>
      </c>
      <c r="IS35" s="373">
        <v>0</v>
      </c>
      <c r="IT35" s="373">
        <v>0</v>
      </c>
      <c r="IU35" s="373">
        <v>0</v>
      </c>
      <c r="IV35" s="373">
        <v>0</v>
      </c>
      <c r="IW35" s="373">
        <v>0</v>
      </c>
      <c r="IX35" s="374">
        <v>1.2284751378936198E-2</v>
      </c>
    </row>
    <row r="36" spans="1:258" ht="15" customHeight="1" x14ac:dyDescent="0.25">
      <c r="A36" s="259" t="s">
        <v>34</v>
      </c>
      <c r="C36" s="91">
        <v>678131</v>
      </c>
      <c r="D36" s="165" t="s">
        <v>1107</v>
      </c>
      <c r="E36" s="167" t="s">
        <v>1107</v>
      </c>
      <c r="F36" s="230">
        <v>45635</v>
      </c>
      <c r="G36" s="222">
        <v>46165.524138400069</v>
      </c>
      <c r="H36" s="222">
        <v>343.88</v>
      </c>
      <c r="I36" s="124" t="s">
        <v>306</v>
      </c>
      <c r="J36" s="398">
        <v>0</v>
      </c>
      <c r="K36" s="398">
        <v>0</v>
      </c>
      <c r="L36" s="398">
        <v>0</v>
      </c>
      <c r="M36" s="398">
        <v>7.4488486033230956E-3</v>
      </c>
      <c r="N36" s="398">
        <v>0.99255115139667693</v>
      </c>
      <c r="O36" s="398">
        <v>0</v>
      </c>
      <c r="P36" s="398">
        <v>0</v>
      </c>
      <c r="Q36" s="398">
        <v>0</v>
      </c>
      <c r="R36" s="398">
        <v>0</v>
      </c>
      <c r="S36" s="398">
        <v>0</v>
      </c>
      <c r="T36" s="398">
        <v>0</v>
      </c>
      <c r="U36" s="399">
        <v>1</v>
      </c>
      <c r="X36" s="91">
        <v>678131</v>
      </c>
      <c r="Y36" s="165" t="s">
        <v>1107</v>
      </c>
      <c r="Z36" s="167" t="s">
        <v>1107</v>
      </c>
      <c r="AA36" s="230">
        <v>45635</v>
      </c>
      <c r="AB36" s="222">
        <v>46165.524138400069</v>
      </c>
      <c r="AC36" s="222">
        <v>343.88</v>
      </c>
      <c r="AD36" s="124" t="s">
        <v>306</v>
      </c>
      <c r="AE36" s="398">
        <v>0</v>
      </c>
      <c r="AF36" s="398">
        <v>0</v>
      </c>
      <c r="AG36" s="398">
        <v>0</v>
      </c>
      <c r="AH36" s="398">
        <v>0</v>
      </c>
      <c r="AI36" s="398">
        <v>0</v>
      </c>
      <c r="AJ36" s="398">
        <v>0</v>
      </c>
      <c r="AK36" s="398">
        <v>7.4488486033230956E-3</v>
      </c>
      <c r="AL36" s="398">
        <v>0.99255115139667693</v>
      </c>
      <c r="AM36" s="398">
        <v>0</v>
      </c>
      <c r="AN36" s="398">
        <v>0</v>
      </c>
      <c r="AO36" s="398">
        <v>0</v>
      </c>
      <c r="AP36" s="398">
        <v>0</v>
      </c>
      <c r="AQ36" s="398">
        <v>0</v>
      </c>
      <c r="AR36" s="398">
        <v>0</v>
      </c>
      <c r="AS36" s="398">
        <v>0</v>
      </c>
      <c r="AT36" s="398">
        <v>0</v>
      </c>
      <c r="AU36" s="398">
        <v>0</v>
      </c>
      <c r="AV36" s="398">
        <v>0</v>
      </c>
      <c r="AW36" s="406">
        <v>0</v>
      </c>
      <c r="AX36" s="399">
        <v>1</v>
      </c>
      <c r="BA36" s="91">
        <v>678131</v>
      </c>
      <c r="BB36" s="165" t="s">
        <v>1107</v>
      </c>
      <c r="BC36" s="167" t="s">
        <v>1107</v>
      </c>
      <c r="BD36" s="230">
        <v>45635</v>
      </c>
      <c r="BE36" s="222">
        <v>46165.524138400069</v>
      </c>
      <c r="BF36" s="222">
        <v>343.88</v>
      </c>
      <c r="BG36" s="124" t="s">
        <v>306</v>
      </c>
      <c r="BH36" s="398">
        <v>0</v>
      </c>
      <c r="BI36" s="398">
        <v>0</v>
      </c>
      <c r="BJ36" s="398">
        <v>0</v>
      </c>
      <c r="BK36" s="398">
        <v>0</v>
      </c>
      <c r="BL36" s="398">
        <v>7.4488486033230956E-3</v>
      </c>
      <c r="BM36" s="398">
        <v>0.99255115139667693</v>
      </c>
      <c r="BN36" s="398">
        <v>0</v>
      </c>
      <c r="BO36" s="398">
        <v>0</v>
      </c>
      <c r="BP36" s="398">
        <v>0</v>
      </c>
      <c r="BQ36" s="398">
        <v>0</v>
      </c>
      <c r="BR36" s="398">
        <v>0</v>
      </c>
      <c r="BS36" s="398">
        <v>0</v>
      </c>
      <c r="BT36" s="398">
        <v>0</v>
      </c>
      <c r="BU36" s="398">
        <v>0</v>
      </c>
      <c r="BV36" s="398">
        <v>0</v>
      </c>
      <c r="BW36" s="398">
        <v>0</v>
      </c>
      <c r="BX36" s="398">
        <v>0</v>
      </c>
      <c r="BY36" s="398">
        <v>0</v>
      </c>
      <c r="BZ36" s="398">
        <v>0</v>
      </c>
      <c r="CA36" s="398">
        <v>0</v>
      </c>
      <c r="CB36" s="398">
        <v>0</v>
      </c>
      <c r="CC36" s="398">
        <v>0</v>
      </c>
      <c r="CD36" s="398">
        <v>0</v>
      </c>
      <c r="CE36" s="398">
        <v>0</v>
      </c>
      <c r="CF36" s="399">
        <v>1</v>
      </c>
      <c r="CI36" s="106" t="s">
        <v>205</v>
      </c>
      <c r="CJ36" s="99">
        <v>343.88</v>
      </c>
      <c r="CK36" s="99">
        <v>343.88</v>
      </c>
      <c r="CL36" s="99">
        <v>0</v>
      </c>
      <c r="CM36" s="99">
        <v>0</v>
      </c>
      <c r="CN36" s="265">
        <v>343.88</v>
      </c>
      <c r="CO36" s="108">
        <v>7.4488486033230956E-3</v>
      </c>
      <c r="CP36" s="239">
        <v>2.5000000000000001E-3</v>
      </c>
      <c r="CQ36" s="108">
        <v>7.4488486033230956E-3</v>
      </c>
      <c r="CR36" s="101">
        <v>0.2</v>
      </c>
      <c r="CU36" s="165" t="s">
        <v>205</v>
      </c>
      <c r="CV36" s="210" t="s">
        <v>1107</v>
      </c>
      <c r="CW36" s="207" t="s">
        <v>1107</v>
      </c>
      <c r="CX36" s="230">
        <v>45635</v>
      </c>
      <c r="CY36" s="222">
        <v>46165.524138400069</v>
      </c>
      <c r="CZ36" s="222">
        <v>343.88</v>
      </c>
      <c r="DA36" s="444">
        <v>0</v>
      </c>
      <c r="DB36" s="386"/>
      <c r="DC36" s="387">
        <v>0</v>
      </c>
      <c r="DD36" s="386"/>
      <c r="DE36" s="387">
        <v>0</v>
      </c>
      <c r="DF36" s="386"/>
      <c r="DG36" s="387">
        <v>0</v>
      </c>
      <c r="DH36" s="386"/>
      <c r="DI36" s="387">
        <v>0</v>
      </c>
      <c r="DJ36" s="386"/>
      <c r="DK36" s="387">
        <v>0.99255115139667693</v>
      </c>
      <c r="DL36" s="386">
        <v>1</v>
      </c>
      <c r="DM36" s="387">
        <v>0</v>
      </c>
      <c r="DN36" s="386"/>
      <c r="DO36" s="387">
        <v>0</v>
      </c>
      <c r="DP36" s="386"/>
      <c r="DQ36" s="387">
        <v>0</v>
      </c>
      <c r="DR36" s="445"/>
      <c r="DS36" s="259"/>
      <c r="DT36" s="413"/>
      <c r="DU36" s="210" t="s">
        <v>205</v>
      </c>
      <c r="DV36" s="210" t="s">
        <v>1107</v>
      </c>
      <c r="DW36" s="207" t="s">
        <v>1107</v>
      </c>
      <c r="DX36" s="230">
        <v>45635</v>
      </c>
      <c r="DY36" s="462">
        <v>46165.524138400069</v>
      </c>
      <c r="DZ36" s="462">
        <v>343.88</v>
      </c>
      <c r="EA36" s="425" t="s">
        <v>306</v>
      </c>
      <c r="EB36" s="375">
        <v>0</v>
      </c>
      <c r="EC36" s="375">
        <v>0</v>
      </c>
      <c r="ED36" s="375">
        <v>0</v>
      </c>
      <c r="EE36" s="375">
        <v>-1.2551151396676905E-2</v>
      </c>
      <c r="EF36" s="375">
        <v>1.2551151396676952E-2</v>
      </c>
      <c r="EG36" s="375">
        <v>0</v>
      </c>
      <c r="EH36" s="375">
        <v>0</v>
      </c>
      <c r="EI36" s="375">
        <v>0</v>
      </c>
      <c r="EJ36" s="375">
        <v>0</v>
      </c>
      <c r="EK36" s="375">
        <v>0</v>
      </c>
      <c r="EL36" s="375">
        <v>0</v>
      </c>
      <c r="EM36" s="423">
        <v>1.2551151396676927E-2</v>
      </c>
      <c r="EN36" s="272"/>
      <c r="EO36" s="416"/>
      <c r="EP36" s="165" t="s">
        <v>205</v>
      </c>
      <c r="EQ36" s="422" t="s">
        <v>1107</v>
      </c>
      <c r="ER36" s="167" t="s">
        <v>1107</v>
      </c>
      <c r="ES36" s="230">
        <v>45635</v>
      </c>
      <c r="ET36" s="424">
        <v>46165.524138400069</v>
      </c>
      <c r="EU36" s="424">
        <v>343.88</v>
      </c>
      <c r="EV36" s="425" t="s">
        <v>306</v>
      </c>
      <c r="EW36" s="375">
        <v>0</v>
      </c>
      <c r="EX36" s="375">
        <v>0</v>
      </c>
      <c r="EY36" s="375">
        <v>0</v>
      </c>
      <c r="EZ36" s="375">
        <v>0</v>
      </c>
      <c r="FA36" s="375">
        <v>0</v>
      </c>
      <c r="FB36" s="375">
        <v>0</v>
      </c>
      <c r="FC36" s="375">
        <v>-1.2551151396676905E-2</v>
      </c>
      <c r="FD36" s="375">
        <v>1.2551151396676952E-2</v>
      </c>
      <c r="FE36" s="375">
        <v>0</v>
      </c>
      <c r="FF36" s="375">
        <v>0</v>
      </c>
      <c r="FG36" s="375">
        <v>0</v>
      </c>
      <c r="FH36" s="375">
        <v>0</v>
      </c>
      <c r="FI36" s="375">
        <v>0</v>
      </c>
      <c r="FJ36" s="375">
        <v>0</v>
      </c>
      <c r="FK36" s="375">
        <v>0</v>
      </c>
      <c r="FL36" s="375">
        <v>0</v>
      </c>
      <c r="FM36" s="375">
        <v>0</v>
      </c>
      <c r="FN36" s="375">
        <v>0</v>
      </c>
      <c r="FO36" s="375">
        <v>0</v>
      </c>
      <c r="FP36" s="383">
        <v>0</v>
      </c>
      <c r="FQ36" s="376">
        <v>1.2551151396676927E-2</v>
      </c>
      <c r="FR36" s="234"/>
      <c r="FT36" s="304">
        <v>0</v>
      </c>
      <c r="FU36" s="281">
        <f t="shared" si="2"/>
        <v>0</v>
      </c>
      <c r="FV36" s="273">
        <f t="shared" ref="FV36:FV63" si="4">MROUND(FU36,SIGN(FU36)*$FW$1)</f>
        <v>0</v>
      </c>
      <c r="FW36" s="273">
        <v>0</v>
      </c>
      <c r="FX36" s="282">
        <f t="shared" si="3"/>
        <v>0</v>
      </c>
      <c r="GA36" s="165" t="s">
        <v>205</v>
      </c>
      <c r="GB36" s="210" t="s">
        <v>1107</v>
      </c>
      <c r="GC36" s="167" t="s">
        <v>1107</v>
      </c>
      <c r="GD36" s="230">
        <v>45635</v>
      </c>
      <c r="GE36" s="222">
        <v>46165.524138400069</v>
      </c>
      <c r="GF36" s="222">
        <v>343.88</v>
      </c>
      <c r="GG36" s="217" t="s">
        <v>306</v>
      </c>
      <c r="GH36" s="375">
        <v>0</v>
      </c>
      <c r="GI36" s="375">
        <v>0</v>
      </c>
      <c r="GJ36" s="375">
        <v>0</v>
      </c>
      <c r="GK36" s="375">
        <v>0</v>
      </c>
      <c r="GL36" s="375">
        <v>-1.2551151396676905E-2</v>
      </c>
      <c r="GM36" s="375">
        <v>1.2551151396676952E-2</v>
      </c>
      <c r="GN36" s="375">
        <v>0</v>
      </c>
      <c r="GO36" s="375">
        <v>0</v>
      </c>
      <c r="GP36" s="375">
        <v>0</v>
      </c>
      <c r="GQ36" s="375">
        <v>0</v>
      </c>
      <c r="GR36" s="375">
        <v>0</v>
      </c>
      <c r="GS36" s="375">
        <v>0</v>
      </c>
      <c r="GT36" s="375">
        <v>0</v>
      </c>
      <c r="GU36" s="375">
        <v>0</v>
      </c>
      <c r="GV36" s="375">
        <v>0</v>
      </c>
      <c r="GW36" s="375">
        <v>0</v>
      </c>
      <c r="GX36" s="375">
        <v>0</v>
      </c>
      <c r="GY36" s="375">
        <v>0</v>
      </c>
      <c r="GZ36" s="375">
        <v>0</v>
      </c>
      <c r="HA36" s="375">
        <v>0</v>
      </c>
      <c r="HB36" s="375">
        <v>0</v>
      </c>
      <c r="HC36" s="375">
        <v>0</v>
      </c>
      <c r="HD36" s="375">
        <v>0</v>
      </c>
      <c r="HE36" s="375">
        <v>0</v>
      </c>
      <c r="HF36" s="375">
        <v>0</v>
      </c>
      <c r="HG36" s="375">
        <v>0</v>
      </c>
      <c r="HH36" s="375">
        <v>0</v>
      </c>
      <c r="HI36" s="375">
        <v>0</v>
      </c>
      <c r="HJ36" s="376">
        <v>1.2551151396676927E-2</v>
      </c>
      <c r="HO36" s="165" t="s">
        <v>205</v>
      </c>
      <c r="HP36" s="210" t="s">
        <v>1107</v>
      </c>
      <c r="HQ36" s="167" t="s">
        <v>1107</v>
      </c>
      <c r="HR36" s="230">
        <v>45635</v>
      </c>
      <c r="HS36" s="222">
        <v>46165.524138400069</v>
      </c>
      <c r="HT36" s="222">
        <v>343.88</v>
      </c>
      <c r="HU36" s="217" t="s">
        <v>306</v>
      </c>
      <c r="HV36" s="375">
        <v>0</v>
      </c>
      <c r="HW36" s="375">
        <v>0</v>
      </c>
      <c r="HX36" s="375">
        <v>0</v>
      </c>
      <c r="HY36" s="375">
        <v>0</v>
      </c>
      <c r="HZ36" s="375">
        <v>0</v>
      </c>
      <c r="IA36" s="375">
        <v>1.2551151396676952E-2</v>
      </c>
      <c r="IB36" s="375">
        <v>0</v>
      </c>
      <c r="IC36" s="375">
        <v>0</v>
      </c>
      <c r="ID36" s="375">
        <v>0</v>
      </c>
      <c r="IE36" s="375">
        <v>0</v>
      </c>
      <c r="IF36" s="375">
        <v>0</v>
      </c>
      <c r="IG36" s="375">
        <v>0</v>
      </c>
      <c r="IH36" s="375">
        <v>0</v>
      </c>
      <c r="II36" s="375">
        <v>0</v>
      </c>
      <c r="IJ36" s="375">
        <v>0</v>
      </c>
      <c r="IK36" s="375">
        <v>0</v>
      </c>
      <c r="IL36" s="375">
        <v>0</v>
      </c>
      <c r="IM36" s="375">
        <v>0</v>
      </c>
      <c r="IN36" s="375">
        <v>0</v>
      </c>
      <c r="IO36" s="375">
        <v>0</v>
      </c>
      <c r="IP36" s="375">
        <v>0</v>
      </c>
      <c r="IQ36" s="375">
        <v>0</v>
      </c>
      <c r="IR36" s="375">
        <v>0</v>
      </c>
      <c r="IS36" s="375">
        <v>0</v>
      </c>
      <c r="IT36" s="375">
        <v>0</v>
      </c>
      <c r="IU36" s="375">
        <v>0</v>
      </c>
      <c r="IV36" s="375">
        <v>0</v>
      </c>
      <c r="IW36" s="375">
        <v>0</v>
      </c>
      <c r="IX36" s="376">
        <v>6.2755756983384758E-3</v>
      </c>
    </row>
    <row r="37" spans="1:258" ht="15" customHeight="1" x14ac:dyDescent="0.25">
      <c r="A37" s="259" t="s">
        <v>34</v>
      </c>
      <c r="C37" s="90">
        <v>678030</v>
      </c>
      <c r="D37" s="129" t="s">
        <v>1107</v>
      </c>
      <c r="E37" s="127" t="s">
        <v>1107</v>
      </c>
      <c r="F37" s="229">
        <v>45590</v>
      </c>
      <c r="G37" s="221">
        <v>42775.432977981807</v>
      </c>
      <c r="H37" s="221">
        <v>65.239999999999995</v>
      </c>
      <c r="I37" s="123" t="s">
        <v>306</v>
      </c>
      <c r="J37" s="396">
        <v>0</v>
      </c>
      <c r="K37" s="396">
        <v>0</v>
      </c>
      <c r="L37" s="396">
        <v>0</v>
      </c>
      <c r="M37" s="396">
        <v>1.5251745092465009E-3</v>
      </c>
      <c r="N37" s="396">
        <v>0.9984748254907535</v>
      </c>
      <c r="O37" s="396">
        <v>0</v>
      </c>
      <c r="P37" s="396">
        <v>0</v>
      </c>
      <c r="Q37" s="396">
        <v>0</v>
      </c>
      <c r="R37" s="396">
        <v>0</v>
      </c>
      <c r="S37" s="396">
        <v>0</v>
      </c>
      <c r="T37" s="396">
        <v>0</v>
      </c>
      <c r="U37" s="397">
        <v>1</v>
      </c>
      <c r="X37" s="90">
        <v>678030</v>
      </c>
      <c r="Y37" s="129" t="s">
        <v>1107</v>
      </c>
      <c r="Z37" s="127" t="s">
        <v>1107</v>
      </c>
      <c r="AA37" s="229">
        <v>45590</v>
      </c>
      <c r="AB37" s="221">
        <v>42775.432977981807</v>
      </c>
      <c r="AC37" s="221">
        <v>65.239999999999995</v>
      </c>
      <c r="AD37" s="123" t="s">
        <v>306</v>
      </c>
      <c r="AE37" s="396">
        <v>0</v>
      </c>
      <c r="AF37" s="396">
        <v>0</v>
      </c>
      <c r="AG37" s="396">
        <v>0</v>
      </c>
      <c r="AH37" s="396">
        <v>0</v>
      </c>
      <c r="AI37" s="396">
        <v>0</v>
      </c>
      <c r="AJ37" s="396">
        <v>0</v>
      </c>
      <c r="AK37" s="396">
        <v>1.5251745092465009E-3</v>
      </c>
      <c r="AL37" s="396">
        <v>0.9984748254907535</v>
      </c>
      <c r="AM37" s="396">
        <v>0</v>
      </c>
      <c r="AN37" s="396">
        <v>0</v>
      </c>
      <c r="AO37" s="396">
        <v>0</v>
      </c>
      <c r="AP37" s="396">
        <v>0</v>
      </c>
      <c r="AQ37" s="396">
        <v>0</v>
      </c>
      <c r="AR37" s="396">
        <v>0</v>
      </c>
      <c r="AS37" s="396">
        <v>0</v>
      </c>
      <c r="AT37" s="396">
        <v>0</v>
      </c>
      <c r="AU37" s="396">
        <v>0</v>
      </c>
      <c r="AV37" s="396">
        <v>0</v>
      </c>
      <c r="AW37" s="405">
        <v>0</v>
      </c>
      <c r="AX37" s="397">
        <v>1</v>
      </c>
      <c r="BA37" s="90">
        <v>678030</v>
      </c>
      <c r="BB37" s="129" t="s">
        <v>1107</v>
      </c>
      <c r="BC37" s="127" t="s">
        <v>1107</v>
      </c>
      <c r="BD37" s="229">
        <v>45590</v>
      </c>
      <c r="BE37" s="221">
        <v>42775.432977981807</v>
      </c>
      <c r="BF37" s="221">
        <v>65.239999999999995</v>
      </c>
      <c r="BG37" s="123" t="s">
        <v>306</v>
      </c>
      <c r="BH37" s="396">
        <v>0</v>
      </c>
      <c r="BI37" s="396">
        <v>0</v>
      </c>
      <c r="BJ37" s="396">
        <v>0</v>
      </c>
      <c r="BK37" s="396">
        <v>0</v>
      </c>
      <c r="BL37" s="396">
        <v>1.5251745092465009E-3</v>
      </c>
      <c r="BM37" s="396">
        <v>0.9984748254907535</v>
      </c>
      <c r="BN37" s="396">
        <v>0</v>
      </c>
      <c r="BO37" s="396">
        <v>0</v>
      </c>
      <c r="BP37" s="396">
        <v>0</v>
      </c>
      <c r="BQ37" s="396">
        <v>0</v>
      </c>
      <c r="BR37" s="396">
        <v>0</v>
      </c>
      <c r="BS37" s="396">
        <v>0</v>
      </c>
      <c r="BT37" s="396">
        <v>0</v>
      </c>
      <c r="BU37" s="396">
        <v>0</v>
      </c>
      <c r="BV37" s="396">
        <v>0</v>
      </c>
      <c r="BW37" s="396">
        <v>0</v>
      </c>
      <c r="BX37" s="396">
        <v>0</v>
      </c>
      <c r="BY37" s="396">
        <v>0</v>
      </c>
      <c r="BZ37" s="396">
        <v>0</v>
      </c>
      <c r="CA37" s="396">
        <v>0</v>
      </c>
      <c r="CB37" s="396">
        <v>0</v>
      </c>
      <c r="CC37" s="396">
        <v>0</v>
      </c>
      <c r="CD37" s="396">
        <v>0</v>
      </c>
      <c r="CE37" s="396">
        <v>0</v>
      </c>
      <c r="CF37" s="397">
        <v>1</v>
      </c>
      <c r="CI37" s="111" t="s">
        <v>200</v>
      </c>
      <c r="CJ37" s="98">
        <v>65.239999999999995</v>
      </c>
      <c r="CK37" s="98">
        <v>65.239999999999995</v>
      </c>
      <c r="CL37" s="98">
        <v>0</v>
      </c>
      <c r="CM37" s="98">
        <v>0</v>
      </c>
      <c r="CN37" s="264">
        <v>65.239999999999995</v>
      </c>
      <c r="CO37" s="519">
        <v>1.5251745092465009E-3</v>
      </c>
      <c r="CP37" s="519">
        <v>2.5000000000000001E-3</v>
      </c>
      <c r="CQ37" s="107">
        <v>1.5251745092465009E-3</v>
      </c>
      <c r="CR37" s="100">
        <v>0.2</v>
      </c>
      <c r="CU37" s="129" t="s">
        <v>200</v>
      </c>
      <c r="CV37" s="208" t="s">
        <v>1107</v>
      </c>
      <c r="CW37" s="209" t="s">
        <v>1107</v>
      </c>
      <c r="CX37" s="229">
        <v>45590</v>
      </c>
      <c r="CY37" s="221">
        <v>42775.432977981807</v>
      </c>
      <c r="CZ37" s="221">
        <v>65.239999999999995</v>
      </c>
      <c r="DA37" s="442">
        <v>0</v>
      </c>
      <c r="DB37" s="388"/>
      <c r="DC37" s="389">
        <v>0</v>
      </c>
      <c r="DD37" s="388"/>
      <c r="DE37" s="389">
        <v>0</v>
      </c>
      <c r="DF37" s="388"/>
      <c r="DG37" s="389">
        <v>0</v>
      </c>
      <c r="DH37" s="388"/>
      <c r="DI37" s="389">
        <v>0</v>
      </c>
      <c r="DJ37" s="388"/>
      <c r="DK37" s="389">
        <v>0.9984748254907535</v>
      </c>
      <c r="DL37" s="388">
        <v>1</v>
      </c>
      <c r="DM37" s="389">
        <v>0</v>
      </c>
      <c r="DN37" s="388"/>
      <c r="DO37" s="389">
        <v>0</v>
      </c>
      <c r="DP37" s="388"/>
      <c r="DQ37" s="389">
        <v>0</v>
      </c>
      <c r="DR37" s="443"/>
      <c r="DS37" s="426"/>
      <c r="DT37" s="413"/>
      <c r="DU37" s="208" t="s">
        <v>200</v>
      </c>
      <c r="DV37" s="208" t="s">
        <v>1107</v>
      </c>
      <c r="DW37" s="209" t="s">
        <v>1107</v>
      </c>
      <c r="DX37" s="229">
        <v>45590</v>
      </c>
      <c r="DY37" s="461">
        <v>42775.432977981807</v>
      </c>
      <c r="DZ37" s="461">
        <v>65.239999999999995</v>
      </c>
      <c r="EA37" s="421" t="s">
        <v>306</v>
      </c>
      <c r="EB37" s="373">
        <v>0</v>
      </c>
      <c r="EC37" s="373">
        <v>0</v>
      </c>
      <c r="ED37" s="373">
        <v>0</v>
      </c>
      <c r="EE37" s="373">
        <v>-1.8474825490753501E-2</v>
      </c>
      <c r="EF37" s="373">
        <v>1.8474825490753521E-2</v>
      </c>
      <c r="EG37" s="373">
        <v>0</v>
      </c>
      <c r="EH37" s="373">
        <v>0</v>
      </c>
      <c r="EI37" s="373">
        <v>0</v>
      </c>
      <c r="EJ37" s="373">
        <v>0</v>
      </c>
      <c r="EK37" s="373">
        <v>0</v>
      </c>
      <c r="EL37" s="373">
        <v>0</v>
      </c>
      <c r="EM37" s="420">
        <v>1.8474825490753511E-2</v>
      </c>
      <c r="EN37" s="272"/>
      <c r="EO37" s="416"/>
      <c r="EP37" s="129" t="s">
        <v>200</v>
      </c>
      <c r="EQ37" s="419" t="s">
        <v>1107</v>
      </c>
      <c r="ER37" s="127" t="s">
        <v>1107</v>
      </c>
      <c r="ES37" s="229">
        <v>45590</v>
      </c>
      <c r="ET37" s="279">
        <v>42775.432977981807</v>
      </c>
      <c r="EU37" s="279">
        <v>65.239999999999995</v>
      </c>
      <c r="EV37" s="421" t="s">
        <v>306</v>
      </c>
      <c r="EW37" s="373">
        <v>0</v>
      </c>
      <c r="EX37" s="373">
        <v>0</v>
      </c>
      <c r="EY37" s="373">
        <v>0</v>
      </c>
      <c r="EZ37" s="373">
        <v>0</v>
      </c>
      <c r="FA37" s="373">
        <v>0</v>
      </c>
      <c r="FB37" s="373">
        <v>0</v>
      </c>
      <c r="FC37" s="373">
        <v>-1.8474825490753501E-2</v>
      </c>
      <c r="FD37" s="373">
        <v>1.8474825490753521E-2</v>
      </c>
      <c r="FE37" s="373">
        <v>0</v>
      </c>
      <c r="FF37" s="373">
        <v>0</v>
      </c>
      <c r="FG37" s="373">
        <v>0</v>
      </c>
      <c r="FH37" s="373">
        <v>0</v>
      </c>
      <c r="FI37" s="373">
        <v>0</v>
      </c>
      <c r="FJ37" s="373">
        <v>0</v>
      </c>
      <c r="FK37" s="373">
        <v>0</v>
      </c>
      <c r="FL37" s="373">
        <v>0</v>
      </c>
      <c r="FM37" s="373">
        <v>0</v>
      </c>
      <c r="FN37" s="373">
        <v>0</v>
      </c>
      <c r="FO37" s="373">
        <v>0</v>
      </c>
      <c r="FP37" s="382">
        <v>0</v>
      </c>
      <c r="FQ37" s="374">
        <v>1.8474825490753511E-2</v>
      </c>
      <c r="FR37" s="234"/>
      <c r="FT37" s="96">
        <v>0</v>
      </c>
      <c r="FU37" s="279">
        <f t="shared" si="2"/>
        <v>0</v>
      </c>
      <c r="FV37" s="274">
        <f t="shared" si="4"/>
        <v>0</v>
      </c>
      <c r="FW37" s="274">
        <v>0</v>
      </c>
      <c r="FX37" s="280">
        <f t="shared" si="3"/>
        <v>0</v>
      </c>
      <c r="GA37" s="129" t="s">
        <v>200</v>
      </c>
      <c r="GB37" s="208" t="s">
        <v>1107</v>
      </c>
      <c r="GC37" s="127" t="s">
        <v>1107</v>
      </c>
      <c r="GD37" s="229">
        <v>45590</v>
      </c>
      <c r="GE37" s="221">
        <v>42775.432977981807</v>
      </c>
      <c r="GF37" s="221">
        <v>65.239999999999995</v>
      </c>
      <c r="GG37" s="216" t="s">
        <v>306</v>
      </c>
      <c r="GH37" s="373">
        <v>0</v>
      </c>
      <c r="GI37" s="373">
        <v>0</v>
      </c>
      <c r="GJ37" s="373">
        <v>0</v>
      </c>
      <c r="GK37" s="373">
        <v>0</v>
      </c>
      <c r="GL37" s="373">
        <v>-1.8474825490753501E-2</v>
      </c>
      <c r="GM37" s="373">
        <v>1.8474825490753521E-2</v>
      </c>
      <c r="GN37" s="373">
        <v>0</v>
      </c>
      <c r="GO37" s="373">
        <v>0</v>
      </c>
      <c r="GP37" s="373">
        <v>0</v>
      </c>
      <c r="GQ37" s="373">
        <v>0</v>
      </c>
      <c r="GR37" s="373">
        <v>0</v>
      </c>
      <c r="GS37" s="373">
        <v>0</v>
      </c>
      <c r="GT37" s="373">
        <v>0</v>
      </c>
      <c r="GU37" s="373">
        <v>0</v>
      </c>
      <c r="GV37" s="373">
        <v>0</v>
      </c>
      <c r="GW37" s="373">
        <v>0</v>
      </c>
      <c r="GX37" s="373">
        <v>0</v>
      </c>
      <c r="GY37" s="373">
        <v>0</v>
      </c>
      <c r="GZ37" s="373">
        <v>0</v>
      </c>
      <c r="HA37" s="373">
        <v>0</v>
      </c>
      <c r="HB37" s="373">
        <v>0</v>
      </c>
      <c r="HC37" s="373">
        <v>0</v>
      </c>
      <c r="HD37" s="373">
        <v>0</v>
      </c>
      <c r="HE37" s="373">
        <v>0</v>
      </c>
      <c r="HF37" s="373">
        <v>0</v>
      </c>
      <c r="HG37" s="373">
        <v>0</v>
      </c>
      <c r="HH37" s="373">
        <v>0</v>
      </c>
      <c r="HI37" s="373">
        <v>0</v>
      </c>
      <c r="HJ37" s="374">
        <v>1.8474825490753511E-2</v>
      </c>
      <c r="HO37" s="129" t="s">
        <v>200</v>
      </c>
      <c r="HP37" s="208" t="s">
        <v>1107</v>
      </c>
      <c r="HQ37" s="127" t="s">
        <v>1107</v>
      </c>
      <c r="HR37" s="229">
        <v>45590</v>
      </c>
      <c r="HS37" s="221">
        <v>42775.432977981807</v>
      </c>
      <c r="HT37" s="221">
        <v>65.239999999999995</v>
      </c>
      <c r="HU37" s="216" t="s">
        <v>306</v>
      </c>
      <c r="HV37" s="373">
        <v>0</v>
      </c>
      <c r="HW37" s="373">
        <v>0</v>
      </c>
      <c r="HX37" s="373">
        <v>0</v>
      </c>
      <c r="HY37" s="373">
        <v>0</v>
      </c>
      <c r="HZ37" s="373">
        <v>0</v>
      </c>
      <c r="IA37" s="373">
        <v>1.8474825490753521E-2</v>
      </c>
      <c r="IB37" s="373">
        <v>0</v>
      </c>
      <c r="IC37" s="373">
        <v>0</v>
      </c>
      <c r="ID37" s="373">
        <v>0</v>
      </c>
      <c r="IE37" s="373">
        <v>0</v>
      </c>
      <c r="IF37" s="373">
        <v>0</v>
      </c>
      <c r="IG37" s="373">
        <v>0</v>
      </c>
      <c r="IH37" s="373">
        <v>0</v>
      </c>
      <c r="II37" s="373">
        <v>0</v>
      </c>
      <c r="IJ37" s="373">
        <v>0</v>
      </c>
      <c r="IK37" s="373">
        <v>0</v>
      </c>
      <c r="IL37" s="373">
        <v>0</v>
      </c>
      <c r="IM37" s="373">
        <v>0</v>
      </c>
      <c r="IN37" s="373">
        <v>0</v>
      </c>
      <c r="IO37" s="373">
        <v>0</v>
      </c>
      <c r="IP37" s="373">
        <v>0</v>
      </c>
      <c r="IQ37" s="373">
        <v>0</v>
      </c>
      <c r="IR37" s="373">
        <v>0</v>
      </c>
      <c r="IS37" s="373">
        <v>0</v>
      </c>
      <c r="IT37" s="373">
        <v>0</v>
      </c>
      <c r="IU37" s="373">
        <v>0</v>
      </c>
      <c r="IV37" s="373">
        <v>0</v>
      </c>
      <c r="IW37" s="373">
        <v>0</v>
      </c>
      <c r="IX37" s="374">
        <v>9.2374127453767607E-3</v>
      </c>
    </row>
    <row r="38" spans="1:258" ht="15" customHeight="1" x14ac:dyDescent="0.25">
      <c r="A38" s="259" t="s">
        <v>34</v>
      </c>
      <c r="C38" s="91">
        <v>678050</v>
      </c>
      <c r="D38" s="165" t="s">
        <v>1107</v>
      </c>
      <c r="E38" s="167" t="s">
        <v>1107</v>
      </c>
      <c r="F38" s="230">
        <v>45638</v>
      </c>
      <c r="G38" s="222">
        <v>35660.276407379068</v>
      </c>
      <c r="H38" s="222">
        <v>1060.2594049137124</v>
      </c>
      <c r="I38" s="124" t="s">
        <v>306</v>
      </c>
      <c r="J38" s="398">
        <v>0</v>
      </c>
      <c r="K38" s="398">
        <v>0</v>
      </c>
      <c r="L38" s="398">
        <v>0</v>
      </c>
      <c r="M38" s="398">
        <v>2.9732226211637451E-2</v>
      </c>
      <c r="N38" s="398">
        <v>0.9702677737883626</v>
      </c>
      <c r="O38" s="398">
        <v>0</v>
      </c>
      <c r="P38" s="398">
        <v>0</v>
      </c>
      <c r="Q38" s="398">
        <v>0</v>
      </c>
      <c r="R38" s="398">
        <v>0</v>
      </c>
      <c r="S38" s="398">
        <v>0</v>
      </c>
      <c r="T38" s="398">
        <v>0</v>
      </c>
      <c r="U38" s="399">
        <v>1</v>
      </c>
      <c r="X38" s="91">
        <v>678050</v>
      </c>
      <c r="Y38" s="165" t="s">
        <v>1107</v>
      </c>
      <c r="Z38" s="167" t="s">
        <v>1107</v>
      </c>
      <c r="AA38" s="230">
        <v>45638</v>
      </c>
      <c r="AB38" s="222">
        <v>35660.276407379068</v>
      </c>
      <c r="AC38" s="222">
        <v>1060.2594049137124</v>
      </c>
      <c r="AD38" s="124" t="s">
        <v>306</v>
      </c>
      <c r="AE38" s="398">
        <v>0</v>
      </c>
      <c r="AF38" s="398">
        <v>0</v>
      </c>
      <c r="AG38" s="398">
        <v>0</v>
      </c>
      <c r="AH38" s="398">
        <v>0</v>
      </c>
      <c r="AI38" s="398">
        <v>0</v>
      </c>
      <c r="AJ38" s="398">
        <v>0</v>
      </c>
      <c r="AK38" s="398">
        <v>2.9732226211637451E-2</v>
      </c>
      <c r="AL38" s="398">
        <v>0.9702677737883626</v>
      </c>
      <c r="AM38" s="398">
        <v>0</v>
      </c>
      <c r="AN38" s="398">
        <v>0</v>
      </c>
      <c r="AO38" s="398">
        <v>0</v>
      </c>
      <c r="AP38" s="398">
        <v>0</v>
      </c>
      <c r="AQ38" s="398">
        <v>0</v>
      </c>
      <c r="AR38" s="398">
        <v>0</v>
      </c>
      <c r="AS38" s="398">
        <v>0</v>
      </c>
      <c r="AT38" s="398">
        <v>0</v>
      </c>
      <c r="AU38" s="398">
        <v>0</v>
      </c>
      <c r="AV38" s="398">
        <v>0</v>
      </c>
      <c r="AW38" s="406">
        <v>0</v>
      </c>
      <c r="AX38" s="399">
        <v>1</v>
      </c>
      <c r="BA38" s="91">
        <v>678050</v>
      </c>
      <c r="BB38" s="165" t="s">
        <v>1107</v>
      </c>
      <c r="BC38" s="167" t="s">
        <v>1107</v>
      </c>
      <c r="BD38" s="230">
        <v>45638</v>
      </c>
      <c r="BE38" s="222">
        <v>35660.276407379068</v>
      </c>
      <c r="BF38" s="222">
        <v>1060.2594049137124</v>
      </c>
      <c r="BG38" s="124" t="s">
        <v>306</v>
      </c>
      <c r="BH38" s="398">
        <v>0</v>
      </c>
      <c r="BI38" s="398">
        <v>0</v>
      </c>
      <c r="BJ38" s="398">
        <v>0</v>
      </c>
      <c r="BK38" s="398">
        <v>0</v>
      </c>
      <c r="BL38" s="398">
        <v>2.9732226211637451E-2</v>
      </c>
      <c r="BM38" s="398">
        <v>0.9702677737883626</v>
      </c>
      <c r="BN38" s="398">
        <v>0</v>
      </c>
      <c r="BO38" s="398">
        <v>0</v>
      </c>
      <c r="BP38" s="398">
        <v>0</v>
      </c>
      <c r="BQ38" s="398">
        <v>0</v>
      </c>
      <c r="BR38" s="398">
        <v>0</v>
      </c>
      <c r="BS38" s="398">
        <v>0</v>
      </c>
      <c r="BT38" s="398">
        <v>0</v>
      </c>
      <c r="BU38" s="398">
        <v>0</v>
      </c>
      <c r="BV38" s="398">
        <v>0</v>
      </c>
      <c r="BW38" s="398">
        <v>0</v>
      </c>
      <c r="BX38" s="398">
        <v>0</v>
      </c>
      <c r="BY38" s="398">
        <v>0</v>
      </c>
      <c r="BZ38" s="398">
        <v>0</v>
      </c>
      <c r="CA38" s="398">
        <v>0</v>
      </c>
      <c r="CB38" s="398">
        <v>0</v>
      </c>
      <c r="CC38" s="398">
        <v>0</v>
      </c>
      <c r="CD38" s="398">
        <v>0</v>
      </c>
      <c r="CE38" s="398">
        <v>0</v>
      </c>
      <c r="CF38" s="399">
        <v>1</v>
      </c>
      <c r="CI38" s="106" t="s">
        <v>203</v>
      </c>
      <c r="CJ38" s="99">
        <v>1055.4068572878775</v>
      </c>
      <c r="CK38" s="99">
        <v>1060.2594049137124</v>
      </c>
      <c r="CL38" s="99">
        <v>4.852547625834859</v>
      </c>
      <c r="CM38" s="99">
        <v>988.9994049137124</v>
      </c>
      <c r="CN38" s="265">
        <v>71.260000000000005</v>
      </c>
      <c r="CO38" s="517">
        <v>1.9983019532976588E-3</v>
      </c>
      <c r="CP38" s="517">
        <v>2.5000000000000001E-3</v>
      </c>
      <c r="CQ38" s="108">
        <v>1.9983019532976588E-3</v>
      </c>
      <c r="CR38" s="101">
        <v>0.2</v>
      </c>
      <c r="CU38" s="165" t="s">
        <v>203</v>
      </c>
      <c r="CV38" s="210" t="s">
        <v>1107</v>
      </c>
      <c r="CW38" s="207" t="s">
        <v>1107</v>
      </c>
      <c r="CX38" s="230">
        <v>45638</v>
      </c>
      <c r="CY38" s="222">
        <v>35660.276407379068</v>
      </c>
      <c r="CZ38" s="222">
        <v>1060.2594049137124</v>
      </c>
      <c r="DA38" s="444">
        <v>0</v>
      </c>
      <c r="DB38" s="386"/>
      <c r="DC38" s="387">
        <v>0</v>
      </c>
      <c r="DD38" s="386"/>
      <c r="DE38" s="387">
        <v>0</v>
      </c>
      <c r="DF38" s="386"/>
      <c r="DG38" s="387">
        <v>0</v>
      </c>
      <c r="DH38" s="386"/>
      <c r="DI38" s="387">
        <v>0</v>
      </c>
      <c r="DJ38" s="386"/>
      <c r="DK38" s="387">
        <v>0.9702677737883626</v>
      </c>
      <c r="DL38" s="386">
        <v>1</v>
      </c>
      <c r="DM38" s="387">
        <v>0</v>
      </c>
      <c r="DN38" s="386"/>
      <c r="DO38" s="387">
        <v>0</v>
      </c>
      <c r="DP38" s="386"/>
      <c r="DQ38" s="387">
        <v>0</v>
      </c>
      <c r="DR38" s="445"/>
      <c r="DS38" s="259"/>
      <c r="DT38" s="413"/>
      <c r="DU38" s="210" t="s">
        <v>203</v>
      </c>
      <c r="DV38" s="210" t="s">
        <v>1107</v>
      </c>
      <c r="DW38" s="207" t="s">
        <v>1107</v>
      </c>
      <c r="DX38" s="230">
        <v>45638</v>
      </c>
      <c r="DY38" s="462">
        <v>35660.276407379068</v>
      </c>
      <c r="DZ38" s="462">
        <v>1060.2594049137124</v>
      </c>
      <c r="EA38" s="425" t="s">
        <v>306</v>
      </c>
      <c r="EB38" s="375">
        <v>0</v>
      </c>
      <c r="EC38" s="375">
        <v>0</v>
      </c>
      <c r="ED38" s="375">
        <v>0</v>
      </c>
      <c r="EE38" s="375">
        <v>9.7322262116374507E-3</v>
      </c>
      <c r="EF38" s="375">
        <v>-9.7322262116373848E-3</v>
      </c>
      <c r="EG38" s="375">
        <v>0</v>
      </c>
      <c r="EH38" s="375">
        <v>0</v>
      </c>
      <c r="EI38" s="375">
        <v>0</v>
      </c>
      <c r="EJ38" s="375">
        <v>0</v>
      </c>
      <c r="EK38" s="375">
        <v>0</v>
      </c>
      <c r="EL38" s="375">
        <v>0</v>
      </c>
      <c r="EM38" s="423">
        <v>9.7322262116374177E-3</v>
      </c>
      <c r="EN38" s="272"/>
      <c r="EO38" s="416"/>
      <c r="EP38" s="165" t="s">
        <v>203</v>
      </c>
      <c r="EQ38" s="422" t="s">
        <v>1107</v>
      </c>
      <c r="ER38" s="167" t="s">
        <v>1107</v>
      </c>
      <c r="ES38" s="230">
        <v>45638</v>
      </c>
      <c r="ET38" s="424">
        <v>35660.276407379068</v>
      </c>
      <c r="EU38" s="424">
        <v>1060.2594049137124</v>
      </c>
      <c r="EV38" s="425" t="s">
        <v>306</v>
      </c>
      <c r="EW38" s="375">
        <v>0</v>
      </c>
      <c r="EX38" s="375">
        <v>0</v>
      </c>
      <c r="EY38" s="375">
        <v>0</v>
      </c>
      <c r="EZ38" s="375">
        <v>0</v>
      </c>
      <c r="FA38" s="375">
        <v>0</v>
      </c>
      <c r="FB38" s="375">
        <v>0</v>
      </c>
      <c r="FC38" s="375">
        <v>9.7322262116374507E-3</v>
      </c>
      <c r="FD38" s="375">
        <v>-9.7322262116373848E-3</v>
      </c>
      <c r="FE38" s="375">
        <v>0</v>
      </c>
      <c r="FF38" s="375">
        <v>0</v>
      </c>
      <c r="FG38" s="375">
        <v>0</v>
      </c>
      <c r="FH38" s="375">
        <v>0</v>
      </c>
      <c r="FI38" s="375">
        <v>0</v>
      </c>
      <c r="FJ38" s="375">
        <v>0</v>
      </c>
      <c r="FK38" s="375">
        <v>0</v>
      </c>
      <c r="FL38" s="375">
        <v>0</v>
      </c>
      <c r="FM38" s="375">
        <v>0</v>
      </c>
      <c r="FN38" s="375">
        <v>0</v>
      </c>
      <c r="FO38" s="375">
        <v>0</v>
      </c>
      <c r="FP38" s="383">
        <v>0</v>
      </c>
      <c r="FQ38" s="376">
        <v>9.7322262116374177E-3</v>
      </c>
      <c r="FR38" s="234"/>
      <c r="FT38" s="304">
        <v>0</v>
      </c>
      <c r="FU38" s="281">
        <f t="shared" si="2"/>
        <v>0</v>
      </c>
      <c r="FV38" s="273">
        <f t="shared" si="4"/>
        <v>0</v>
      </c>
      <c r="FW38" s="273">
        <v>0</v>
      </c>
      <c r="FX38" s="282">
        <f t="shared" si="3"/>
        <v>0</v>
      </c>
      <c r="GA38" s="165" t="s">
        <v>203</v>
      </c>
      <c r="GB38" s="210" t="s">
        <v>1107</v>
      </c>
      <c r="GC38" s="167" t="s">
        <v>1107</v>
      </c>
      <c r="GD38" s="230">
        <v>45638</v>
      </c>
      <c r="GE38" s="222">
        <v>35660.276407379068</v>
      </c>
      <c r="GF38" s="222">
        <v>1060.2594049137124</v>
      </c>
      <c r="GG38" s="217" t="s">
        <v>306</v>
      </c>
      <c r="GH38" s="375">
        <v>0</v>
      </c>
      <c r="GI38" s="375">
        <v>0</v>
      </c>
      <c r="GJ38" s="375">
        <v>0</v>
      </c>
      <c r="GK38" s="375">
        <v>0</v>
      </c>
      <c r="GL38" s="375">
        <v>9.7322262116374507E-3</v>
      </c>
      <c r="GM38" s="375">
        <v>-9.7322262116373848E-3</v>
      </c>
      <c r="GN38" s="375">
        <v>0</v>
      </c>
      <c r="GO38" s="375">
        <v>0</v>
      </c>
      <c r="GP38" s="375">
        <v>0</v>
      </c>
      <c r="GQ38" s="375">
        <v>0</v>
      </c>
      <c r="GR38" s="375">
        <v>0</v>
      </c>
      <c r="GS38" s="375">
        <v>0</v>
      </c>
      <c r="GT38" s="375">
        <v>0</v>
      </c>
      <c r="GU38" s="375">
        <v>0</v>
      </c>
      <c r="GV38" s="375">
        <v>0</v>
      </c>
      <c r="GW38" s="375">
        <v>0</v>
      </c>
      <c r="GX38" s="375">
        <v>0</v>
      </c>
      <c r="GY38" s="375">
        <v>0</v>
      </c>
      <c r="GZ38" s="375">
        <v>0</v>
      </c>
      <c r="HA38" s="375">
        <v>0</v>
      </c>
      <c r="HB38" s="375">
        <v>0</v>
      </c>
      <c r="HC38" s="375">
        <v>0</v>
      </c>
      <c r="HD38" s="375">
        <v>0</v>
      </c>
      <c r="HE38" s="375">
        <v>0</v>
      </c>
      <c r="HF38" s="375">
        <v>0</v>
      </c>
      <c r="HG38" s="375">
        <v>0</v>
      </c>
      <c r="HH38" s="375">
        <v>0</v>
      </c>
      <c r="HI38" s="375">
        <v>0</v>
      </c>
      <c r="HJ38" s="376">
        <v>9.7322262116374177E-3</v>
      </c>
      <c r="HO38" s="165" t="s">
        <v>203</v>
      </c>
      <c r="HP38" s="210" t="s">
        <v>1107</v>
      </c>
      <c r="HQ38" s="167" t="s">
        <v>1107</v>
      </c>
      <c r="HR38" s="230">
        <v>45638</v>
      </c>
      <c r="HS38" s="222">
        <v>35660.276407379068</v>
      </c>
      <c r="HT38" s="222">
        <v>1060.2594049137124</v>
      </c>
      <c r="HU38" s="217" t="s">
        <v>306</v>
      </c>
      <c r="HV38" s="375">
        <v>0</v>
      </c>
      <c r="HW38" s="375">
        <v>0</v>
      </c>
      <c r="HX38" s="375">
        <v>0</v>
      </c>
      <c r="HY38" s="375">
        <v>0</v>
      </c>
      <c r="HZ38" s="375">
        <v>0</v>
      </c>
      <c r="IA38" s="375">
        <v>-9.7322262116373848E-3</v>
      </c>
      <c r="IB38" s="375">
        <v>0</v>
      </c>
      <c r="IC38" s="375">
        <v>0</v>
      </c>
      <c r="ID38" s="375">
        <v>0</v>
      </c>
      <c r="IE38" s="375">
        <v>0</v>
      </c>
      <c r="IF38" s="375">
        <v>0</v>
      </c>
      <c r="IG38" s="375">
        <v>0</v>
      </c>
      <c r="IH38" s="375">
        <v>0</v>
      </c>
      <c r="II38" s="375">
        <v>0</v>
      </c>
      <c r="IJ38" s="375">
        <v>0</v>
      </c>
      <c r="IK38" s="375">
        <v>0</v>
      </c>
      <c r="IL38" s="375">
        <v>0</v>
      </c>
      <c r="IM38" s="375">
        <v>0</v>
      </c>
      <c r="IN38" s="375">
        <v>0</v>
      </c>
      <c r="IO38" s="375">
        <v>0</v>
      </c>
      <c r="IP38" s="375">
        <v>0</v>
      </c>
      <c r="IQ38" s="375">
        <v>0</v>
      </c>
      <c r="IR38" s="375">
        <v>0</v>
      </c>
      <c r="IS38" s="375">
        <v>0</v>
      </c>
      <c r="IT38" s="375">
        <v>0</v>
      </c>
      <c r="IU38" s="375">
        <v>0</v>
      </c>
      <c r="IV38" s="375">
        <v>0</v>
      </c>
      <c r="IW38" s="375">
        <v>0</v>
      </c>
      <c r="IX38" s="376">
        <v>4.8661131058186924E-3</v>
      </c>
    </row>
    <row r="39" spans="1:258" ht="15" customHeight="1" x14ac:dyDescent="0.25">
      <c r="A39" s="259" t="s">
        <v>34</v>
      </c>
      <c r="C39" s="90">
        <v>678009</v>
      </c>
      <c r="D39" s="129" t="s">
        <v>1107</v>
      </c>
      <c r="E39" s="127" t="s">
        <v>1107</v>
      </c>
      <c r="F39" s="229">
        <v>45610</v>
      </c>
      <c r="G39" s="221">
        <v>36800.788191787811</v>
      </c>
      <c r="H39" s="221">
        <v>330.5</v>
      </c>
      <c r="I39" s="123" t="s">
        <v>306</v>
      </c>
      <c r="J39" s="396">
        <v>0</v>
      </c>
      <c r="K39" s="396">
        <v>0</v>
      </c>
      <c r="L39" s="396">
        <v>0</v>
      </c>
      <c r="M39" s="396">
        <v>8.9807859081059548E-3</v>
      </c>
      <c r="N39" s="396">
        <v>0.99101921409189409</v>
      </c>
      <c r="O39" s="396">
        <v>0</v>
      </c>
      <c r="P39" s="396">
        <v>0</v>
      </c>
      <c r="Q39" s="396">
        <v>0</v>
      </c>
      <c r="R39" s="396">
        <v>0</v>
      </c>
      <c r="S39" s="396">
        <v>0</v>
      </c>
      <c r="T39" s="396">
        <v>0</v>
      </c>
      <c r="U39" s="397">
        <v>1</v>
      </c>
      <c r="X39" s="90">
        <v>678009</v>
      </c>
      <c r="Y39" s="129" t="s">
        <v>1107</v>
      </c>
      <c r="Z39" s="127" t="s">
        <v>1107</v>
      </c>
      <c r="AA39" s="229">
        <v>45610</v>
      </c>
      <c r="AB39" s="221">
        <v>36800.788191787811</v>
      </c>
      <c r="AC39" s="221">
        <v>330.5</v>
      </c>
      <c r="AD39" s="123" t="s">
        <v>306</v>
      </c>
      <c r="AE39" s="396">
        <v>0</v>
      </c>
      <c r="AF39" s="396">
        <v>0</v>
      </c>
      <c r="AG39" s="396">
        <v>0</v>
      </c>
      <c r="AH39" s="396">
        <v>0</v>
      </c>
      <c r="AI39" s="396">
        <v>0</v>
      </c>
      <c r="AJ39" s="396">
        <v>0</v>
      </c>
      <c r="AK39" s="396">
        <v>8.9807859081059548E-3</v>
      </c>
      <c r="AL39" s="396">
        <v>0.99101921409189409</v>
      </c>
      <c r="AM39" s="396">
        <v>0</v>
      </c>
      <c r="AN39" s="396">
        <v>0</v>
      </c>
      <c r="AO39" s="396">
        <v>0</v>
      </c>
      <c r="AP39" s="396">
        <v>0</v>
      </c>
      <c r="AQ39" s="396">
        <v>0</v>
      </c>
      <c r="AR39" s="396">
        <v>0</v>
      </c>
      <c r="AS39" s="396">
        <v>0</v>
      </c>
      <c r="AT39" s="396">
        <v>0</v>
      </c>
      <c r="AU39" s="396">
        <v>0</v>
      </c>
      <c r="AV39" s="396">
        <v>0</v>
      </c>
      <c r="AW39" s="405">
        <v>0</v>
      </c>
      <c r="AX39" s="397">
        <v>1</v>
      </c>
      <c r="BA39" s="90">
        <v>678009</v>
      </c>
      <c r="BB39" s="129" t="s">
        <v>1107</v>
      </c>
      <c r="BC39" s="127" t="s">
        <v>1107</v>
      </c>
      <c r="BD39" s="229">
        <v>45610</v>
      </c>
      <c r="BE39" s="221">
        <v>36800.788191787811</v>
      </c>
      <c r="BF39" s="221">
        <v>330.5</v>
      </c>
      <c r="BG39" s="123" t="s">
        <v>306</v>
      </c>
      <c r="BH39" s="396">
        <v>0</v>
      </c>
      <c r="BI39" s="396">
        <v>0</v>
      </c>
      <c r="BJ39" s="396">
        <v>0</v>
      </c>
      <c r="BK39" s="396">
        <v>0</v>
      </c>
      <c r="BL39" s="396">
        <v>8.9807859081059548E-3</v>
      </c>
      <c r="BM39" s="396">
        <v>0.99101921409189409</v>
      </c>
      <c r="BN39" s="396">
        <v>0</v>
      </c>
      <c r="BO39" s="396">
        <v>0</v>
      </c>
      <c r="BP39" s="396">
        <v>0</v>
      </c>
      <c r="BQ39" s="396">
        <v>0</v>
      </c>
      <c r="BR39" s="396">
        <v>0</v>
      </c>
      <c r="BS39" s="396">
        <v>0</v>
      </c>
      <c r="BT39" s="396">
        <v>0</v>
      </c>
      <c r="BU39" s="396">
        <v>0</v>
      </c>
      <c r="BV39" s="396">
        <v>0</v>
      </c>
      <c r="BW39" s="396">
        <v>0</v>
      </c>
      <c r="BX39" s="396">
        <v>0</v>
      </c>
      <c r="BY39" s="396">
        <v>0</v>
      </c>
      <c r="BZ39" s="396">
        <v>0</v>
      </c>
      <c r="CA39" s="396">
        <v>0</v>
      </c>
      <c r="CB39" s="396">
        <v>0</v>
      </c>
      <c r="CC39" s="396">
        <v>0</v>
      </c>
      <c r="CD39" s="396">
        <v>0</v>
      </c>
      <c r="CE39" s="396">
        <v>0</v>
      </c>
      <c r="CF39" s="397">
        <v>1</v>
      </c>
      <c r="CI39" s="111" t="s">
        <v>689</v>
      </c>
      <c r="CJ39" s="98">
        <v>330.5</v>
      </c>
      <c r="CK39" s="98">
        <v>330.5</v>
      </c>
      <c r="CL39" s="98">
        <v>0</v>
      </c>
      <c r="CM39" s="98">
        <v>0</v>
      </c>
      <c r="CN39" s="264">
        <v>330.5</v>
      </c>
      <c r="CO39" s="107">
        <v>8.9807859081059548E-3</v>
      </c>
      <c r="CP39" s="240">
        <v>2.5000000000000001E-3</v>
      </c>
      <c r="CQ39" s="107">
        <v>8.9807859081059548E-3</v>
      </c>
      <c r="CR39" s="100">
        <v>0.2</v>
      </c>
      <c r="CU39" s="129" t="s">
        <v>689</v>
      </c>
      <c r="CV39" s="208" t="s">
        <v>1107</v>
      </c>
      <c r="CW39" s="209" t="s">
        <v>1107</v>
      </c>
      <c r="CX39" s="229">
        <v>45610</v>
      </c>
      <c r="CY39" s="221">
        <v>36800.788191787811</v>
      </c>
      <c r="CZ39" s="221">
        <v>330.5</v>
      </c>
      <c r="DA39" s="442">
        <v>0</v>
      </c>
      <c r="DB39" s="388"/>
      <c r="DC39" s="389">
        <v>0</v>
      </c>
      <c r="DD39" s="388"/>
      <c r="DE39" s="389">
        <v>0</v>
      </c>
      <c r="DF39" s="388"/>
      <c r="DG39" s="389">
        <v>0</v>
      </c>
      <c r="DH39" s="388"/>
      <c r="DI39" s="389">
        <v>0</v>
      </c>
      <c r="DJ39" s="388"/>
      <c r="DK39" s="389">
        <v>0.99101921409189409</v>
      </c>
      <c r="DL39" s="388">
        <v>1</v>
      </c>
      <c r="DM39" s="389">
        <v>0</v>
      </c>
      <c r="DN39" s="388"/>
      <c r="DO39" s="389">
        <v>0</v>
      </c>
      <c r="DP39" s="388"/>
      <c r="DQ39" s="389">
        <v>0</v>
      </c>
      <c r="DR39" s="443"/>
      <c r="DS39" s="426"/>
      <c r="DT39" s="413"/>
      <c r="DU39" s="208" t="s">
        <v>689</v>
      </c>
      <c r="DV39" s="208" t="s">
        <v>1107</v>
      </c>
      <c r="DW39" s="209" t="s">
        <v>1107</v>
      </c>
      <c r="DX39" s="229">
        <v>45610</v>
      </c>
      <c r="DY39" s="461">
        <v>36800.788191787811</v>
      </c>
      <c r="DZ39" s="461">
        <v>330.5</v>
      </c>
      <c r="EA39" s="421" t="s">
        <v>306</v>
      </c>
      <c r="EB39" s="373">
        <v>0</v>
      </c>
      <c r="EC39" s="373">
        <v>0</v>
      </c>
      <c r="ED39" s="373">
        <v>0</v>
      </c>
      <c r="EE39" s="373">
        <v>-1.1019214091894046E-2</v>
      </c>
      <c r="EF39" s="373">
        <v>1.1019214091894103E-2</v>
      </c>
      <c r="EG39" s="373">
        <v>0</v>
      </c>
      <c r="EH39" s="373">
        <v>0</v>
      </c>
      <c r="EI39" s="373">
        <v>0</v>
      </c>
      <c r="EJ39" s="373">
        <v>0</v>
      </c>
      <c r="EK39" s="373">
        <v>0</v>
      </c>
      <c r="EL39" s="373">
        <v>0</v>
      </c>
      <c r="EM39" s="420">
        <v>1.1019214091894075E-2</v>
      </c>
      <c r="EN39" s="272"/>
      <c r="EO39" s="416"/>
      <c r="EP39" s="129" t="s">
        <v>689</v>
      </c>
      <c r="EQ39" s="419" t="s">
        <v>1107</v>
      </c>
      <c r="ER39" s="127" t="s">
        <v>1107</v>
      </c>
      <c r="ES39" s="229">
        <v>45610</v>
      </c>
      <c r="ET39" s="279">
        <v>36800.788191787811</v>
      </c>
      <c r="EU39" s="279">
        <v>330.5</v>
      </c>
      <c r="EV39" s="421" t="s">
        <v>306</v>
      </c>
      <c r="EW39" s="373">
        <v>0</v>
      </c>
      <c r="EX39" s="373">
        <v>0</v>
      </c>
      <c r="EY39" s="373">
        <v>0</v>
      </c>
      <c r="EZ39" s="373">
        <v>0</v>
      </c>
      <c r="FA39" s="373">
        <v>0</v>
      </c>
      <c r="FB39" s="373">
        <v>0</v>
      </c>
      <c r="FC39" s="373">
        <v>-1.1019214091894046E-2</v>
      </c>
      <c r="FD39" s="373">
        <v>1.1019214091894103E-2</v>
      </c>
      <c r="FE39" s="373">
        <v>0</v>
      </c>
      <c r="FF39" s="373">
        <v>0</v>
      </c>
      <c r="FG39" s="373">
        <v>0</v>
      </c>
      <c r="FH39" s="373">
        <v>0</v>
      </c>
      <c r="FI39" s="373">
        <v>0</v>
      </c>
      <c r="FJ39" s="373">
        <v>0</v>
      </c>
      <c r="FK39" s="373">
        <v>0</v>
      </c>
      <c r="FL39" s="373">
        <v>0</v>
      </c>
      <c r="FM39" s="373">
        <v>0</v>
      </c>
      <c r="FN39" s="373">
        <v>0</v>
      </c>
      <c r="FO39" s="373">
        <v>0</v>
      </c>
      <c r="FP39" s="382">
        <v>0</v>
      </c>
      <c r="FQ39" s="374">
        <v>1.1019214091894075E-2</v>
      </c>
      <c r="FR39" s="234"/>
      <c r="FT39" s="96">
        <v>0</v>
      </c>
      <c r="FU39" s="279">
        <f t="shared" si="2"/>
        <v>0</v>
      </c>
      <c r="FV39" s="274">
        <f t="shared" si="4"/>
        <v>0</v>
      </c>
      <c r="FW39" s="274">
        <v>0</v>
      </c>
      <c r="FX39" s="280">
        <f t="shared" si="3"/>
        <v>0</v>
      </c>
      <c r="GA39" s="129" t="s">
        <v>689</v>
      </c>
      <c r="GB39" s="208" t="s">
        <v>1107</v>
      </c>
      <c r="GC39" s="127" t="s">
        <v>1107</v>
      </c>
      <c r="GD39" s="229">
        <v>45610</v>
      </c>
      <c r="GE39" s="221">
        <v>36800.788191787811</v>
      </c>
      <c r="GF39" s="221">
        <v>330.5</v>
      </c>
      <c r="GG39" s="216" t="s">
        <v>306</v>
      </c>
      <c r="GH39" s="373">
        <v>0</v>
      </c>
      <c r="GI39" s="373">
        <v>0</v>
      </c>
      <c r="GJ39" s="373">
        <v>0</v>
      </c>
      <c r="GK39" s="373">
        <v>0</v>
      </c>
      <c r="GL39" s="373">
        <v>-1.1019214091894046E-2</v>
      </c>
      <c r="GM39" s="373">
        <v>1.1019214091894103E-2</v>
      </c>
      <c r="GN39" s="373">
        <v>0</v>
      </c>
      <c r="GO39" s="373">
        <v>0</v>
      </c>
      <c r="GP39" s="373">
        <v>0</v>
      </c>
      <c r="GQ39" s="373">
        <v>0</v>
      </c>
      <c r="GR39" s="373">
        <v>0</v>
      </c>
      <c r="GS39" s="373">
        <v>0</v>
      </c>
      <c r="GT39" s="373">
        <v>0</v>
      </c>
      <c r="GU39" s="373">
        <v>0</v>
      </c>
      <c r="GV39" s="373">
        <v>0</v>
      </c>
      <c r="GW39" s="373">
        <v>0</v>
      </c>
      <c r="GX39" s="373">
        <v>0</v>
      </c>
      <c r="GY39" s="373">
        <v>0</v>
      </c>
      <c r="GZ39" s="373">
        <v>0</v>
      </c>
      <c r="HA39" s="373">
        <v>0</v>
      </c>
      <c r="HB39" s="373">
        <v>0</v>
      </c>
      <c r="HC39" s="373">
        <v>0</v>
      </c>
      <c r="HD39" s="373">
        <v>0</v>
      </c>
      <c r="HE39" s="373">
        <v>0</v>
      </c>
      <c r="HF39" s="373">
        <v>0</v>
      </c>
      <c r="HG39" s="373">
        <v>0</v>
      </c>
      <c r="HH39" s="373">
        <v>0</v>
      </c>
      <c r="HI39" s="373">
        <v>0</v>
      </c>
      <c r="HJ39" s="374">
        <v>1.1019214091894075E-2</v>
      </c>
      <c r="HO39" s="129" t="s">
        <v>689</v>
      </c>
      <c r="HP39" s="208" t="s">
        <v>1107</v>
      </c>
      <c r="HQ39" s="127" t="s">
        <v>1107</v>
      </c>
      <c r="HR39" s="229">
        <v>45610</v>
      </c>
      <c r="HS39" s="221">
        <v>36800.788191787811</v>
      </c>
      <c r="HT39" s="221">
        <v>330.5</v>
      </c>
      <c r="HU39" s="216" t="s">
        <v>306</v>
      </c>
      <c r="HV39" s="373">
        <v>0</v>
      </c>
      <c r="HW39" s="373">
        <v>0</v>
      </c>
      <c r="HX39" s="373">
        <v>0</v>
      </c>
      <c r="HY39" s="373">
        <v>0</v>
      </c>
      <c r="HZ39" s="373">
        <v>0</v>
      </c>
      <c r="IA39" s="373">
        <v>1.1019214091894103E-2</v>
      </c>
      <c r="IB39" s="373">
        <v>0</v>
      </c>
      <c r="IC39" s="373">
        <v>0</v>
      </c>
      <c r="ID39" s="373">
        <v>0</v>
      </c>
      <c r="IE39" s="373">
        <v>0</v>
      </c>
      <c r="IF39" s="373">
        <v>0</v>
      </c>
      <c r="IG39" s="373">
        <v>0</v>
      </c>
      <c r="IH39" s="373">
        <v>0</v>
      </c>
      <c r="II39" s="373">
        <v>0</v>
      </c>
      <c r="IJ39" s="373">
        <v>0</v>
      </c>
      <c r="IK39" s="373">
        <v>0</v>
      </c>
      <c r="IL39" s="373">
        <v>0</v>
      </c>
      <c r="IM39" s="373">
        <v>0</v>
      </c>
      <c r="IN39" s="373">
        <v>0</v>
      </c>
      <c r="IO39" s="373">
        <v>0</v>
      </c>
      <c r="IP39" s="373">
        <v>0</v>
      </c>
      <c r="IQ39" s="373">
        <v>0</v>
      </c>
      <c r="IR39" s="373">
        <v>0</v>
      </c>
      <c r="IS39" s="373">
        <v>0</v>
      </c>
      <c r="IT39" s="373">
        <v>0</v>
      </c>
      <c r="IU39" s="373">
        <v>0</v>
      </c>
      <c r="IV39" s="373">
        <v>0</v>
      </c>
      <c r="IW39" s="373">
        <v>0</v>
      </c>
      <c r="IX39" s="374">
        <v>5.5096070459470514E-3</v>
      </c>
    </row>
    <row r="40" spans="1:258" ht="15" customHeight="1" x14ac:dyDescent="0.25">
      <c r="A40" s="259" t="s">
        <v>34</v>
      </c>
      <c r="C40" s="91">
        <v>678140</v>
      </c>
      <c r="D40" s="165" t="s">
        <v>1108</v>
      </c>
      <c r="E40" s="167" t="s">
        <v>1110</v>
      </c>
      <c r="F40" s="230">
        <v>45638</v>
      </c>
      <c r="G40" s="222">
        <v>32492.367000000002</v>
      </c>
      <c r="H40" s="222">
        <v>7378.902</v>
      </c>
      <c r="I40" s="124">
        <v>-0.40244685774969857</v>
      </c>
      <c r="J40" s="398">
        <v>0.45408464701879059</v>
      </c>
      <c r="K40" s="398">
        <v>0.31881887829224631</v>
      </c>
      <c r="L40" s="398">
        <v>0</v>
      </c>
      <c r="M40" s="398">
        <v>5.4165028974343415E-2</v>
      </c>
      <c r="N40" s="398">
        <v>0</v>
      </c>
      <c r="O40" s="398">
        <v>0</v>
      </c>
      <c r="P40" s="398">
        <v>0</v>
      </c>
      <c r="Q40" s="398">
        <v>0</v>
      </c>
      <c r="R40" s="398">
        <v>0.17293144571461969</v>
      </c>
      <c r="S40" s="398">
        <v>0</v>
      </c>
      <c r="T40" s="398">
        <v>0</v>
      </c>
      <c r="U40" s="399">
        <v>1</v>
      </c>
      <c r="X40" s="91">
        <v>678140</v>
      </c>
      <c r="Y40" s="165" t="s">
        <v>1108</v>
      </c>
      <c r="Z40" s="167" t="s">
        <v>1110</v>
      </c>
      <c r="AA40" s="230">
        <v>45638</v>
      </c>
      <c r="AB40" s="222">
        <v>32492.367000000002</v>
      </c>
      <c r="AC40" s="222">
        <v>7378.902</v>
      </c>
      <c r="AD40" s="124">
        <v>-0.40244685774969857</v>
      </c>
      <c r="AE40" s="398">
        <v>0</v>
      </c>
      <c r="AF40" s="398">
        <v>0</v>
      </c>
      <c r="AG40" s="398">
        <v>0.45408464701879059</v>
      </c>
      <c r="AH40" s="398">
        <v>0</v>
      </c>
      <c r="AI40" s="398">
        <v>0.31881887829224631</v>
      </c>
      <c r="AJ40" s="398">
        <v>0</v>
      </c>
      <c r="AK40" s="398">
        <v>5.4165028974343415E-2</v>
      </c>
      <c r="AL40" s="398">
        <v>0</v>
      </c>
      <c r="AM40" s="398">
        <v>0</v>
      </c>
      <c r="AN40" s="398">
        <v>0</v>
      </c>
      <c r="AO40" s="398">
        <v>0</v>
      </c>
      <c r="AP40" s="398">
        <v>0</v>
      </c>
      <c r="AQ40" s="398">
        <v>0</v>
      </c>
      <c r="AR40" s="398">
        <v>0</v>
      </c>
      <c r="AS40" s="398">
        <v>0</v>
      </c>
      <c r="AT40" s="398">
        <v>0.17293144571461969</v>
      </c>
      <c r="AU40" s="398">
        <v>0</v>
      </c>
      <c r="AV40" s="398">
        <v>0</v>
      </c>
      <c r="AW40" s="406">
        <v>0</v>
      </c>
      <c r="AX40" s="399">
        <v>1</v>
      </c>
      <c r="BA40" s="91">
        <v>678140</v>
      </c>
      <c r="BB40" s="165" t="s">
        <v>1108</v>
      </c>
      <c r="BC40" s="167" t="s">
        <v>1110</v>
      </c>
      <c r="BD40" s="230">
        <v>45638</v>
      </c>
      <c r="BE40" s="222">
        <v>32492.367000000002</v>
      </c>
      <c r="BF40" s="222">
        <v>7378.902</v>
      </c>
      <c r="BG40" s="124">
        <v>-0.40244685774969857</v>
      </c>
      <c r="BH40" s="398">
        <v>0</v>
      </c>
      <c r="BI40" s="398">
        <v>0</v>
      </c>
      <c r="BJ40" s="398">
        <v>0.45408464701879059</v>
      </c>
      <c r="BK40" s="398">
        <v>0</v>
      </c>
      <c r="BL40" s="398">
        <v>5.4165028974343415E-2</v>
      </c>
      <c r="BM40" s="398">
        <v>0</v>
      </c>
      <c r="BN40" s="398">
        <v>0</v>
      </c>
      <c r="BO40" s="398">
        <v>0</v>
      </c>
      <c r="BP40" s="398">
        <v>0</v>
      </c>
      <c r="BQ40" s="398">
        <v>0</v>
      </c>
      <c r="BR40" s="398">
        <v>0</v>
      </c>
      <c r="BS40" s="398">
        <v>0.31881887829224631</v>
      </c>
      <c r="BT40" s="398">
        <v>0</v>
      </c>
      <c r="BU40" s="398">
        <v>0</v>
      </c>
      <c r="BV40" s="398">
        <v>0</v>
      </c>
      <c r="BW40" s="398">
        <v>0</v>
      </c>
      <c r="BX40" s="398">
        <v>0</v>
      </c>
      <c r="BY40" s="398">
        <v>0</v>
      </c>
      <c r="BZ40" s="398">
        <v>0</v>
      </c>
      <c r="CA40" s="398">
        <v>0</v>
      </c>
      <c r="CB40" s="398">
        <v>0</v>
      </c>
      <c r="CC40" s="398">
        <v>0</v>
      </c>
      <c r="CD40" s="398">
        <v>0</v>
      </c>
      <c r="CE40" s="398">
        <v>0.17293144571461969</v>
      </c>
      <c r="CF40" s="399">
        <v>1</v>
      </c>
      <c r="CI40" s="106" t="s">
        <v>206</v>
      </c>
      <c r="CJ40" s="99">
        <v>1759.95</v>
      </c>
      <c r="CK40" s="99">
        <v>1759.95</v>
      </c>
      <c r="CL40" s="99">
        <v>0</v>
      </c>
      <c r="CM40" s="99">
        <v>0</v>
      </c>
      <c r="CN40" s="265">
        <v>1759.95</v>
      </c>
      <c r="CO40" s="108">
        <v>5.4165028974343415E-2</v>
      </c>
      <c r="CP40" s="239">
        <v>2.5000000000000001E-3</v>
      </c>
      <c r="CQ40" s="108">
        <v>5.4165028974343415E-2</v>
      </c>
      <c r="CR40" s="101">
        <v>0.1</v>
      </c>
      <c r="CU40" s="165" t="s">
        <v>206</v>
      </c>
      <c r="CV40" s="210" t="s">
        <v>1108</v>
      </c>
      <c r="CW40" s="207" t="s">
        <v>1110</v>
      </c>
      <c r="CX40" s="230">
        <v>45638</v>
      </c>
      <c r="CY40" s="222">
        <v>32492.367000000002</v>
      </c>
      <c r="CZ40" s="222">
        <v>7378.902</v>
      </c>
      <c r="DA40" s="444">
        <v>0.45408464701879059</v>
      </c>
      <c r="DB40" s="386">
        <v>1</v>
      </c>
      <c r="DC40" s="387">
        <v>0.17293144571461969</v>
      </c>
      <c r="DD40" s="386">
        <v>1</v>
      </c>
      <c r="DE40" s="387">
        <v>0</v>
      </c>
      <c r="DF40" s="386"/>
      <c r="DG40" s="387">
        <v>0</v>
      </c>
      <c r="DH40" s="386"/>
      <c r="DI40" s="387">
        <v>0</v>
      </c>
      <c r="DJ40" s="386"/>
      <c r="DK40" s="387">
        <v>0</v>
      </c>
      <c r="DL40" s="386"/>
      <c r="DM40" s="387">
        <v>0.59755314225030143</v>
      </c>
      <c r="DN40" s="386">
        <v>0</v>
      </c>
      <c r="DO40" s="387">
        <v>0.59755314225030143</v>
      </c>
      <c r="DP40" s="386">
        <v>1</v>
      </c>
      <c r="DQ40" s="387">
        <v>0.31881887829224631</v>
      </c>
      <c r="DR40" s="445">
        <v>0.75</v>
      </c>
      <c r="DS40" s="259"/>
      <c r="DT40" s="413"/>
      <c r="DU40" s="210" t="s">
        <v>206</v>
      </c>
      <c r="DV40" s="210" t="s">
        <v>1108</v>
      </c>
      <c r="DW40" s="207" t="s">
        <v>1110</v>
      </c>
      <c r="DX40" s="230">
        <v>45638</v>
      </c>
      <c r="DY40" s="462">
        <v>32492.367000000002</v>
      </c>
      <c r="DZ40" s="462">
        <v>7378.902</v>
      </c>
      <c r="EA40" s="425">
        <v>-0.40244685774969857</v>
      </c>
      <c r="EB40" s="375">
        <v>8.999233313846372E-2</v>
      </c>
      <c r="EC40" s="375">
        <v>-0.13984057575397629</v>
      </c>
      <c r="ED40" s="375">
        <v>0</v>
      </c>
      <c r="EE40" s="375">
        <v>-0.12308320309910711</v>
      </c>
      <c r="EF40" s="375">
        <v>0</v>
      </c>
      <c r="EG40" s="375">
        <v>0</v>
      </c>
      <c r="EH40" s="375">
        <v>0</v>
      </c>
      <c r="EI40" s="375">
        <v>0</v>
      </c>
      <c r="EJ40" s="375">
        <v>0.17293144571461969</v>
      </c>
      <c r="EK40" s="375">
        <v>0</v>
      </c>
      <c r="EL40" s="375">
        <v>0</v>
      </c>
      <c r="EM40" s="423">
        <v>0.26292377885308343</v>
      </c>
      <c r="EN40" s="272"/>
      <c r="EO40" s="416"/>
      <c r="EP40" s="165" t="s">
        <v>206</v>
      </c>
      <c r="EQ40" s="422" t="s">
        <v>1108</v>
      </c>
      <c r="ER40" s="167" t="s">
        <v>1110</v>
      </c>
      <c r="ES40" s="230">
        <v>45638</v>
      </c>
      <c r="ET40" s="424">
        <v>32492.367000000002</v>
      </c>
      <c r="EU40" s="424">
        <v>7378.902</v>
      </c>
      <c r="EV40" s="425">
        <v>-0.40244685774969857</v>
      </c>
      <c r="EW40" s="375">
        <v>0</v>
      </c>
      <c r="EX40" s="375">
        <v>0</v>
      </c>
      <c r="EY40" s="375">
        <v>8.999233313846372E-2</v>
      </c>
      <c r="EZ40" s="375">
        <v>0</v>
      </c>
      <c r="FA40" s="375">
        <v>-0.13984057575397629</v>
      </c>
      <c r="FB40" s="375">
        <v>0</v>
      </c>
      <c r="FC40" s="375">
        <v>-0.12308320309910711</v>
      </c>
      <c r="FD40" s="375">
        <v>0</v>
      </c>
      <c r="FE40" s="375">
        <v>0</v>
      </c>
      <c r="FF40" s="375">
        <v>0</v>
      </c>
      <c r="FG40" s="375">
        <v>0</v>
      </c>
      <c r="FH40" s="375">
        <v>0</v>
      </c>
      <c r="FI40" s="375">
        <v>0</v>
      </c>
      <c r="FJ40" s="375">
        <v>0</v>
      </c>
      <c r="FK40" s="375">
        <v>0</v>
      </c>
      <c r="FL40" s="375">
        <v>0.17293144571461969</v>
      </c>
      <c r="FM40" s="375">
        <v>0</v>
      </c>
      <c r="FN40" s="375">
        <v>0</v>
      </c>
      <c r="FO40" s="375">
        <v>0</v>
      </c>
      <c r="FP40" s="383">
        <v>0</v>
      </c>
      <c r="FQ40" s="376">
        <v>0.26292377885308343</v>
      </c>
      <c r="FR40" s="234"/>
      <c r="FT40" s="304">
        <v>0</v>
      </c>
      <c r="FU40" s="281">
        <f t="shared" si="2"/>
        <v>0</v>
      </c>
      <c r="FV40" s="273">
        <f t="shared" si="4"/>
        <v>0</v>
      </c>
      <c r="FW40" s="273">
        <v>0</v>
      </c>
      <c r="FX40" s="282">
        <f t="shared" si="3"/>
        <v>0</v>
      </c>
      <c r="GA40" s="165" t="s">
        <v>206</v>
      </c>
      <c r="GB40" s="210" t="s">
        <v>1108</v>
      </c>
      <c r="GC40" s="167" t="s">
        <v>1110</v>
      </c>
      <c r="GD40" s="230">
        <v>45638</v>
      </c>
      <c r="GE40" s="222">
        <v>32492.367000000002</v>
      </c>
      <c r="GF40" s="222">
        <v>7378.902</v>
      </c>
      <c r="GG40" s="217">
        <v>-0.40244685774969857</v>
      </c>
      <c r="GH40" s="375">
        <v>0</v>
      </c>
      <c r="GI40" s="375">
        <v>0</v>
      </c>
      <c r="GJ40" s="375">
        <v>8.999233313846372E-2</v>
      </c>
      <c r="GK40" s="375">
        <v>0</v>
      </c>
      <c r="GL40" s="375">
        <v>-0.12308320309910711</v>
      </c>
      <c r="GM40" s="375">
        <v>0</v>
      </c>
      <c r="GN40" s="375">
        <v>0</v>
      </c>
      <c r="GO40" s="375">
        <v>0</v>
      </c>
      <c r="GP40" s="375">
        <v>0</v>
      </c>
      <c r="GQ40" s="375">
        <v>0</v>
      </c>
      <c r="GR40" s="375">
        <v>0</v>
      </c>
      <c r="GS40" s="375">
        <v>-0.13984057575397629</v>
      </c>
      <c r="GT40" s="375">
        <v>0</v>
      </c>
      <c r="GU40" s="375">
        <v>0</v>
      </c>
      <c r="GV40" s="375">
        <v>0</v>
      </c>
      <c r="GW40" s="375">
        <v>0</v>
      </c>
      <c r="GX40" s="375">
        <v>0</v>
      </c>
      <c r="GY40" s="375">
        <v>0</v>
      </c>
      <c r="GZ40" s="375">
        <v>0</v>
      </c>
      <c r="HA40" s="375">
        <v>0</v>
      </c>
      <c r="HB40" s="375">
        <v>0</v>
      </c>
      <c r="HC40" s="375">
        <v>0</v>
      </c>
      <c r="HD40" s="375">
        <v>0</v>
      </c>
      <c r="HE40" s="375">
        <v>0.17293144571461969</v>
      </c>
      <c r="HF40" s="375">
        <v>0</v>
      </c>
      <c r="HG40" s="375">
        <v>0</v>
      </c>
      <c r="HH40" s="375">
        <v>0</v>
      </c>
      <c r="HI40" s="375">
        <v>0</v>
      </c>
      <c r="HJ40" s="376">
        <v>0.26292377885308343</v>
      </c>
      <c r="HO40" s="165" t="s">
        <v>206</v>
      </c>
      <c r="HP40" s="210" t="s">
        <v>1108</v>
      </c>
      <c r="HQ40" s="167" t="s">
        <v>1110</v>
      </c>
      <c r="HR40" s="230">
        <v>45638</v>
      </c>
      <c r="HS40" s="222">
        <v>32492.367000000002</v>
      </c>
      <c r="HT40" s="222">
        <v>7378.902</v>
      </c>
      <c r="HU40" s="217">
        <v>-0.40244685774969857</v>
      </c>
      <c r="HV40" s="375">
        <v>0</v>
      </c>
      <c r="HW40" s="375">
        <v>0</v>
      </c>
      <c r="HX40" s="375">
        <v>8.999233313846372E-2</v>
      </c>
      <c r="HY40" s="375">
        <v>0</v>
      </c>
      <c r="HZ40" s="375">
        <v>0</v>
      </c>
      <c r="IA40" s="375">
        <v>0</v>
      </c>
      <c r="IB40" s="375">
        <v>0</v>
      </c>
      <c r="IC40" s="375">
        <v>0</v>
      </c>
      <c r="ID40" s="375">
        <v>0</v>
      </c>
      <c r="IE40" s="375">
        <v>0</v>
      </c>
      <c r="IF40" s="375">
        <v>0</v>
      </c>
      <c r="IG40" s="375">
        <v>-0.13984057575397629</v>
      </c>
      <c r="IH40" s="375">
        <v>0</v>
      </c>
      <c r="II40" s="375">
        <v>0</v>
      </c>
      <c r="IJ40" s="375">
        <v>0</v>
      </c>
      <c r="IK40" s="375">
        <v>0</v>
      </c>
      <c r="IL40" s="375">
        <v>0</v>
      </c>
      <c r="IM40" s="375">
        <v>0</v>
      </c>
      <c r="IN40" s="375">
        <v>0</v>
      </c>
      <c r="IO40" s="375">
        <v>0</v>
      </c>
      <c r="IP40" s="375">
        <v>0</v>
      </c>
      <c r="IQ40" s="375">
        <v>0</v>
      </c>
      <c r="IR40" s="375">
        <v>0</v>
      </c>
      <c r="IS40" s="375">
        <v>0</v>
      </c>
      <c r="IT40" s="375">
        <v>0</v>
      </c>
      <c r="IU40" s="375">
        <v>0</v>
      </c>
      <c r="IV40" s="375">
        <v>0</v>
      </c>
      <c r="IW40" s="375">
        <v>0</v>
      </c>
      <c r="IX40" s="376">
        <v>0.11491645444622001</v>
      </c>
    </row>
    <row r="41" spans="1:258" ht="15" customHeight="1" x14ac:dyDescent="0.25">
      <c r="A41" s="259" t="s">
        <v>34</v>
      </c>
      <c r="C41" s="90">
        <v>678011</v>
      </c>
      <c r="D41" s="129" t="s">
        <v>1107</v>
      </c>
      <c r="E41" s="127" t="s">
        <v>1107</v>
      </c>
      <c r="F41" s="229">
        <v>45602</v>
      </c>
      <c r="G41" s="221">
        <v>23120.914271869424</v>
      </c>
      <c r="H41" s="221">
        <v>677.66</v>
      </c>
      <c r="I41" s="123" t="s">
        <v>306</v>
      </c>
      <c r="J41" s="396">
        <v>0</v>
      </c>
      <c r="K41" s="396">
        <v>0</v>
      </c>
      <c r="L41" s="396">
        <v>0</v>
      </c>
      <c r="M41" s="396">
        <v>2.930939460402265E-2</v>
      </c>
      <c r="N41" s="396">
        <v>0.9706906053959774</v>
      </c>
      <c r="O41" s="396">
        <v>0</v>
      </c>
      <c r="P41" s="396">
        <v>0</v>
      </c>
      <c r="Q41" s="396">
        <v>0</v>
      </c>
      <c r="R41" s="396">
        <v>0</v>
      </c>
      <c r="S41" s="396">
        <v>0</v>
      </c>
      <c r="T41" s="396">
        <v>0</v>
      </c>
      <c r="U41" s="397">
        <v>1</v>
      </c>
      <c r="X41" s="90">
        <v>678011</v>
      </c>
      <c r="Y41" s="129" t="s">
        <v>1107</v>
      </c>
      <c r="Z41" s="127" t="s">
        <v>1107</v>
      </c>
      <c r="AA41" s="229">
        <v>45602</v>
      </c>
      <c r="AB41" s="221">
        <v>23120.914271869424</v>
      </c>
      <c r="AC41" s="221">
        <v>677.66</v>
      </c>
      <c r="AD41" s="123" t="s">
        <v>306</v>
      </c>
      <c r="AE41" s="396">
        <v>0</v>
      </c>
      <c r="AF41" s="396">
        <v>0</v>
      </c>
      <c r="AG41" s="396">
        <v>0</v>
      </c>
      <c r="AH41" s="396">
        <v>0</v>
      </c>
      <c r="AI41" s="396">
        <v>0</v>
      </c>
      <c r="AJ41" s="396">
        <v>0</v>
      </c>
      <c r="AK41" s="396">
        <v>2.930939460402265E-2</v>
      </c>
      <c r="AL41" s="396">
        <v>0.9706906053959774</v>
      </c>
      <c r="AM41" s="396">
        <v>0</v>
      </c>
      <c r="AN41" s="396">
        <v>0</v>
      </c>
      <c r="AO41" s="396">
        <v>0</v>
      </c>
      <c r="AP41" s="396">
        <v>0</v>
      </c>
      <c r="AQ41" s="396">
        <v>0</v>
      </c>
      <c r="AR41" s="396">
        <v>0</v>
      </c>
      <c r="AS41" s="396">
        <v>0</v>
      </c>
      <c r="AT41" s="396">
        <v>0</v>
      </c>
      <c r="AU41" s="396">
        <v>0</v>
      </c>
      <c r="AV41" s="396">
        <v>0</v>
      </c>
      <c r="AW41" s="405">
        <v>0</v>
      </c>
      <c r="AX41" s="397">
        <v>1</v>
      </c>
      <c r="BA41" s="90">
        <v>678011</v>
      </c>
      <c r="BB41" s="129" t="s">
        <v>1107</v>
      </c>
      <c r="BC41" s="127" t="s">
        <v>1107</v>
      </c>
      <c r="BD41" s="229">
        <v>45602</v>
      </c>
      <c r="BE41" s="221">
        <v>23120.914271869424</v>
      </c>
      <c r="BF41" s="221">
        <v>677.66</v>
      </c>
      <c r="BG41" s="123" t="s">
        <v>306</v>
      </c>
      <c r="BH41" s="396">
        <v>0</v>
      </c>
      <c r="BI41" s="396">
        <v>0</v>
      </c>
      <c r="BJ41" s="396">
        <v>0</v>
      </c>
      <c r="BK41" s="396">
        <v>0</v>
      </c>
      <c r="BL41" s="396">
        <v>2.930939460402265E-2</v>
      </c>
      <c r="BM41" s="396">
        <v>0.9706906053959774</v>
      </c>
      <c r="BN41" s="396">
        <v>0</v>
      </c>
      <c r="BO41" s="396">
        <v>0</v>
      </c>
      <c r="BP41" s="396">
        <v>0</v>
      </c>
      <c r="BQ41" s="396">
        <v>0</v>
      </c>
      <c r="BR41" s="396">
        <v>0</v>
      </c>
      <c r="BS41" s="396">
        <v>0</v>
      </c>
      <c r="BT41" s="396">
        <v>0</v>
      </c>
      <c r="BU41" s="396">
        <v>0</v>
      </c>
      <c r="BV41" s="396">
        <v>0</v>
      </c>
      <c r="BW41" s="396">
        <v>0</v>
      </c>
      <c r="BX41" s="396">
        <v>0</v>
      </c>
      <c r="BY41" s="396">
        <v>0</v>
      </c>
      <c r="BZ41" s="396">
        <v>0</v>
      </c>
      <c r="CA41" s="396">
        <v>0</v>
      </c>
      <c r="CB41" s="396">
        <v>0</v>
      </c>
      <c r="CC41" s="396">
        <v>0</v>
      </c>
      <c r="CD41" s="396">
        <v>0</v>
      </c>
      <c r="CE41" s="396">
        <v>0</v>
      </c>
      <c r="CF41" s="397">
        <v>1</v>
      </c>
      <c r="CI41" s="111" t="s">
        <v>199</v>
      </c>
      <c r="CJ41" s="98">
        <v>677.66</v>
      </c>
      <c r="CK41" s="98">
        <v>677.66</v>
      </c>
      <c r="CL41" s="98">
        <v>0</v>
      </c>
      <c r="CM41" s="98">
        <v>0</v>
      </c>
      <c r="CN41" s="264">
        <v>677.66</v>
      </c>
      <c r="CO41" s="107">
        <v>2.930939460402265E-2</v>
      </c>
      <c r="CP41" s="240">
        <v>2.5000000000000001E-3</v>
      </c>
      <c r="CQ41" s="107">
        <v>2.930939460402265E-2</v>
      </c>
      <c r="CR41" s="100">
        <v>0.2</v>
      </c>
      <c r="CU41" s="129" t="s">
        <v>199</v>
      </c>
      <c r="CV41" s="208" t="s">
        <v>1107</v>
      </c>
      <c r="CW41" s="209" t="s">
        <v>1107</v>
      </c>
      <c r="CX41" s="229">
        <v>45602</v>
      </c>
      <c r="CY41" s="221">
        <v>23120.914271869424</v>
      </c>
      <c r="CZ41" s="221">
        <v>677.66</v>
      </c>
      <c r="DA41" s="442">
        <v>0</v>
      </c>
      <c r="DB41" s="388"/>
      <c r="DC41" s="389">
        <v>0</v>
      </c>
      <c r="DD41" s="388"/>
      <c r="DE41" s="389">
        <v>0</v>
      </c>
      <c r="DF41" s="388"/>
      <c r="DG41" s="389">
        <v>0</v>
      </c>
      <c r="DH41" s="388"/>
      <c r="DI41" s="389">
        <v>0</v>
      </c>
      <c r="DJ41" s="388"/>
      <c r="DK41" s="389">
        <v>0.9706906053959774</v>
      </c>
      <c r="DL41" s="388">
        <v>1</v>
      </c>
      <c r="DM41" s="389">
        <v>0</v>
      </c>
      <c r="DN41" s="388"/>
      <c r="DO41" s="389">
        <v>0</v>
      </c>
      <c r="DP41" s="388"/>
      <c r="DQ41" s="389">
        <v>0</v>
      </c>
      <c r="DR41" s="443"/>
      <c r="DS41" s="426"/>
      <c r="DT41" s="413"/>
      <c r="DU41" s="208" t="s">
        <v>199</v>
      </c>
      <c r="DV41" s="208" t="s">
        <v>1107</v>
      </c>
      <c r="DW41" s="209" t="s">
        <v>1107</v>
      </c>
      <c r="DX41" s="229">
        <v>45602</v>
      </c>
      <c r="DY41" s="461">
        <v>23120.914271869424</v>
      </c>
      <c r="DZ41" s="461">
        <v>677.66</v>
      </c>
      <c r="EA41" s="421" t="s">
        <v>306</v>
      </c>
      <c r="EB41" s="373">
        <v>0</v>
      </c>
      <c r="EC41" s="373">
        <v>0</v>
      </c>
      <c r="ED41" s="373">
        <v>0</v>
      </c>
      <c r="EE41" s="373">
        <v>9.30939460402265E-3</v>
      </c>
      <c r="EF41" s="373">
        <v>-9.3093946040225806E-3</v>
      </c>
      <c r="EG41" s="373">
        <v>0</v>
      </c>
      <c r="EH41" s="373">
        <v>0</v>
      </c>
      <c r="EI41" s="373">
        <v>0</v>
      </c>
      <c r="EJ41" s="373">
        <v>0</v>
      </c>
      <c r="EK41" s="373">
        <v>0</v>
      </c>
      <c r="EL41" s="373">
        <v>0</v>
      </c>
      <c r="EM41" s="420">
        <v>9.3093946040226153E-3</v>
      </c>
      <c r="EN41" s="272"/>
      <c r="EO41" s="416"/>
      <c r="EP41" s="129" t="s">
        <v>199</v>
      </c>
      <c r="EQ41" s="419" t="s">
        <v>1107</v>
      </c>
      <c r="ER41" s="127" t="s">
        <v>1107</v>
      </c>
      <c r="ES41" s="229">
        <v>45602</v>
      </c>
      <c r="ET41" s="279">
        <v>23120.914271869424</v>
      </c>
      <c r="EU41" s="279">
        <v>677.66</v>
      </c>
      <c r="EV41" s="421" t="s">
        <v>306</v>
      </c>
      <c r="EW41" s="373">
        <v>0</v>
      </c>
      <c r="EX41" s="373">
        <v>0</v>
      </c>
      <c r="EY41" s="373">
        <v>0</v>
      </c>
      <c r="EZ41" s="373">
        <v>0</v>
      </c>
      <c r="FA41" s="373">
        <v>0</v>
      </c>
      <c r="FB41" s="373">
        <v>0</v>
      </c>
      <c r="FC41" s="373">
        <v>9.30939460402265E-3</v>
      </c>
      <c r="FD41" s="373">
        <v>-9.3093946040225806E-3</v>
      </c>
      <c r="FE41" s="373">
        <v>0</v>
      </c>
      <c r="FF41" s="373">
        <v>0</v>
      </c>
      <c r="FG41" s="373">
        <v>0</v>
      </c>
      <c r="FH41" s="373">
        <v>0</v>
      </c>
      <c r="FI41" s="373">
        <v>0</v>
      </c>
      <c r="FJ41" s="373">
        <v>0</v>
      </c>
      <c r="FK41" s="373">
        <v>0</v>
      </c>
      <c r="FL41" s="373">
        <v>0</v>
      </c>
      <c r="FM41" s="373">
        <v>0</v>
      </c>
      <c r="FN41" s="373">
        <v>0</v>
      </c>
      <c r="FO41" s="373">
        <v>0</v>
      </c>
      <c r="FP41" s="382">
        <v>0</v>
      </c>
      <c r="FQ41" s="374">
        <v>9.3093946040226153E-3</v>
      </c>
      <c r="FR41" s="234"/>
      <c r="FT41" s="96">
        <v>0</v>
      </c>
      <c r="FU41" s="279">
        <f t="shared" si="2"/>
        <v>0</v>
      </c>
      <c r="FV41" s="274">
        <f t="shared" si="4"/>
        <v>0</v>
      </c>
      <c r="FW41" s="274">
        <v>0</v>
      </c>
      <c r="FX41" s="280">
        <f t="shared" si="3"/>
        <v>0</v>
      </c>
      <c r="GA41" s="129" t="s">
        <v>199</v>
      </c>
      <c r="GB41" s="208" t="s">
        <v>1107</v>
      </c>
      <c r="GC41" s="127" t="s">
        <v>1107</v>
      </c>
      <c r="GD41" s="229">
        <v>45602</v>
      </c>
      <c r="GE41" s="221">
        <v>23120.914271869424</v>
      </c>
      <c r="GF41" s="221">
        <v>677.66</v>
      </c>
      <c r="GG41" s="216" t="s">
        <v>306</v>
      </c>
      <c r="GH41" s="373">
        <v>0</v>
      </c>
      <c r="GI41" s="373">
        <v>0</v>
      </c>
      <c r="GJ41" s="373">
        <v>0</v>
      </c>
      <c r="GK41" s="373">
        <v>0</v>
      </c>
      <c r="GL41" s="373">
        <v>9.30939460402265E-3</v>
      </c>
      <c r="GM41" s="373">
        <v>-9.3093946040225806E-3</v>
      </c>
      <c r="GN41" s="373">
        <v>0</v>
      </c>
      <c r="GO41" s="373">
        <v>0</v>
      </c>
      <c r="GP41" s="373">
        <v>0</v>
      </c>
      <c r="GQ41" s="373">
        <v>0</v>
      </c>
      <c r="GR41" s="373">
        <v>0</v>
      </c>
      <c r="GS41" s="373">
        <v>0</v>
      </c>
      <c r="GT41" s="373">
        <v>0</v>
      </c>
      <c r="GU41" s="373">
        <v>0</v>
      </c>
      <c r="GV41" s="373">
        <v>0</v>
      </c>
      <c r="GW41" s="373">
        <v>0</v>
      </c>
      <c r="GX41" s="373">
        <v>0</v>
      </c>
      <c r="GY41" s="373">
        <v>0</v>
      </c>
      <c r="GZ41" s="373">
        <v>0</v>
      </c>
      <c r="HA41" s="373">
        <v>0</v>
      </c>
      <c r="HB41" s="373">
        <v>0</v>
      </c>
      <c r="HC41" s="373">
        <v>0</v>
      </c>
      <c r="HD41" s="373">
        <v>0</v>
      </c>
      <c r="HE41" s="373">
        <v>0</v>
      </c>
      <c r="HF41" s="373">
        <v>0</v>
      </c>
      <c r="HG41" s="373">
        <v>0</v>
      </c>
      <c r="HH41" s="373">
        <v>0</v>
      </c>
      <c r="HI41" s="373">
        <v>0</v>
      </c>
      <c r="HJ41" s="374">
        <v>9.3093946040226153E-3</v>
      </c>
      <c r="HO41" s="129" t="s">
        <v>199</v>
      </c>
      <c r="HP41" s="208" t="s">
        <v>1107</v>
      </c>
      <c r="HQ41" s="127" t="s">
        <v>1107</v>
      </c>
      <c r="HR41" s="229">
        <v>45602</v>
      </c>
      <c r="HS41" s="221">
        <v>23120.914271869424</v>
      </c>
      <c r="HT41" s="221">
        <v>677.66</v>
      </c>
      <c r="HU41" s="216" t="s">
        <v>306</v>
      </c>
      <c r="HV41" s="373">
        <v>0</v>
      </c>
      <c r="HW41" s="373">
        <v>0</v>
      </c>
      <c r="HX41" s="373">
        <v>0</v>
      </c>
      <c r="HY41" s="373">
        <v>0</v>
      </c>
      <c r="HZ41" s="373">
        <v>0</v>
      </c>
      <c r="IA41" s="373">
        <v>-9.3093946040225806E-3</v>
      </c>
      <c r="IB41" s="373">
        <v>0</v>
      </c>
      <c r="IC41" s="373">
        <v>0</v>
      </c>
      <c r="ID41" s="373">
        <v>0</v>
      </c>
      <c r="IE41" s="373">
        <v>0</v>
      </c>
      <c r="IF41" s="373">
        <v>0</v>
      </c>
      <c r="IG41" s="373">
        <v>0</v>
      </c>
      <c r="IH41" s="373">
        <v>0</v>
      </c>
      <c r="II41" s="373">
        <v>0</v>
      </c>
      <c r="IJ41" s="373">
        <v>0</v>
      </c>
      <c r="IK41" s="373">
        <v>0</v>
      </c>
      <c r="IL41" s="373">
        <v>0</v>
      </c>
      <c r="IM41" s="373">
        <v>0</v>
      </c>
      <c r="IN41" s="373">
        <v>0</v>
      </c>
      <c r="IO41" s="373">
        <v>0</v>
      </c>
      <c r="IP41" s="373">
        <v>0</v>
      </c>
      <c r="IQ41" s="373">
        <v>0</v>
      </c>
      <c r="IR41" s="373">
        <v>0</v>
      </c>
      <c r="IS41" s="373">
        <v>0</v>
      </c>
      <c r="IT41" s="373">
        <v>0</v>
      </c>
      <c r="IU41" s="373">
        <v>0</v>
      </c>
      <c r="IV41" s="373">
        <v>0</v>
      </c>
      <c r="IW41" s="373">
        <v>0</v>
      </c>
      <c r="IX41" s="374">
        <v>4.6546973020112903E-3</v>
      </c>
    </row>
    <row r="42" spans="1:258" s="80" customFormat="1" ht="15" customHeight="1" x14ac:dyDescent="0.25">
      <c r="A42" s="300" t="s">
        <v>34</v>
      </c>
      <c r="C42" s="114">
        <v>678034</v>
      </c>
      <c r="D42" s="128" t="s">
        <v>1107</v>
      </c>
      <c r="E42" s="201" t="s">
        <v>1107</v>
      </c>
      <c r="F42" s="232">
        <v>45595</v>
      </c>
      <c r="G42" s="224">
        <v>18652.241119612343</v>
      </c>
      <c r="H42" s="224">
        <v>2023.83</v>
      </c>
      <c r="I42" s="125" t="s">
        <v>306</v>
      </c>
      <c r="J42" s="402">
        <v>0</v>
      </c>
      <c r="K42" s="402">
        <v>0</v>
      </c>
      <c r="L42" s="402">
        <v>0</v>
      </c>
      <c r="M42" s="402">
        <v>0.10850331534005293</v>
      </c>
      <c r="N42" s="402">
        <v>0.89149668465994714</v>
      </c>
      <c r="O42" s="402">
        <v>0</v>
      </c>
      <c r="P42" s="402">
        <v>0</v>
      </c>
      <c r="Q42" s="402">
        <v>0</v>
      </c>
      <c r="R42" s="402">
        <v>0</v>
      </c>
      <c r="S42" s="402">
        <v>0</v>
      </c>
      <c r="T42" s="402">
        <v>0</v>
      </c>
      <c r="U42" s="403">
        <v>1</v>
      </c>
      <c r="X42" s="114">
        <v>678034</v>
      </c>
      <c r="Y42" s="128" t="s">
        <v>1107</v>
      </c>
      <c r="Z42" s="201" t="s">
        <v>1107</v>
      </c>
      <c r="AA42" s="232">
        <v>45595</v>
      </c>
      <c r="AB42" s="224">
        <v>18652.241119612343</v>
      </c>
      <c r="AC42" s="224">
        <v>2023.83</v>
      </c>
      <c r="AD42" s="125" t="s">
        <v>306</v>
      </c>
      <c r="AE42" s="402">
        <v>0</v>
      </c>
      <c r="AF42" s="402">
        <v>0</v>
      </c>
      <c r="AG42" s="402">
        <v>0</v>
      </c>
      <c r="AH42" s="402">
        <v>0</v>
      </c>
      <c r="AI42" s="402">
        <v>0</v>
      </c>
      <c r="AJ42" s="402">
        <v>0</v>
      </c>
      <c r="AK42" s="402">
        <v>0.10850331534005293</v>
      </c>
      <c r="AL42" s="402">
        <v>0.89149668465994714</v>
      </c>
      <c r="AM42" s="402">
        <v>0</v>
      </c>
      <c r="AN42" s="402">
        <v>0</v>
      </c>
      <c r="AO42" s="402">
        <v>0</v>
      </c>
      <c r="AP42" s="402">
        <v>0</v>
      </c>
      <c r="AQ42" s="402">
        <v>0</v>
      </c>
      <c r="AR42" s="402">
        <v>0</v>
      </c>
      <c r="AS42" s="402">
        <v>0</v>
      </c>
      <c r="AT42" s="402">
        <v>0</v>
      </c>
      <c r="AU42" s="402">
        <v>0</v>
      </c>
      <c r="AV42" s="402">
        <v>0</v>
      </c>
      <c r="AW42" s="408">
        <v>0</v>
      </c>
      <c r="AX42" s="403">
        <v>1</v>
      </c>
      <c r="BA42" s="114">
        <v>678034</v>
      </c>
      <c r="BB42" s="128" t="s">
        <v>1107</v>
      </c>
      <c r="BC42" s="201" t="s">
        <v>1107</v>
      </c>
      <c r="BD42" s="232">
        <v>45595</v>
      </c>
      <c r="BE42" s="224">
        <v>18652.241119612343</v>
      </c>
      <c r="BF42" s="224">
        <v>2023.83</v>
      </c>
      <c r="BG42" s="125" t="s">
        <v>306</v>
      </c>
      <c r="BH42" s="402">
        <v>0</v>
      </c>
      <c r="BI42" s="402">
        <v>0</v>
      </c>
      <c r="BJ42" s="402">
        <v>0</v>
      </c>
      <c r="BK42" s="402">
        <v>0</v>
      </c>
      <c r="BL42" s="402">
        <v>0.10850331534005293</v>
      </c>
      <c r="BM42" s="402">
        <v>0.89149668465994714</v>
      </c>
      <c r="BN42" s="402">
        <v>0</v>
      </c>
      <c r="BO42" s="402">
        <v>0</v>
      </c>
      <c r="BP42" s="402">
        <v>0</v>
      </c>
      <c r="BQ42" s="402">
        <v>0</v>
      </c>
      <c r="BR42" s="402">
        <v>0</v>
      </c>
      <c r="BS42" s="402">
        <v>0</v>
      </c>
      <c r="BT42" s="402">
        <v>0</v>
      </c>
      <c r="BU42" s="402">
        <v>0</v>
      </c>
      <c r="BV42" s="402">
        <v>0</v>
      </c>
      <c r="BW42" s="402">
        <v>0</v>
      </c>
      <c r="BX42" s="402">
        <v>0</v>
      </c>
      <c r="BY42" s="402">
        <v>0</v>
      </c>
      <c r="BZ42" s="402">
        <v>0</v>
      </c>
      <c r="CA42" s="402">
        <v>0</v>
      </c>
      <c r="CB42" s="402">
        <v>0</v>
      </c>
      <c r="CC42" s="402">
        <v>0</v>
      </c>
      <c r="CD42" s="402">
        <v>0</v>
      </c>
      <c r="CE42" s="402">
        <v>0</v>
      </c>
      <c r="CF42" s="403">
        <v>1</v>
      </c>
      <c r="CI42" s="115" t="s">
        <v>201</v>
      </c>
      <c r="CJ42" s="113">
        <v>2023.83</v>
      </c>
      <c r="CK42" s="113">
        <v>2023.83</v>
      </c>
      <c r="CL42" s="113">
        <v>0</v>
      </c>
      <c r="CM42" s="113">
        <v>0</v>
      </c>
      <c r="CN42" s="266">
        <v>2023.83</v>
      </c>
      <c r="CO42" s="121">
        <v>0.10850331534005293</v>
      </c>
      <c r="CP42" s="515">
        <v>2.5000000000000001E-3</v>
      </c>
      <c r="CQ42" s="121">
        <v>0.10850331534005293</v>
      </c>
      <c r="CR42" s="271">
        <v>0.2</v>
      </c>
      <c r="CU42" s="128" t="s">
        <v>201</v>
      </c>
      <c r="CV42" s="213" t="s">
        <v>1107</v>
      </c>
      <c r="CW42" s="214" t="s">
        <v>1107</v>
      </c>
      <c r="CX42" s="232">
        <v>45595</v>
      </c>
      <c r="CY42" s="224">
        <v>18652.241119612343</v>
      </c>
      <c r="CZ42" s="224">
        <v>2023.83</v>
      </c>
      <c r="DA42" s="448">
        <v>0</v>
      </c>
      <c r="DB42" s="392"/>
      <c r="DC42" s="393">
        <v>0</v>
      </c>
      <c r="DD42" s="392"/>
      <c r="DE42" s="393">
        <v>0</v>
      </c>
      <c r="DF42" s="392"/>
      <c r="DG42" s="393">
        <v>0</v>
      </c>
      <c r="DH42" s="392"/>
      <c r="DI42" s="393">
        <v>0</v>
      </c>
      <c r="DJ42" s="392"/>
      <c r="DK42" s="393">
        <v>0.89149668465994714</v>
      </c>
      <c r="DL42" s="392">
        <v>1</v>
      </c>
      <c r="DM42" s="393">
        <v>0</v>
      </c>
      <c r="DN42" s="392"/>
      <c r="DO42" s="393">
        <v>0</v>
      </c>
      <c r="DP42" s="392"/>
      <c r="DQ42" s="393">
        <v>0</v>
      </c>
      <c r="DR42" s="449"/>
      <c r="DS42" s="300"/>
      <c r="DT42" s="427"/>
      <c r="DU42" s="213" t="s">
        <v>201</v>
      </c>
      <c r="DV42" s="213" t="s">
        <v>1107</v>
      </c>
      <c r="DW42" s="214" t="s">
        <v>1107</v>
      </c>
      <c r="DX42" s="232">
        <v>45595</v>
      </c>
      <c r="DY42" s="464">
        <v>18652.241119612343</v>
      </c>
      <c r="DZ42" s="464">
        <v>2023.83</v>
      </c>
      <c r="EA42" s="435" t="s">
        <v>306</v>
      </c>
      <c r="EB42" s="379">
        <v>0</v>
      </c>
      <c r="EC42" s="379">
        <v>0</v>
      </c>
      <c r="ED42" s="379">
        <v>0</v>
      </c>
      <c r="EE42" s="379">
        <v>8.8503315340052929E-2</v>
      </c>
      <c r="EF42" s="379">
        <v>-8.8503315340052846E-2</v>
      </c>
      <c r="EG42" s="379">
        <v>0</v>
      </c>
      <c r="EH42" s="379">
        <v>0</v>
      </c>
      <c r="EI42" s="379">
        <v>0</v>
      </c>
      <c r="EJ42" s="379">
        <v>0</v>
      </c>
      <c r="EK42" s="379">
        <v>0</v>
      </c>
      <c r="EL42" s="379">
        <v>0</v>
      </c>
      <c r="EM42" s="433">
        <v>8.8503315340052888E-2</v>
      </c>
      <c r="EN42" s="301"/>
      <c r="EO42" s="430"/>
      <c r="EP42" s="128" t="s">
        <v>201</v>
      </c>
      <c r="EQ42" s="432" t="s">
        <v>1107</v>
      </c>
      <c r="ER42" s="201" t="s">
        <v>1107</v>
      </c>
      <c r="ES42" s="232">
        <v>45595</v>
      </c>
      <c r="ET42" s="434">
        <v>18652.241119612343</v>
      </c>
      <c r="EU42" s="434">
        <v>2023.83</v>
      </c>
      <c r="EV42" s="435" t="s">
        <v>306</v>
      </c>
      <c r="EW42" s="379">
        <v>0</v>
      </c>
      <c r="EX42" s="379">
        <v>0</v>
      </c>
      <c r="EY42" s="379">
        <v>0</v>
      </c>
      <c r="EZ42" s="379">
        <v>0</v>
      </c>
      <c r="FA42" s="379">
        <v>0</v>
      </c>
      <c r="FB42" s="379">
        <v>0</v>
      </c>
      <c r="FC42" s="379">
        <v>8.8503315340052929E-2</v>
      </c>
      <c r="FD42" s="379">
        <v>-8.8503315340052846E-2</v>
      </c>
      <c r="FE42" s="379">
        <v>0</v>
      </c>
      <c r="FF42" s="379">
        <v>0</v>
      </c>
      <c r="FG42" s="379">
        <v>0</v>
      </c>
      <c r="FH42" s="379">
        <v>0</v>
      </c>
      <c r="FI42" s="379">
        <v>0</v>
      </c>
      <c r="FJ42" s="379">
        <v>0</v>
      </c>
      <c r="FK42" s="379">
        <v>0</v>
      </c>
      <c r="FL42" s="379">
        <v>0</v>
      </c>
      <c r="FM42" s="379">
        <v>0</v>
      </c>
      <c r="FN42" s="379">
        <v>0</v>
      </c>
      <c r="FO42" s="379">
        <v>0</v>
      </c>
      <c r="FP42" s="385">
        <v>0</v>
      </c>
      <c r="FQ42" s="380">
        <v>8.8503315340052888E-2</v>
      </c>
      <c r="FR42" s="258"/>
      <c r="FT42" s="305">
        <v>0</v>
      </c>
      <c r="FU42" s="283">
        <f t="shared" si="2"/>
        <v>0</v>
      </c>
      <c r="FV42" s="284">
        <f t="shared" si="4"/>
        <v>0</v>
      </c>
      <c r="FW42" s="284">
        <v>0</v>
      </c>
      <c r="FX42" s="285">
        <f t="shared" si="3"/>
        <v>0</v>
      </c>
      <c r="GA42" s="128" t="s">
        <v>201</v>
      </c>
      <c r="GB42" s="213" t="s">
        <v>1107</v>
      </c>
      <c r="GC42" s="201" t="s">
        <v>1107</v>
      </c>
      <c r="GD42" s="232">
        <v>45595</v>
      </c>
      <c r="GE42" s="224">
        <v>18652.241119612343</v>
      </c>
      <c r="GF42" s="224">
        <v>2023.83</v>
      </c>
      <c r="GG42" s="219" t="s">
        <v>306</v>
      </c>
      <c r="GH42" s="379">
        <v>0</v>
      </c>
      <c r="GI42" s="379">
        <v>0</v>
      </c>
      <c r="GJ42" s="379">
        <v>0</v>
      </c>
      <c r="GK42" s="379">
        <v>0</v>
      </c>
      <c r="GL42" s="379">
        <v>8.8503315340052929E-2</v>
      </c>
      <c r="GM42" s="379">
        <v>-8.8503315340052846E-2</v>
      </c>
      <c r="GN42" s="379">
        <v>0</v>
      </c>
      <c r="GO42" s="379">
        <v>0</v>
      </c>
      <c r="GP42" s="379">
        <v>0</v>
      </c>
      <c r="GQ42" s="379">
        <v>0</v>
      </c>
      <c r="GR42" s="379">
        <v>0</v>
      </c>
      <c r="GS42" s="379">
        <v>0</v>
      </c>
      <c r="GT42" s="379">
        <v>0</v>
      </c>
      <c r="GU42" s="379">
        <v>0</v>
      </c>
      <c r="GV42" s="379">
        <v>0</v>
      </c>
      <c r="GW42" s="379">
        <v>0</v>
      </c>
      <c r="GX42" s="379">
        <v>0</v>
      </c>
      <c r="GY42" s="379">
        <v>0</v>
      </c>
      <c r="GZ42" s="379">
        <v>0</v>
      </c>
      <c r="HA42" s="379">
        <v>0</v>
      </c>
      <c r="HB42" s="379">
        <v>0</v>
      </c>
      <c r="HC42" s="379">
        <v>0</v>
      </c>
      <c r="HD42" s="379">
        <v>0</v>
      </c>
      <c r="HE42" s="379">
        <v>0</v>
      </c>
      <c r="HF42" s="379">
        <v>0</v>
      </c>
      <c r="HG42" s="379">
        <v>0</v>
      </c>
      <c r="HH42" s="379">
        <v>0</v>
      </c>
      <c r="HI42" s="379">
        <v>0</v>
      </c>
      <c r="HJ42" s="380">
        <v>8.8503315340052888E-2</v>
      </c>
      <c r="HO42" s="128" t="s">
        <v>201</v>
      </c>
      <c r="HP42" s="213" t="s">
        <v>1107</v>
      </c>
      <c r="HQ42" s="201" t="s">
        <v>1107</v>
      </c>
      <c r="HR42" s="232">
        <v>45595</v>
      </c>
      <c r="HS42" s="224">
        <v>18652.241119612343</v>
      </c>
      <c r="HT42" s="224">
        <v>2023.83</v>
      </c>
      <c r="HU42" s="219" t="s">
        <v>306</v>
      </c>
      <c r="HV42" s="379">
        <v>0</v>
      </c>
      <c r="HW42" s="379">
        <v>0</v>
      </c>
      <c r="HX42" s="379">
        <v>0</v>
      </c>
      <c r="HY42" s="379">
        <v>0</v>
      </c>
      <c r="HZ42" s="379">
        <v>0</v>
      </c>
      <c r="IA42" s="379">
        <v>-8.8503315340052846E-2</v>
      </c>
      <c r="IB42" s="379">
        <v>0</v>
      </c>
      <c r="IC42" s="379">
        <v>0</v>
      </c>
      <c r="ID42" s="379">
        <v>0</v>
      </c>
      <c r="IE42" s="379">
        <v>0</v>
      </c>
      <c r="IF42" s="379">
        <v>0</v>
      </c>
      <c r="IG42" s="379">
        <v>0</v>
      </c>
      <c r="IH42" s="379">
        <v>0</v>
      </c>
      <c r="II42" s="379">
        <v>0</v>
      </c>
      <c r="IJ42" s="379">
        <v>0</v>
      </c>
      <c r="IK42" s="379">
        <v>0</v>
      </c>
      <c r="IL42" s="379">
        <v>0</v>
      </c>
      <c r="IM42" s="379">
        <v>0</v>
      </c>
      <c r="IN42" s="379">
        <v>0</v>
      </c>
      <c r="IO42" s="379">
        <v>0</v>
      </c>
      <c r="IP42" s="379">
        <v>0</v>
      </c>
      <c r="IQ42" s="379">
        <v>0</v>
      </c>
      <c r="IR42" s="379">
        <v>0</v>
      </c>
      <c r="IS42" s="379">
        <v>0</v>
      </c>
      <c r="IT42" s="379">
        <v>0</v>
      </c>
      <c r="IU42" s="379">
        <v>0</v>
      </c>
      <c r="IV42" s="379">
        <v>0</v>
      </c>
      <c r="IW42" s="379">
        <v>0</v>
      </c>
      <c r="IX42" s="380">
        <v>4.4251657670026423E-2</v>
      </c>
    </row>
    <row r="43" spans="1:258" ht="15" customHeight="1" x14ac:dyDescent="0.25">
      <c r="A43" s="259" t="s">
        <v>35</v>
      </c>
      <c r="C43" s="90">
        <v>70524081</v>
      </c>
      <c r="D43" s="129" t="s">
        <v>681</v>
      </c>
      <c r="E43" s="127" t="s">
        <v>750</v>
      </c>
      <c r="F43" s="229">
        <v>45372</v>
      </c>
      <c r="G43" s="221">
        <v>3029572.3224641299</v>
      </c>
      <c r="H43" s="221">
        <v>776758.60253948823</v>
      </c>
      <c r="I43" s="123">
        <v>-0.13958833551010441</v>
      </c>
      <c r="J43" s="396">
        <v>0.47709955270155302</v>
      </c>
      <c r="K43" s="396">
        <v>0.15252317846109811</v>
      </c>
      <c r="L43" s="396">
        <v>0</v>
      </c>
      <c r="M43" s="396">
        <v>0.18034410153809993</v>
      </c>
      <c r="N43" s="396">
        <v>0</v>
      </c>
      <c r="O43" s="396">
        <v>0</v>
      </c>
      <c r="P43" s="396">
        <v>4.4564045888229001E-2</v>
      </c>
      <c r="Q43" s="396">
        <v>0</v>
      </c>
      <c r="R43" s="396">
        <v>7.604806206197702E-2</v>
      </c>
      <c r="S43" s="396">
        <v>2.0498787746215059E-2</v>
      </c>
      <c r="T43" s="396">
        <v>4.8922271602827812E-2</v>
      </c>
      <c r="U43" s="397">
        <v>0.99999999999999989</v>
      </c>
      <c r="X43" s="90">
        <v>70524081</v>
      </c>
      <c r="Y43" s="129" t="s">
        <v>681</v>
      </c>
      <c r="Z43" s="127" t="s">
        <v>750</v>
      </c>
      <c r="AA43" s="229">
        <v>45372</v>
      </c>
      <c r="AB43" s="221">
        <v>3029572.3224641299</v>
      </c>
      <c r="AC43" s="221">
        <v>776758.60253948823</v>
      </c>
      <c r="AD43" s="123">
        <v>-0.13958833551010441</v>
      </c>
      <c r="AE43" s="396">
        <v>0.12243971172497227</v>
      </c>
      <c r="AF43" s="396">
        <v>9.5719800768490654E-2</v>
      </c>
      <c r="AG43" s="396">
        <v>0.22639116086006542</v>
      </c>
      <c r="AH43" s="396">
        <v>3.2548879348024716E-2</v>
      </c>
      <c r="AI43" s="396">
        <v>0.15252317846109811</v>
      </c>
      <c r="AJ43" s="396">
        <v>0</v>
      </c>
      <c r="AK43" s="396">
        <v>0.18034410153809993</v>
      </c>
      <c r="AL43" s="396">
        <v>0</v>
      </c>
      <c r="AM43" s="396">
        <v>0</v>
      </c>
      <c r="AN43" s="396">
        <v>0</v>
      </c>
      <c r="AO43" s="396">
        <v>0</v>
      </c>
      <c r="AP43" s="396">
        <v>0</v>
      </c>
      <c r="AQ43" s="396">
        <v>4.4564045888229001E-2</v>
      </c>
      <c r="AR43" s="396">
        <v>0</v>
      </c>
      <c r="AS43" s="396">
        <v>0</v>
      </c>
      <c r="AT43" s="396">
        <v>7.604806206197702E-2</v>
      </c>
      <c r="AU43" s="396">
        <v>0</v>
      </c>
      <c r="AV43" s="396">
        <v>2.0498787746215059E-2</v>
      </c>
      <c r="AW43" s="405">
        <v>4.8922271602827812E-2</v>
      </c>
      <c r="AX43" s="397">
        <v>1.0000000000000002</v>
      </c>
      <c r="BA43" s="90">
        <v>70524081</v>
      </c>
      <c r="BB43" s="129" t="s">
        <v>681</v>
      </c>
      <c r="BC43" s="127" t="s">
        <v>750</v>
      </c>
      <c r="BD43" s="229">
        <v>45372</v>
      </c>
      <c r="BE43" s="221">
        <v>3029572.3224641299</v>
      </c>
      <c r="BF43" s="221">
        <v>776758.60253948823</v>
      </c>
      <c r="BG43" s="123">
        <v>-0.13958833551010441</v>
      </c>
      <c r="BH43" s="396">
        <v>0.12243971172497227</v>
      </c>
      <c r="BI43" s="396">
        <v>9.5719800768490654E-2</v>
      </c>
      <c r="BJ43" s="396">
        <v>0.22639116086006542</v>
      </c>
      <c r="BK43" s="396">
        <v>3.2548879348024716E-2</v>
      </c>
      <c r="BL43" s="396">
        <v>0.18034410153809993</v>
      </c>
      <c r="BM43" s="396">
        <v>0</v>
      </c>
      <c r="BN43" s="396">
        <v>0</v>
      </c>
      <c r="BO43" s="396">
        <v>0</v>
      </c>
      <c r="BP43" s="396">
        <v>0</v>
      </c>
      <c r="BQ43" s="396">
        <v>0</v>
      </c>
      <c r="BR43" s="396">
        <v>4.4564045888229001E-2</v>
      </c>
      <c r="BS43" s="396">
        <v>0.15252317846109811</v>
      </c>
      <c r="BT43" s="396">
        <v>4.8922271602827812E-2</v>
      </c>
      <c r="BU43" s="396">
        <v>0</v>
      </c>
      <c r="BV43" s="396">
        <v>0</v>
      </c>
      <c r="BW43" s="396">
        <v>0</v>
      </c>
      <c r="BX43" s="396">
        <v>2.0498787746215059E-2</v>
      </c>
      <c r="BY43" s="396">
        <v>0</v>
      </c>
      <c r="BZ43" s="396">
        <v>0</v>
      </c>
      <c r="CA43" s="396">
        <v>0</v>
      </c>
      <c r="CB43" s="396">
        <v>0</v>
      </c>
      <c r="CC43" s="396">
        <v>0</v>
      </c>
      <c r="CD43" s="396">
        <v>0</v>
      </c>
      <c r="CE43" s="396">
        <v>7.604806206197702E-2</v>
      </c>
      <c r="CF43" s="397">
        <v>1</v>
      </c>
      <c r="CI43" s="111" t="s">
        <v>567</v>
      </c>
      <c r="CJ43" s="98">
        <v>546344.75445732172</v>
      </c>
      <c r="CK43" s="98">
        <v>546365.49853948818</v>
      </c>
      <c r="CL43" s="98">
        <v>20.744082166464068</v>
      </c>
      <c r="CM43" s="98">
        <v>4227.8585394882257</v>
      </c>
      <c r="CN43" s="264">
        <v>22843.759999999998</v>
      </c>
      <c r="CO43" s="107">
        <v>7.5402590097006896E-3</v>
      </c>
      <c r="CP43" s="240">
        <v>2.5000000000000001E-3</v>
      </c>
      <c r="CQ43" s="107">
        <v>7.5402590097006896E-3</v>
      </c>
      <c r="CR43" s="100">
        <v>0.02</v>
      </c>
      <c r="CU43" s="129" t="s">
        <v>567</v>
      </c>
      <c r="CV43" s="208" t="s">
        <v>681</v>
      </c>
      <c r="CW43" s="209" t="s">
        <v>750</v>
      </c>
      <c r="CX43" s="229">
        <v>45372</v>
      </c>
      <c r="CY43" s="221">
        <v>3029572.3224641299</v>
      </c>
      <c r="CZ43" s="221">
        <v>776758.60253948823</v>
      </c>
      <c r="DA43" s="442">
        <v>0.47709955270155302</v>
      </c>
      <c r="DB43" s="388">
        <v>0.7</v>
      </c>
      <c r="DC43" s="389">
        <v>7.604806206197702E-2</v>
      </c>
      <c r="DD43" s="388">
        <v>1</v>
      </c>
      <c r="DE43" s="389">
        <v>6.5062833634444067E-2</v>
      </c>
      <c r="DF43" s="388">
        <v>0</v>
      </c>
      <c r="DG43" s="389">
        <v>6.5062833634444067E-2</v>
      </c>
      <c r="DH43" s="388">
        <v>1</v>
      </c>
      <c r="DI43" s="389">
        <v>4.8922271602827812E-2</v>
      </c>
      <c r="DJ43" s="388">
        <v>0.7</v>
      </c>
      <c r="DK43" s="389">
        <v>0</v>
      </c>
      <c r="DL43" s="388"/>
      <c r="DM43" s="389">
        <v>0.56041166448989554</v>
      </c>
      <c r="DN43" s="388">
        <v>0</v>
      </c>
      <c r="DO43" s="389">
        <v>0.56041166448989554</v>
      </c>
      <c r="DP43" s="388">
        <v>0.7</v>
      </c>
      <c r="DQ43" s="389">
        <v>0.39186858753980125</v>
      </c>
      <c r="DR43" s="443">
        <v>0.75</v>
      </c>
      <c r="DS43" s="426"/>
      <c r="DT43" s="413"/>
      <c r="DU43" s="208" t="s">
        <v>567</v>
      </c>
      <c r="DV43" s="208" t="s">
        <v>681</v>
      </c>
      <c r="DW43" s="209" t="s">
        <v>750</v>
      </c>
      <c r="DX43" s="229">
        <v>45372</v>
      </c>
      <c r="DY43" s="461">
        <v>3029572.3224641299</v>
      </c>
      <c r="DZ43" s="461">
        <v>776758.60253948823</v>
      </c>
      <c r="EA43" s="421">
        <v>-0.13958833551010441</v>
      </c>
      <c r="EB43" s="373">
        <v>-7.9004472984470775E-3</v>
      </c>
      <c r="EC43" s="373">
        <v>-2.747682153890188E-2</v>
      </c>
      <c r="ED43" s="373">
        <v>0</v>
      </c>
      <c r="EE43" s="373">
        <v>0.18034410153809993</v>
      </c>
      <c r="EF43" s="373">
        <v>0</v>
      </c>
      <c r="EG43" s="373">
        <v>0</v>
      </c>
      <c r="EH43" s="373">
        <v>-1.5435954111770997E-2</v>
      </c>
      <c r="EI43" s="373">
        <v>0</v>
      </c>
      <c r="EJ43" s="373">
        <v>-0.11395193793802298</v>
      </c>
      <c r="EK43" s="373">
        <v>-4.5012122537849419E-3</v>
      </c>
      <c r="EL43" s="373">
        <v>-1.1077728397172186E-2</v>
      </c>
      <c r="EM43" s="420">
        <v>0.18034410153810002</v>
      </c>
      <c r="EN43" s="272"/>
      <c r="EO43" s="416"/>
      <c r="EP43" s="129" t="s">
        <v>567</v>
      </c>
      <c r="EQ43" s="419" t="s">
        <v>681</v>
      </c>
      <c r="ER43" s="127" t="s">
        <v>750</v>
      </c>
      <c r="ES43" s="229">
        <v>45372</v>
      </c>
      <c r="ET43" s="279">
        <v>3029572.3224641299</v>
      </c>
      <c r="EU43" s="279">
        <v>776758.60253948823</v>
      </c>
      <c r="EV43" s="421">
        <v>-0.13958833551010441</v>
      </c>
      <c r="EW43" s="373">
        <v>-3.7560288275027734E-2</v>
      </c>
      <c r="EX43" s="373">
        <v>7.1980076849065266E-4</v>
      </c>
      <c r="EY43" s="373">
        <v>2.13911608600654E-2</v>
      </c>
      <c r="EZ43" s="373">
        <v>7.5488793480247146E-3</v>
      </c>
      <c r="FA43" s="373">
        <v>-2.747682153890188E-2</v>
      </c>
      <c r="FB43" s="373">
        <v>0</v>
      </c>
      <c r="FC43" s="373">
        <v>0.18034410153809993</v>
      </c>
      <c r="FD43" s="373">
        <v>0</v>
      </c>
      <c r="FE43" s="373">
        <v>0</v>
      </c>
      <c r="FF43" s="373">
        <v>0</v>
      </c>
      <c r="FG43" s="373">
        <v>0</v>
      </c>
      <c r="FH43" s="373">
        <v>0</v>
      </c>
      <c r="FI43" s="373">
        <v>-1.5435954111770997E-2</v>
      </c>
      <c r="FJ43" s="373">
        <v>0</v>
      </c>
      <c r="FK43" s="373">
        <v>0</v>
      </c>
      <c r="FL43" s="373">
        <v>-0.11395193793802298</v>
      </c>
      <c r="FM43" s="373">
        <v>0</v>
      </c>
      <c r="FN43" s="373">
        <v>-4.5012122537849419E-3</v>
      </c>
      <c r="FO43" s="373">
        <v>-1.1077728397172186E-2</v>
      </c>
      <c r="FP43" s="382">
        <v>0</v>
      </c>
      <c r="FQ43" s="374">
        <v>0.21000394251468071</v>
      </c>
      <c r="FR43" s="234"/>
      <c r="FT43" s="96">
        <v>0</v>
      </c>
      <c r="FU43" s="279">
        <f t="shared" si="2"/>
        <v>0</v>
      </c>
      <c r="FV43" s="274">
        <f t="shared" si="4"/>
        <v>0</v>
      </c>
      <c r="FW43" s="274">
        <v>0</v>
      </c>
      <c r="FX43" s="280">
        <f t="shared" si="3"/>
        <v>0</v>
      </c>
      <c r="GA43" s="129" t="s">
        <v>567</v>
      </c>
      <c r="GB43" s="208" t="s">
        <v>681</v>
      </c>
      <c r="GC43" s="127" t="s">
        <v>750</v>
      </c>
      <c r="GD43" s="229">
        <v>45372</v>
      </c>
      <c r="GE43" s="221">
        <v>3029572.3224641299</v>
      </c>
      <c r="GF43" s="221">
        <v>776758.60253948823</v>
      </c>
      <c r="GG43" s="216">
        <v>-0.13958833551010441</v>
      </c>
      <c r="GH43" s="373">
        <v>-3.7560288275027734E-2</v>
      </c>
      <c r="GI43" s="373">
        <v>7.1980076849065266E-4</v>
      </c>
      <c r="GJ43" s="373">
        <v>2.13911608600654E-2</v>
      </c>
      <c r="GK43" s="373">
        <v>7.5488793480247146E-3</v>
      </c>
      <c r="GL43" s="373">
        <v>0.18034410153809993</v>
      </c>
      <c r="GM43" s="373">
        <v>0</v>
      </c>
      <c r="GN43" s="373">
        <v>0</v>
      </c>
      <c r="GO43" s="373">
        <v>0</v>
      </c>
      <c r="GP43" s="373">
        <v>0</v>
      </c>
      <c r="GQ43" s="373">
        <v>0</v>
      </c>
      <c r="GR43" s="373">
        <v>-1.5435954111770997E-2</v>
      </c>
      <c r="GS43" s="373">
        <v>-2.747682153890188E-2</v>
      </c>
      <c r="GT43" s="373">
        <v>-1.1077728397172186E-2</v>
      </c>
      <c r="GU43" s="373">
        <v>0</v>
      </c>
      <c r="GV43" s="373">
        <v>0</v>
      </c>
      <c r="GW43" s="373">
        <v>0</v>
      </c>
      <c r="GX43" s="373">
        <v>-4.5012122537849419E-3</v>
      </c>
      <c r="GY43" s="373">
        <v>0</v>
      </c>
      <c r="GZ43" s="373">
        <v>0</v>
      </c>
      <c r="HA43" s="373">
        <v>0</v>
      </c>
      <c r="HB43" s="373">
        <v>0</v>
      </c>
      <c r="HC43" s="373">
        <v>0</v>
      </c>
      <c r="HD43" s="373">
        <v>0</v>
      </c>
      <c r="HE43" s="373">
        <v>-0.11395193793802298</v>
      </c>
      <c r="HF43" s="373">
        <v>0</v>
      </c>
      <c r="HG43" s="373">
        <v>0</v>
      </c>
      <c r="HH43" s="373">
        <v>0</v>
      </c>
      <c r="HI43" s="373">
        <v>0</v>
      </c>
      <c r="HJ43" s="374">
        <v>0.21000394251468071</v>
      </c>
      <c r="HO43" s="129" t="s">
        <v>567</v>
      </c>
      <c r="HP43" s="208" t="s">
        <v>681</v>
      </c>
      <c r="HQ43" s="127" t="s">
        <v>750</v>
      </c>
      <c r="HR43" s="229">
        <v>45372</v>
      </c>
      <c r="HS43" s="221">
        <v>3029572.3224641299</v>
      </c>
      <c r="HT43" s="221">
        <v>776758.60253948823</v>
      </c>
      <c r="HU43" s="216">
        <v>-0.13958833551010441</v>
      </c>
      <c r="HV43" s="373">
        <v>-3.7560288275027734E-2</v>
      </c>
      <c r="HW43" s="373">
        <v>7.1980076849065266E-4</v>
      </c>
      <c r="HX43" s="373">
        <v>2.13911608600654E-2</v>
      </c>
      <c r="HY43" s="373">
        <v>7.5488793480247146E-3</v>
      </c>
      <c r="HZ43" s="373">
        <v>0</v>
      </c>
      <c r="IA43" s="373">
        <v>0</v>
      </c>
      <c r="IB43" s="373">
        <v>0</v>
      </c>
      <c r="IC43" s="373">
        <v>0</v>
      </c>
      <c r="ID43" s="373">
        <v>0</v>
      </c>
      <c r="IE43" s="373">
        <v>0</v>
      </c>
      <c r="IF43" s="373">
        <v>-1.5435954111770997E-2</v>
      </c>
      <c r="IG43" s="373">
        <v>-2.747682153890188E-2</v>
      </c>
      <c r="IH43" s="373">
        <v>-1.1077728397172186E-2</v>
      </c>
      <c r="II43" s="373">
        <v>0</v>
      </c>
      <c r="IJ43" s="373">
        <v>0</v>
      </c>
      <c r="IK43" s="373">
        <v>0</v>
      </c>
      <c r="IL43" s="373">
        <v>-4.5012122537849419E-3</v>
      </c>
      <c r="IM43" s="373">
        <v>0</v>
      </c>
      <c r="IN43" s="373">
        <v>0</v>
      </c>
      <c r="IO43" s="373">
        <v>0</v>
      </c>
      <c r="IP43" s="373">
        <v>0</v>
      </c>
      <c r="IQ43" s="373">
        <v>0</v>
      </c>
      <c r="IR43" s="373">
        <v>0</v>
      </c>
      <c r="IS43" s="373">
        <v>0</v>
      </c>
      <c r="IT43" s="373">
        <v>0</v>
      </c>
      <c r="IU43" s="373">
        <v>0</v>
      </c>
      <c r="IV43" s="373">
        <v>0</v>
      </c>
      <c r="IW43" s="373">
        <v>0</v>
      </c>
      <c r="IX43" s="374">
        <v>6.285592277661925E-2</v>
      </c>
    </row>
    <row r="44" spans="1:258" ht="15" customHeight="1" x14ac:dyDescent="0.25">
      <c r="A44" s="259" t="s">
        <v>35</v>
      </c>
      <c r="C44" s="91">
        <v>70598445</v>
      </c>
      <c r="D44" s="165" t="s">
        <v>681</v>
      </c>
      <c r="E44" s="167" t="s">
        <v>1111</v>
      </c>
      <c r="F44" s="230">
        <v>45405</v>
      </c>
      <c r="G44" s="222">
        <v>2713488.9839222985</v>
      </c>
      <c r="H44" s="222">
        <v>173116.04487953754</v>
      </c>
      <c r="I44" s="124">
        <v>-8.0573427152237476E-2</v>
      </c>
      <c r="J44" s="398">
        <v>0.39502572154235832</v>
      </c>
      <c r="K44" s="398">
        <v>0.18178455962883133</v>
      </c>
      <c r="L44" s="398">
        <v>0</v>
      </c>
      <c r="M44" s="398">
        <v>1.4096902219313702E-2</v>
      </c>
      <c r="N44" s="398">
        <v>0.25087727988031072</v>
      </c>
      <c r="O44" s="398">
        <v>0</v>
      </c>
      <c r="P44" s="398">
        <v>4.9755131050816179E-2</v>
      </c>
      <c r="Q44" s="398">
        <v>0</v>
      </c>
      <c r="R44" s="398">
        <v>4.9701420127033713E-2</v>
      </c>
      <c r="S44" s="398">
        <v>0</v>
      </c>
      <c r="T44" s="398">
        <v>5.8758985551336088E-2</v>
      </c>
      <c r="U44" s="399">
        <v>1.0000000000000002</v>
      </c>
      <c r="X44" s="91">
        <v>70598445</v>
      </c>
      <c r="Y44" s="165" t="s">
        <v>681</v>
      </c>
      <c r="Z44" s="167" t="s">
        <v>1111</v>
      </c>
      <c r="AA44" s="230">
        <v>45405</v>
      </c>
      <c r="AB44" s="222">
        <v>2713488.9839222985</v>
      </c>
      <c r="AC44" s="222">
        <v>173116.04487953754</v>
      </c>
      <c r="AD44" s="124">
        <v>-8.0573427152237476E-2</v>
      </c>
      <c r="AE44" s="398">
        <v>0.11281020236600586</v>
      </c>
      <c r="AF44" s="398">
        <v>7.9868700880713031E-2</v>
      </c>
      <c r="AG44" s="398">
        <v>0.16511283628994977</v>
      </c>
      <c r="AH44" s="398">
        <v>3.7233982005689663E-2</v>
      </c>
      <c r="AI44" s="398">
        <v>0.18178455962883133</v>
      </c>
      <c r="AJ44" s="398">
        <v>0</v>
      </c>
      <c r="AK44" s="398">
        <v>1.4096902219313702E-2</v>
      </c>
      <c r="AL44" s="398">
        <v>0</v>
      </c>
      <c r="AM44" s="398">
        <v>0.16992329901907696</v>
      </c>
      <c r="AN44" s="398">
        <v>8.095398086123376E-2</v>
      </c>
      <c r="AO44" s="398">
        <v>0</v>
      </c>
      <c r="AP44" s="398">
        <v>0</v>
      </c>
      <c r="AQ44" s="398">
        <v>4.9755131050816179E-2</v>
      </c>
      <c r="AR44" s="398">
        <v>0</v>
      </c>
      <c r="AS44" s="398">
        <v>0</v>
      </c>
      <c r="AT44" s="398">
        <v>4.9701420127033713E-2</v>
      </c>
      <c r="AU44" s="398">
        <v>0</v>
      </c>
      <c r="AV44" s="398">
        <v>0</v>
      </c>
      <c r="AW44" s="406">
        <v>5.8758985551336088E-2</v>
      </c>
      <c r="AX44" s="399">
        <v>1.0000000000000002</v>
      </c>
      <c r="BA44" s="91">
        <v>70598445</v>
      </c>
      <c r="BB44" s="165" t="s">
        <v>681</v>
      </c>
      <c r="BC44" s="167" t="s">
        <v>1111</v>
      </c>
      <c r="BD44" s="230">
        <v>45405</v>
      </c>
      <c r="BE44" s="222">
        <v>2713488.9839222985</v>
      </c>
      <c r="BF44" s="222">
        <v>173116.04487953754</v>
      </c>
      <c r="BG44" s="124">
        <v>-8.0573427152237476E-2</v>
      </c>
      <c r="BH44" s="398">
        <v>0.11281020236600586</v>
      </c>
      <c r="BI44" s="398">
        <v>7.9868700880713031E-2</v>
      </c>
      <c r="BJ44" s="398">
        <v>0.16511283628994977</v>
      </c>
      <c r="BK44" s="398">
        <v>3.7233982005689663E-2</v>
      </c>
      <c r="BL44" s="398">
        <v>1.4096902219313702E-2</v>
      </c>
      <c r="BM44" s="398">
        <v>0</v>
      </c>
      <c r="BN44" s="398">
        <v>0</v>
      </c>
      <c r="BO44" s="398">
        <v>0</v>
      </c>
      <c r="BP44" s="398">
        <v>0</v>
      </c>
      <c r="BQ44" s="398">
        <v>0</v>
      </c>
      <c r="BR44" s="398">
        <v>4.9755131050816179E-2</v>
      </c>
      <c r="BS44" s="398">
        <v>0.18178455962883133</v>
      </c>
      <c r="BT44" s="398">
        <v>5.8758985551336088E-2</v>
      </c>
      <c r="BU44" s="398">
        <v>0</v>
      </c>
      <c r="BV44" s="398">
        <v>0</v>
      </c>
      <c r="BW44" s="398">
        <v>0</v>
      </c>
      <c r="BX44" s="398">
        <v>0</v>
      </c>
      <c r="BY44" s="398">
        <v>7.7654636244520653E-2</v>
      </c>
      <c r="BZ44" s="398">
        <v>4.7315467562508616E-2</v>
      </c>
      <c r="CA44" s="398">
        <v>5.5415739990454252E-2</v>
      </c>
      <c r="CB44" s="398">
        <v>0</v>
      </c>
      <c r="CC44" s="398">
        <v>3.3638513298725137E-2</v>
      </c>
      <c r="CD44" s="398">
        <v>3.685292278410205E-2</v>
      </c>
      <c r="CE44" s="398">
        <v>4.9701420127033713E-2</v>
      </c>
      <c r="CF44" s="399">
        <v>0.99999999999999989</v>
      </c>
      <c r="CI44" s="106" t="s">
        <v>571</v>
      </c>
      <c r="CJ44" s="99">
        <v>38243.841005837072</v>
      </c>
      <c r="CK44" s="99">
        <v>38251.788879537533</v>
      </c>
      <c r="CL44" s="99">
        <v>7.9478737004610593</v>
      </c>
      <c r="CM44" s="99">
        <v>1619.8588795375331</v>
      </c>
      <c r="CN44" s="265">
        <v>36631.93</v>
      </c>
      <c r="CO44" s="108">
        <v>1.3499936877226315E-2</v>
      </c>
      <c r="CP44" s="239">
        <v>2.5000000000000001E-3</v>
      </c>
      <c r="CQ44" s="108">
        <v>1.3499936877226315E-2</v>
      </c>
      <c r="CR44" s="101">
        <v>0.02</v>
      </c>
      <c r="CU44" s="165" t="s">
        <v>571</v>
      </c>
      <c r="CV44" s="210" t="s">
        <v>681</v>
      </c>
      <c r="CW44" s="207" t="s">
        <v>1111</v>
      </c>
      <c r="CX44" s="230">
        <v>45405</v>
      </c>
      <c r="CY44" s="222">
        <v>2713488.9839222985</v>
      </c>
      <c r="CZ44" s="222">
        <v>173116.04487953754</v>
      </c>
      <c r="DA44" s="444">
        <v>0.39502572154235832</v>
      </c>
      <c r="DB44" s="386">
        <v>0.7</v>
      </c>
      <c r="DC44" s="387">
        <v>4.9701420127033713E-2</v>
      </c>
      <c r="DD44" s="386">
        <v>1</v>
      </c>
      <c r="DE44" s="387">
        <v>4.9755131050816179E-2</v>
      </c>
      <c r="DF44" s="386">
        <v>0</v>
      </c>
      <c r="DG44" s="387">
        <v>4.9755131050816179E-2</v>
      </c>
      <c r="DH44" s="386">
        <v>1</v>
      </c>
      <c r="DI44" s="387">
        <v>5.8758985551336088E-2</v>
      </c>
      <c r="DJ44" s="386">
        <v>0.7</v>
      </c>
      <c r="DK44" s="387">
        <v>0.25087727988031072</v>
      </c>
      <c r="DL44" s="386">
        <v>0.7</v>
      </c>
      <c r="DM44" s="387">
        <v>0.61942657284776259</v>
      </c>
      <c r="DN44" s="386">
        <v>0</v>
      </c>
      <c r="DO44" s="387">
        <v>0.61942657284776259</v>
      </c>
      <c r="DP44" s="386">
        <v>0.7</v>
      </c>
      <c r="DQ44" s="387">
        <v>0.38316794145258654</v>
      </c>
      <c r="DR44" s="445">
        <v>0.75</v>
      </c>
      <c r="DS44" s="259"/>
      <c r="DT44" s="413"/>
      <c r="DU44" s="210" t="s">
        <v>571</v>
      </c>
      <c r="DV44" s="210" t="s">
        <v>681</v>
      </c>
      <c r="DW44" s="207" t="s">
        <v>1111</v>
      </c>
      <c r="DX44" s="230">
        <v>45405</v>
      </c>
      <c r="DY44" s="462">
        <v>2713488.9839222985</v>
      </c>
      <c r="DZ44" s="462">
        <v>173116.04487953754</v>
      </c>
      <c r="EA44" s="425">
        <v>-8.0573427152237476E-2</v>
      </c>
      <c r="EB44" s="375">
        <v>-4.974278457641701E-3</v>
      </c>
      <c r="EC44" s="375">
        <v>3.1784559628831338E-2</v>
      </c>
      <c r="ED44" s="375">
        <v>0</v>
      </c>
      <c r="EE44" s="375">
        <v>1.4096902219313702E-2</v>
      </c>
      <c r="EF44" s="375">
        <v>-1.4122720119689292E-2</v>
      </c>
      <c r="EG44" s="375">
        <v>0</v>
      </c>
      <c r="EH44" s="375">
        <v>9.7551310508161779E-3</v>
      </c>
      <c r="EI44" s="375">
        <v>0</v>
      </c>
      <c r="EJ44" s="375">
        <v>-2.5298579872966284E-2</v>
      </c>
      <c r="EK44" s="375">
        <v>-2.5000000000000001E-2</v>
      </c>
      <c r="EL44" s="375">
        <v>1.3758985551336089E-2</v>
      </c>
      <c r="EM44" s="423">
        <v>6.9395578450297299E-2</v>
      </c>
      <c r="EN44" s="272"/>
      <c r="EO44" s="416"/>
      <c r="EP44" s="165" t="s">
        <v>571</v>
      </c>
      <c r="EQ44" s="422" t="s">
        <v>681</v>
      </c>
      <c r="ER44" s="167" t="s">
        <v>1111</v>
      </c>
      <c r="ES44" s="230">
        <v>45405</v>
      </c>
      <c r="ET44" s="424">
        <v>2713488.9839222985</v>
      </c>
      <c r="EU44" s="424">
        <v>173116.04487953754</v>
      </c>
      <c r="EV44" s="425">
        <v>-8.0573427152237476E-2</v>
      </c>
      <c r="EW44" s="375">
        <v>-1.2189797633994137E-2</v>
      </c>
      <c r="EX44" s="375">
        <v>-1.0131299119286966E-2</v>
      </c>
      <c r="EY44" s="375">
        <v>5.1128362899497681E-3</v>
      </c>
      <c r="EZ44" s="375">
        <v>1.2233982005689661E-2</v>
      </c>
      <c r="FA44" s="375">
        <v>3.1784559628831338E-2</v>
      </c>
      <c r="FB44" s="375">
        <v>0</v>
      </c>
      <c r="FC44" s="375">
        <v>1.4096902219313702E-2</v>
      </c>
      <c r="FD44" s="375">
        <v>0</v>
      </c>
      <c r="FE44" s="375">
        <v>-2.007670098092304E-2</v>
      </c>
      <c r="FF44" s="375">
        <v>5.9539808612337486E-3</v>
      </c>
      <c r="FG44" s="375">
        <v>0</v>
      </c>
      <c r="FH44" s="375">
        <v>0</v>
      </c>
      <c r="FI44" s="375">
        <v>9.7551310508161779E-3</v>
      </c>
      <c r="FJ44" s="375">
        <v>0</v>
      </c>
      <c r="FK44" s="375">
        <v>0</v>
      </c>
      <c r="FL44" s="375">
        <v>-2.5298579872966284E-2</v>
      </c>
      <c r="FM44" s="375">
        <v>0</v>
      </c>
      <c r="FN44" s="375">
        <v>-2.5000000000000001E-2</v>
      </c>
      <c r="FO44" s="375">
        <v>1.3758985551336089E-2</v>
      </c>
      <c r="FP44" s="383">
        <v>0</v>
      </c>
      <c r="FQ44" s="376">
        <v>9.2696377607170463E-2</v>
      </c>
      <c r="FR44" s="234"/>
      <c r="FT44" s="304">
        <v>0</v>
      </c>
      <c r="FU44" s="281">
        <f t="shared" si="2"/>
        <v>0</v>
      </c>
      <c r="FV44" s="273">
        <f t="shared" si="4"/>
        <v>0</v>
      </c>
      <c r="FW44" s="273">
        <v>0</v>
      </c>
      <c r="FX44" s="282">
        <f t="shared" si="3"/>
        <v>0</v>
      </c>
      <c r="GA44" s="165" t="s">
        <v>571</v>
      </c>
      <c r="GB44" s="210" t="s">
        <v>681</v>
      </c>
      <c r="GC44" s="167" t="s">
        <v>1111</v>
      </c>
      <c r="GD44" s="230">
        <v>45405</v>
      </c>
      <c r="GE44" s="222">
        <v>2713488.9839222985</v>
      </c>
      <c r="GF44" s="222">
        <v>173116.04487953754</v>
      </c>
      <c r="GG44" s="217">
        <v>-8.0573427152237476E-2</v>
      </c>
      <c r="GH44" s="375">
        <v>-1.2189797633994137E-2</v>
      </c>
      <c r="GI44" s="375">
        <v>-1.0131299119286966E-2</v>
      </c>
      <c r="GJ44" s="375">
        <v>5.1128362899497681E-3</v>
      </c>
      <c r="GK44" s="375">
        <v>1.2233982005689661E-2</v>
      </c>
      <c r="GL44" s="375">
        <v>1.4096902219313702E-2</v>
      </c>
      <c r="GM44" s="375">
        <v>0</v>
      </c>
      <c r="GN44" s="375">
        <v>0</v>
      </c>
      <c r="GO44" s="375">
        <v>0</v>
      </c>
      <c r="GP44" s="375">
        <v>0</v>
      </c>
      <c r="GQ44" s="375">
        <v>0</v>
      </c>
      <c r="GR44" s="375">
        <v>9.7551310508161779E-3</v>
      </c>
      <c r="GS44" s="375">
        <v>3.1784559628831338E-2</v>
      </c>
      <c r="GT44" s="375">
        <v>1.3758985551336089E-2</v>
      </c>
      <c r="GU44" s="375">
        <v>0</v>
      </c>
      <c r="GV44" s="375">
        <v>0</v>
      </c>
      <c r="GW44" s="375">
        <v>0</v>
      </c>
      <c r="GX44" s="375">
        <v>-2.5000000000000001E-2</v>
      </c>
      <c r="GY44" s="375">
        <v>2.765463624452065E-2</v>
      </c>
      <c r="GZ44" s="375">
        <v>-2.6845324374913868E-3</v>
      </c>
      <c r="HA44" s="375">
        <v>-9.5842600095457503E-3</v>
      </c>
      <c r="HB44" s="375">
        <v>0</v>
      </c>
      <c r="HC44" s="375">
        <v>8.6385132987251353E-3</v>
      </c>
      <c r="HD44" s="375">
        <v>-3.8147077215897947E-2</v>
      </c>
      <c r="HE44" s="375">
        <v>-2.5298579872966284E-2</v>
      </c>
      <c r="HF44" s="375">
        <v>0</v>
      </c>
      <c r="HG44" s="375">
        <v>0</v>
      </c>
      <c r="HH44" s="375">
        <v>0</v>
      </c>
      <c r="HI44" s="375">
        <v>0</v>
      </c>
      <c r="HJ44" s="376">
        <v>0.12303554628918251</v>
      </c>
      <c r="HO44" s="165" t="s">
        <v>571</v>
      </c>
      <c r="HP44" s="210" t="s">
        <v>681</v>
      </c>
      <c r="HQ44" s="167" t="s">
        <v>1111</v>
      </c>
      <c r="HR44" s="230">
        <v>45405</v>
      </c>
      <c r="HS44" s="222">
        <v>2713488.9839222985</v>
      </c>
      <c r="HT44" s="222">
        <v>173116.04487953754</v>
      </c>
      <c r="HU44" s="217">
        <v>-8.0573427152237476E-2</v>
      </c>
      <c r="HV44" s="375">
        <v>-1.2189797633994137E-2</v>
      </c>
      <c r="HW44" s="375">
        <v>-1.0131299119286966E-2</v>
      </c>
      <c r="HX44" s="375">
        <v>5.1128362899497681E-3</v>
      </c>
      <c r="HY44" s="375">
        <v>1.2233982005689661E-2</v>
      </c>
      <c r="HZ44" s="375">
        <v>0</v>
      </c>
      <c r="IA44" s="375">
        <v>0</v>
      </c>
      <c r="IB44" s="375">
        <v>0</v>
      </c>
      <c r="IC44" s="375">
        <v>0</v>
      </c>
      <c r="ID44" s="375">
        <v>0</v>
      </c>
      <c r="IE44" s="375">
        <v>0</v>
      </c>
      <c r="IF44" s="375">
        <v>9.7551310508161779E-3</v>
      </c>
      <c r="IG44" s="375">
        <v>3.1784559628831338E-2</v>
      </c>
      <c r="IH44" s="375">
        <v>1.3758985551336089E-2</v>
      </c>
      <c r="II44" s="375">
        <v>0</v>
      </c>
      <c r="IJ44" s="375">
        <v>0</v>
      </c>
      <c r="IK44" s="375">
        <v>0</v>
      </c>
      <c r="IL44" s="375">
        <v>-2.5000000000000001E-2</v>
      </c>
      <c r="IM44" s="375">
        <v>2.765463624452065E-2</v>
      </c>
      <c r="IN44" s="375">
        <v>-2.6845324374913868E-3</v>
      </c>
      <c r="IO44" s="375">
        <v>-9.5842600095457503E-3</v>
      </c>
      <c r="IP44" s="375">
        <v>0</v>
      </c>
      <c r="IQ44" s="375">
        <v>8.6385132987251353E-3</v>
      </c>
      <c r="IR44" s="375">
        <v>-3.8147077215897947E-2</v>
      </c>
      <c r="IS44" s="375">
        <v>0</v>
      </c>
      <c r="IT44" s="375">
        <v>0</v>
      </c>
      <c r="IU44" s="375">
        <v>0</v>
      </c>
      <c r="IV44" s="375">
        <v>0</v>
      </c>
      <c r="IW44" s="375">
        <v>0</v>
      </c>
      <c r="IX44" s="376">
        <v>0.10333780524304252</v>
      </c>
    </row>
    <row r="45" spans="1:258" ht="15" customHeight="1" x14ac:dyDescent="0.25">
      <c r="A45" s="259" t="s">
        <v>35</v>
      </c>
      <c r="C45" s="90">
        <v>70523881</v>
      </c>
      <c r="D45" s="129" t="s">
        <v>681</v>
      </c>
      <c r="E45" s="127" t="s">
        <v>750</v>
      </c>
      <c r="F45" s="229">
        <v>45372</v>
      </c>
      <c r="G45" s="221">
        <v>1932965.5425223634</v>
      </c>
      <c r="H45" s="221">
        <v>295153.10539862281</v>
      </c>
      <c r="I45" s="123">
        <v>-6.1038263252201075E-2</v>
      </c>
      <c r="J45" s="396">
        <v>0.54137781771225424</v>
      </c>
      <c r="K45" s="396">
        <v>0.17928927980152573</v>
      </c>
      <c r="L45" s="396">
        <v>0</v>
      </c>
      <c r="M45" s="396">
        <v>1.6060264249777044E-2</v>
      </c>
      <c r="N45" s="396">
        <v>0</v>
      </c>
      <c r="O45" s="396">
        <v>0</v>
      </c>
      <c r="P45" s="396">
        <v>4.8892232127778143E-2</v>
      </c>
      <c r="Q45" s="396">
        <v>0</v>
      </c>
      <c r="R45" s="396">
        <v>0.13663418317088</v>
      </c>
      <c r="S45" s="396">
        <v>2.1400412521591246E-2</v>
      </c>
      <c r="T45" s="396">
        <v>5.6345810416193652E-2</v>
      </c>
      <c r="U45" s="397">
        <v>1</v>
      </c>
      <c r="X45" s="90">
        <v>70523881</v>
      </c>
      <c r="Y45" s="129" t="s">
        <v>681</v>
      </c>
      <c r="Z45" s="127" t="s">
        <v>750</v>
      </c>
      <c r="AA45" s="229">
        <v>45372</v>
      </c>
      <c r="AB45" s="221">
        <v>1932965.5425223634</v>
      </c>
      <c r="AC45" s="221">
        <v>295153.10539862281</v>
      </c>
      <c r="AD45" s="123">
        <v>-6.1038263252201075E-2</v>
      </c>
      <c r="AE45" s="396">
        <v>0.14224453848255095</v>
      </c>
      <c r="AF45" s="396">
        <v>0.10199213063195053</v>
      </c>
      <c r="AG45" s="396">
        <v>0.25976016719354639</v>
      </c>
      <c r="AH45" s="396">
        <v>3.7380981404206294E-2</v>
      </c>
      <c r="AI45" s="396">
        <v>0.17928927980152573</v>
      </c>
      <c r="AJ45" s="396">
        <v>0</v>
      </c>
      <c r="AK45" s="396">
        <v>1.6060264249777044E-2</v>
      </c>
      <c r="AL45" s="396">
        <v>0</v>
      </c>
      <c r="AM45" s="396">
        <v>0</v>
      </c>
      <c r="AN45" s="396">
        <v>0</v>
      </c>
      <c r="AO45" s="396">
        <v>0</v>
      </c>
      <c r="AP45" s="396">
        <v>0</v>
      </c>
      <c r="AQ45" s="396">
        <v>4.8892232127778143E-2</v>
      </c>
      <c r="AR45" s="396">
        <v>0</v>
      </c>
      <c r="AS45" s="396">
        <v>0</v>
      </c>
      <c r="AT45" s="396">
        <v>0.13663418317088</v>
      </c>
      <c r="AU45" s="396">
        <v>0</v>
      </c>
      <c r="AV45" s="396">
        <v>2.1400412521591246E-2</v>
      </c>
      <c r="AW45" s="405">
        <v>5.6345810416193652E-2</v>
      </c>
      <c r="AX45" s="397">
        <v>0.99999999999999989</v>
      </c>
      <c r="BA45" s="90">
        <v>70523881</v>
      </c>
      <c r="BB45" s="129" t="s">
        <v>681</v>
      </c>
      <c r="BC45" s="127" t="s">
        <v>750</v>
      </c>
      <c r="BD45" s="229">
        <v>45372</v>
      </c>
      <c r="BE45" s="221">
        <v>1932965.5425223634</v>
      </c>
      <c r="BF45" s="221">
        <v>295153.10539862281</v>
      </c>
      <c r="BG45" s="123">
        <v>-6.1038263252201075E-2</v>
      </c>
      <c r="BH45" s="396">
        <v>0.14224453848255095</v>
      </c>
      <c r="BI45" s="396">
        <v>0.10199213063195053</v>
      </c>
      <c r="BJ45" s="396">
        <v>0.25976016719354639</v>
      </c>
      <c r="BK45" s="396">
        <v>3.7380981404206294E-2</v>
      </c>
      <c r="BL45" s="396">
        <v>1.6060264249777044E-2</v>
      </c>
      <c r="BM45" s="396">
        <v>0</v>
      </c>
      <c r="BN45" s="396">
        <v>0</v>
      </c>
      <c r="BO45" s="396">
        <v>0</v>
      </c>
      <c r="BP45" s="396">
        <v>0</v>
      </c>
      <c r="BQ45" s="396">
        <v>0</v>
      </c>
      <c r="BR45" s="396">
        <v>4.8892232127778143E-2</v>
      </c>
      <c r="BS45" s="396">
        <v>0.17928927980152573</v>
      </c>
      <c r="BT45" s="396">
        <v>5.6345810416193652E-2</v>
      </c>
      <c r="BU45" s="396">
        <v>0</v>
      </c>
      <c r="BV45" s="396">
        <v>0</v>
      </c>
      <c r="BW45" s="396">
        <v>0</v>
      </c>
      <c r="BX45" s="396">
        <v>2.1400412521591246E-2</v>
      </c>
      <c r="BY45" s="396">
        <v>0</v>
      </c>
      <c r="BZ45" s="396">
        <v>0</v>
      </c>
      <c r="CA45" s="396">
        <v>0</v>
      </c>
      <c r="CB45" s="396">
        <v>0</v>
      </c>
      <c r="CC45" s="396">
        <v>0</v>
      </c>
      <c r="CD45" s="396">
        <v>0</v>
      </c>
      <c r="CE45" s="396">
        <v>0.13663418317088</v>
      </c>
      <c r="CF45" s="397">
        <v>1</v>
      </c>
      <c r="CI45" s="111" t="s">
        <v>565</v>
      </c>
      <c r="CJ45" s="98">
        <v>31024.771554014042</v>
      </c>
      <c r="CK45" s="98">
        <v>31043.937398622802</v>
      </c>
      <c r="CL45" s="98">
        <v>19.165844608760381</v>
      </c>
      <c r="CM45" s="98">
        <v>3906.1973986228004</v>
      </c>
      <c r="CN45" s="264">
        <v>3417.94</v>
      </c>
      <c r="CO45" s="519">
        <v>1.7682363833241774E-3</v>
      </c>
      <c r="CP45" s="519">
        <v>2.5000000000000001E-3</v>
      </c>
      <c r="CQ45" s="107">
        <v>1.7682363833241774E-3</v>
      </c>
      <c r="CR45" s="100">
        <v>0.02</v>
      </c>
      <c r="CU45" s="129" t="s">
        <v>565</v>
      </c>
      <c r="CV45" s="208" t="s">
        <v>681</v>
      </c>
      <c r="CW45" s="209" t="s">
        <v>750</v>
      </c>
      <c r="CX45" s="229">
        <v>45372</v>
      </c>
      <c r="CY45" s="221">
        <v>1932965.5425223634</v>
      </c>
      <c r="CZ45" s="221">
        <v>295153.10539862281</v>
      </c>
      <c r="DA45" s="442">
        <v>0.54137781771225424</v>
      </c>
      <c r="DB45" s="388">
        <v>0.7</v>
      </c>
      <c r="DC45" s="389">
        <v>0.13663418317088</v>
      </c>
      <c r="DD45" s="388">
        <v>1</v>
      </c>
      <c r="DE45" s="389">
        <v>7.0292644649369393E-2</v>
      </c>
      <c r="DF45" s="388">
        <v>0</v>
      </c>
      <c r="DG45" s="389">
        <v>7.0292644649369393E-2</v>
      </c>
      <c r="DH45" s="388">
        <v>1</v>
      </c>
      <c r="DI45" s="389">
        <v>5.6345810416193652E-2</v>
      </c>
      <c r="DJ45" s="388">
        <v>0.7</v>
      </c>
      <c r="DK45" s="389">
        <v>0</v>
      </c>
      <c r="DL45" s="388"/>
      <c r="DM45" s="389">
        <v>0.63896173674779899</v>
      </c>
      <c r="DN45" s="388">
        <v>0</v>
      </c>
      <c r="DO45" s="389">
        <v>0.63896173674779899</v>
      </c>
      <c r="DP45" s="388">
        <v>0.7</v>
      </c>
      <c r="DQ45" s="389">
        <v>0.44665160627326855</v>
      </c>
      <c r="DR45" s="443">
        <v>0.75</v>
      </c>
      <c r="DS45" s="426"/>
      <c r="DT45" s="413"/>
      <c r="DU45" s="208" t="s">
        <v>565</v>
      </c>
      <c r="DV45" s="208" t="s">
        <v>681</v>
      </c>
      <c r="DW45" s="209" t="s">
        <v>750</v>
      </c>
      <c r="DX45" s="229">
        <v>45372</v>
      </c>
      <c r="DY45" s="461">
        <v>1932965.5425223634</v>
      </c>
      <c r="DZ45" s="461">
        <v>295153.10539862281</v>
      </c>
      <c r="EA45" s="421">
        <v>-6.1038263252201075E-2</v>
      </c>
      <c r="EB45" s="373">
        <v>5.6377817712254141E-2</v>
      </c>
      <c r="EC45" s="373">
        <v>-7.1072019847426282E-4</v>
      </c>
      <c r="ED45" s="373">
        <v>0</v>
      </c>
      <c r="EE45" s="373">
        <v>1.6060264249777044E-2</v>
      </c>
      <c r="EF45" s="373">
        <v>0</v>
      </c>
      <c r="EG45" s="373">
        <v>0</v>
      </c>
      <c r="EH45" s="373">
        <v>-1.1107767872221855E-2</v>
      </c>
      <c r="EI45" s="373">
        <v>0</v>
      </c>
      <c r="EJ45" s="373">
        <v>-5.3365816829120005E-2</v>
      </c>
      <c r="EK45" s="373">
        <v>-3.5995874784087549E-3</v>
      </c>
      <c r="EL45" s="373">
        <v>-3.6541895838063457E-3</v>
      </c>
      <c r="EM45" s="420">
        <v>7.2438081962031192E-2</v>
      </c>
      <c r="EN45" s="272"/>
      <c r="EO45" s="416"/>
      <c r="EP45" s="129" t="s">
        <v>565</v>
      </c>
      <c r="EQ45" s="419" t="s">
        <v>681</v>
      </c>
      <c r="ER45" s="127" t="s">
        <v>750</v>
      </c>
      <c r="ES45" s="229">
        <v>45372</v>
      </c>
      <c r="ET45" s="279">
        <v>1932965.5425223634</v>
      </c>
      <c r="EU45" s="279">
        <v>295153.10539862281</v>
      </c>
      <c r="EV45" s="421">
        <v>-6.1038263252201075E-2</v>
      </c>
      <c r="EW45" s="373">
        <v>-1.7755461517449056E-2</v>
      </c>
      <c r="EX45" s="373">
        <v>6.9921306319505327E-3</v>
      </c>
      <c r="EY45" s="373">
        <v>5.4760167193546372E-2</v>
      </c>
      <c r="EZ45" s="373">
        <v>1.2380981404206293E-2</v>
      </c>
      <c r="FA45" s="373">
        <v>-7.1072019847426282E-4</v>
      </c>
      <c r="FB45" s="373">
        <v>0</v>
      </c>
      <c r="FC45" s="373">
        <v>1.6060264249777044E-2</v>
      </c>
      <c r="FD45" s="373">
        <v>0</v>
      </c>
      <c r="FE45" s="373">
        <v>0</v>
      </c>
      <c r="FF45" s="373">
        <v>0</v>
      </c>
      <c r="FG45" s="373">
        <v>0</v>
      </c>
      <c r="FH45" s="373">
        <v>0</v>
      </c>
      <c r="FI45" s="373">
        <v>-1.1107767872221855E-2</v>
      </c>
      <c r="FJ45" s="373">
        <v>0</v>
      </c>
      <c r="FK45" s="373">
        <v>0</v>
      </c>
      <c r="FL45" s="373">
        <v>-5.3365816829120005E-2</v>
      </c>
      <c r="FM45" s="373">
        <v>0</v>
      </c>
      <c r="FN45" s="373">
        <v>-3.5995874784087549E-3</v>
      </c>
      <c r="FO45" s="373">
        <v>-3.6541895838063457E-3</v>
      </c>
      <c r="FP45" s="382">
        <v>0</v>
      </c>
      <c r="FQ45" s="374">
        <v>9.0193543479480248E-2</v>
      </c>
      <c r="FR45" s="234"/>
      <c r="FT45" s="96">
        <v>0</v>
      </c>
      <c r="FU45" s="279">
        <f t="shared" si="2"/>
        <v>0</v>
      </c>
      <c r="FV45" s="274">
        <f t="shared" si="4"/>
        <v>0</v>
      </c>
      <c r="FW45" s="274">
        <v>0</v>
      </c>
      <c r="FX45" s="280">
        <f t="shared" si="3"/>
        <v>0</v>
      </c>
      <c r="GA45" s="129" t="s">
        <v>565</v>
      </c>
      <c r="GB45" s="208" t="s">
        <v>681</v>
      </c>
      <c r="GC45" s="127" t="s">
        <v>750</v>
      </c>
      <c r="GD45" s="229">
        <v>45372</v>
      </c>
      <c r="GE45" s="221">
        <v>1932965.5425223634</v>
      </c>
      <c r="GF45" s="221">
        <v>295153.10539862281</v>
      </c>
      <c r="GG45" s="216">
        <v>-6.1038263252201075E-2</v>
      </c>
      <c r="GH45" s="373">
        <v>-1.7755461517449056E-2</v>
      </c>
      <c r="GI45" s="373">
        <v>6.9921306319505327E-3</v>
      </c>
      <c r="GJ45" s="373">
        <v>5.4760167193546372E-2</v>
      </c>
      <c r="GK45" s="373">
        <v>1.2380981404206293E-2</v>
      </c>
      <c r="GL45" s="373">
        <v>1.6060264249777044E-2</v>
      </c>
      <c r="GM45" s="373">
        <v>0</v>
      </c>
      <c r="GN45" s="373">
        <v>0</v>
      </c>
      <c r="GO45" s="373">
        <v>0</v>
      </c>
      <c r="GP45" s="373">
        <v>0</v>
      </c>
      <c r="GQ45" s="373">
        <v>0</v>
      </c>
      <c r="GR45" s="373">
        <v>-1.1107767872221855E-2</v>
      </c>
      <c r="GS45" s="373">
        <v>-7.1072019847426282E-4</v>
      </c>
      <c r="GT45" s="373">
        <v>-3.6541895838063457E-3</v>
      </c>
      <c r="GU45" s="373">
        <v>0</v>
      </c>
      <c r="GV45" s="373">
        <v>0</v>
      </c>
      <c r="GW45" s="373">
        <v>0</v>
      </c>
      <c r="GX45" s="373">
        <v>-3.5995874784087549E-3</v>
      </c>
      <c r="GY45" s="373">
        <v>0</v>
      </c>
      <c r="GZ45" s="373">
        <v>0</v>
      </c>
      <c r="HA45" s="373">
        <v>0</v>
      </c>
      <c r="HB45" s="373">
        <v>0</v>
      </c>
      <c r="HC45" s="373">
        <v>0</v>
      </c>
      <c r="HD45" s="373">
        <v>0</v>
      </c>
      <c r="HE45" s="373">
        <v>-5.3365816829120005E-2</v>
      </c>
      <c r="HF45" s="373">
        <v>0</v>
      </c>
      <c r="HG45" s="373">
        <v>0</v>
      </c>
      <c r="HH45" s="373">
        <v>0</v>
      </c>
      <c r="HI45" s="373">
        <v>0</v>
      </c>
      <c r="HJ45" s="374">
        <v>9.0193543479480262E-2</v>
      </c>
      <c r="HO45" s="129" t="s">
        <v>565</v>
      </c>
      <c r="HP45" s="208" t="s">
        <v>681</v>
      </c>
      <c r="HQ45" s="127" t="s">
        <v>750</v>
      </c>
      <c r="HR45" s="229">
        <v>45372</v>
      </c>
      <c r="HS45" s="221">
        <v>1932965.5425223634</v>
      </c>
      <c r="HT45" s="221">
        <v>295153.10539862281</v>
      </c>
      <c r="HU45" s="216">
        <v>-6.1038263252201075E-2</v>
      </c>
      <c r="HV45" s="373">
        <v>-1.7755461517449056E-2</v>
      </c>
      <c r="HW45" s="373">
        <v>6.9921306319505327E-3</v>
      </c>
      <c r="HX45" s="373">
        <v>5.4760167193546372E-2</v>
      </c>
      <c r="HY45" s="373">
        <v>1.2380981404206293E-2</v>
      </c>
      <c r="HZ45" s="373">
        <v>0</v>
      </c>
      <c r="IA45" s="373">
        <v>0</v>
      </c>
      <c r="IB45" s="373">
        <v>0</v>
      </c>
      <c r="IC45" s="373">
        <v>0</v>
      </c>
      <c r="ID45" s="373">
        <v>0</v>
      </c>
      <c r="IE45" s="373">
        <v>0</v>
      </c>
      <c r="IF45" s="373">
        <v>-1.1107767872221855E-2</v>
      </c>
      <c r="IG45" s="373">
        <v>-7.1072019847426282E-4</v>
      </c>
      <c r="IH45" s="373">
        <v>-3.6541895838063457E-3</v>
      </c>
      <c r="II45" s="373">
        <v>0</v>
      </c>
      <c r="IJ45" s="373">
        <v>0</v>
      </c>
      <c r="IK45" s="373">
        <v>0</v>
      </c>
      <c r="IL45" s="373">
        <v>-3.5995874784087549E-3</v>
      </c>
      <c r="IM45" s="373">
        <v>0</v>
      </c>
      <c r="IN45" s="373">
        <v>0</v>
      </c>
      <c r="IO45" s="373">
        <v>0</v>
      </c>
      <c r="IP45" s="373">
        <v>0</v>
      </c>
      <c r="IQ45" s="373">
        <v>0</v>
      </c>
      <c r="IR45" s="373">
        <v>0</v>
      </c>
      <c r="IS45" s="373">
        <v>0</v>
      </c>
      <c r="IT45" s="373">
        <v>0</v>
      </c>
      <c r="IU45" s="373">
        <v>0</v>
      </c>
      <c r="IV45" s="373">
        <v>0</v>
      </c>
      <c r="IW45" s="373">
        <v>0</v>
      </c>
      <c r="IX45" s="374">
        <v>5.5480502940031741E-2</v>
      </c>
    </row>
    <row r="46" spans="1:258" ht="15" customHeight="1" x14ac:dyDescent="0.25">
      <c r="A46" s="259" t="s">
        <v>35</v>
      </c>
      <c r="C46" s="91">
        <v>70609103</v>
      </c>
      <c r="D46" s="165" t="s">
        <v>681</v>
      </c>
      <c r="E46" s="167" t="s">
        <v>1111</v>
      </c>
      <c r="F46" s="230">
        <v>45412</v>
      </c>
      <c r="G46" s="222">
        <v>1673368.7176182948</v>
      </c>
      <c r="H46" s="222">
        <v>219108.06573357136</v>
      </c>
      <c r="I46" s="124">
        <v>-0.14918828260010475</v>
      </c>
      <c r="J46" s="398">
        <v>0.35782786596299809</v>
      </c>
      <c r="K46" s="398">
        <v>0.15877911257846689</v>
      </c>
      <c r="L46" s="398">
        <v>0</v>
      </c>
      <c r="M46" s="398">
        <v>6.6885066128769396E-3</v>
      </c>
      <c r="N46" s="398">
        <v>0.25139134624726955</v>
      </c>
      <c r="O46" s="398">
        <v>0</v>
      </c>
      <c r="P46" s="398">
        <v>4.0340780420515955E-2</v>
      </c>
      <c r="Q46" s="398">
        <v>0</v>
      </c>
      <c r="R46" s="398">
        <v>0.12424979970698054</v>
      </c>
      <c r="S46" s="398">
        <v>2.0462603154632823E-2</v>
      </c>
      <c r="T46" s="398">
        <v>4.025998531625917E-2</v>
      </c>
      <c r="U46" s="399">
        <v>0.99999999999999989</v>
      </c>
      <c r="X46" s="91">
        <v>70609103</v>
      </c>
      <c r="Y46" s="165" t="s">
        <v>681</v>
      </c>
      <c r="Z46" s="167" t="s">
        <v>1111</v>
      </c>
      <c r="AA46" s="230">
        <v>45412</v>
      </c>
      <c r="AB46" s="222">
        <v>1673368.7176182948</v>
      </c>
      <c r="AC46" s="222">
        <v>219108.06573357136</v>
      </c>
      <c r="AD46" s="124">
        <v>-0.14918828260010475</v>
      </c>
      <c r="AE46" s="398">
        <v>0.10806381091818021</v>
      </c>
      <c r="AF46" s="398">
        <v>7.1178574540060949E-2</v>
      </c>
      <c r="AG46" s="398">
        <v>0.15141555703163817</v>
      </c>
      <c r="AH46" s="398">
        <v>2.7169923473118789E-2</v>
      </c>
      <c r="AI46" s="398">
        <v>0.15877911257846689</v>
      </c>
      <c r="AJ46" s="398">
        <v>0</v>
      </c>
      <c r="AK46" s="398">
        <v>6.6885066128769396E-3</v>
      </c>
      <c r="AL46" s="398">
        <v>0</v>
      </c>
      <c r="AM46" s="398">
        <v>0.17484550590645109</v>
      </c>
      <c r="AN46" s="398">
        <v>7.6545840340818433E-2</v>
      </c>
      <c r="AO46" s="398">
        <v>0</v>
      </c>
      <c r="AP46" s="398">
        <v>0</v>
      </c>
      <c r="AQ46" s="398">
        <v>4.0340780420515955E-2</v>
      </c>
      <c r="AR46" s="398">
        <v>0</v>
      </c>
      <c r="AS46" s="398">
        <v>0</v>
      </c>
      <c r="AT46" s="398">
        <v>0.12424979970698054</v>
      </c>
      <c r="AU46" s="398">
        <v>0</v>
      </c>
      <c r="AV46" s="398">
        <v>2.0462603154632823E-2</v>
      </c>
      <c r="AW46" s="406">
        <v>4.025998531625917E-2</v>
      </c>
      <c r="AX46" s="399">
        <v>1</v>
      </c>
      <c r="BA46" s="91">
        <v>70609103</v>
      </c>
      <c r="BB46" s="165" t="s">
        <v>681</v>
      </c>
      <c r="BC46" s="167" t="s">
        <v>1111</v>
      </c>
      <c r="BD46" s="230">
        <v>45412</v>
      </c>
      <c r="BE46" s="222">
        <v>1673368.7176182948</v>
      </c>
      <c r="BF46" s="222">
        <v>219108.06573357136</v>
      </c>
      <c r="BG46" s="124">
        <v>-0.14918828260010475</v>
      </c>
      <c r="BH46" s="398">
        <v>0.10806381091818021</v>
      </c>
      <c r="BI46" s="398">
        <v>7.1178574540060949E-2</v>
      </c>
      <c r="BJ46" s="398">
        <v>0.15141555703163817</v>
      </c>
      <c r="BK46" s="398">
        <v>2.7169923473118789E-2</v>
      </c>
      <c r="BL46" s="398">
        <v>6.6885066128769396E-3</v>
      </c>
      <c r="BM46" s="398">
        <v>0</v>
      </c>
      <c r="BN46" s="398">
        <v>0</v>
      </c>
      <c r="BO46" s="398">
        <v>0</v>
      </c>
      <c r="BP46" s="398">
        <v>0</v>
      </c>
      <c r="BQ46" s="398">
        <v>0</v>
      </c>
      <c r="BR46" s="398">
        <v>4.0340780420515955E-2</v>
      </c>
      <c r="BS46" s="398">
        <v>0.15877911257846689</v>
      </c>
      <c r="BT46" s="398">
        <v>4.025998531625917E-2</v>
      </c>
      <c r="BU46" s="398">
        <v>0</v>
      </c>
      <c r="BV46" s="398">
        <v>0</v>
      </c>
      <c r="BW46" s="398">
        <v>0</v>
      </c>
      <c r="BX46" s="398">
        <v>2.0462603154632823E-2</v>
      </c>
      <c r="BY46" s="398">
        <v>7.1092520582864388E-2</v>
      </c>
      <c r="BZ46" s="398">
        <v>3.8362734598844851E-2</v>
      </c>
      <c r="CA46" s="398">
        <v>4.49303248043329E-2</v>
      </c>
      <c r="CB46" s="398">
        <v>0</v>
      </c>
      <c r="CC46" s="398">
        <v>3.8183105741973582E-2</v>
      </c>
      <c r="CD46" s="398">
        <v>5.8822660519253792E-2</v>
      </c>
      <c r="CE46" s="398">
        <v>0.12424979970698054</v>
      </c>
      <c r="CF46" s="399">
        <v>1</v>
      </c>
      <c r="CI46" s="106" t="s">
        <v>572</v>
      </c>
      <c r="CJ46" s="99">
        <v>11191.416201674985</v>
      </c>
      <c r="CK46" s="99">
        <v>11192.337733571369</v>
      </c>
      <c r="CL46" s="99">
        <v>0.92153189638338517</v>
      </c>
      <c r="CM46" s="99">
        <v>187.81773357136785</v>
      </c>
      <c r="CN46" s="265">
        <v>11004.52</v>
      </c>
      <c r="CO46" s="108">
        <v>6.5762673128386979E-3</v>
      </c>
      <c r="CP46" s="239">
        <v>2.5000000000000001E-3</v>
      </c>
      <c r="CQ46" s="108">
        <v>6.5762673128386979E-3</v>
      </c>
      <c r="CR46" s="101">
        <v>0.02</v>
      </c>
      <c r="CU46" s="165" t="s">
        <v>572</v>
      </c>
      <c r="CV46" s="210" t="s">
        <v>681</v>
      </c>
      <c r="CW46" s="207" t="s">
        <v>1111</v>
      </c>
      <c r="CX46" s="230">
        <v>45412</v>
      </c>
      <c r="CY46" s="222">
        <v>1673368.7176182948</v>
      </c>
      <c r="CZ46" s="222">
        <v>219108.06573357136</v>
      </c>
      <c r="DA46" s="444">
        <v>0.35782786596299809</v>
      </c>
      <c r="DB46" s="386">
        <v>0.7</v>
      </c>
      <c r="DC46" s="387">
        <v>0.12424979970698054</v>
      </c>
      <c r="DD46" s="386">
        <v>1</v>
      </c>
      <c r="DE46" s="387">
        <v>6.0803383575148778E-2</v>
      </c>
      <c r="DF46" s="386">
        <v>0</v>
      </c>
      <c r="DG46" s="387">
        <v>6.0803383575148778E-2</v>
      </c>
      <c r="DH46" s="386">
        <v>1</v>
      </c>
      <c r="DI46" s="387">
        <v>4.025998531625917E-2</v>
      </c>
      <c r="DJ46" s="386">
        <v>0.7</v>
      </c>
      <c r="DK46" s="387">
        <v>0.25139134624726955</v>
      </c>
      <c r="DL46" s="386">
        <v>0.7</v>
      </c>
      <c r="DM46" s="387">
        <v>0.55081171739989532</v>
      </c>
      <c r="DN46" s="386">
        <v>0</v>
      </c>
      <c r="DO46" s="387">
        <v>0.55081171739989532</v>
      </c>
      <c r="DP46" s="386">
        <v>0.7</v>
      </c>
      <c r="DQ46" s="387">
        <v>0.31654580655255921</v>
      </c>
      <c r="DR46" s="445">
        <v>0.75</v>
      </c>
      <c r="DS46" s="259"/>
      <c r="DT46" s="413"/>
      <c r="DU46" s="210" t="s">
        <v>572</v>
      </c>
      <c r="DV46" s="210" t="s">
        <v>681</v>
      </c>
      <c r="DW46" s="207" t="s">
        <v>1111</v>
      </c>
      <c r="DX46" s="230">
        <v>45412</v>
      </c>
      <c r="DY46" s="462">
        <v>1673368.7176182948</v>
      </c>
      <c r="DZ46" s="462">
        <v>219108.06573357136</v>
      </c>
      <c r="EA46" s="425">
        <v>-0.14918828260010475</v>
      </c>
      <c r="EB46" s="375">
        <v>-4.2172134037001929E-2</v>
      </c>
      <c r="EC46" s="375">
        <v>8.7791125784668911E-3</v>
      </c>
      <c r="ED46" s="375">
        <v>0</v>
      </c>
      <c r="EE46" s="375">
        <v>6.6885066128769396E-3</v>
      </c>
      <c r="EF46" s="375">
        <v>-1.360865375273046E-2</v>
      </c>
      <c r="EG46" s="375">
        <v>0</v>
      </c>
      <c r="EH46" s="375">
        <v>3.4078042051595425E-4</v>
      </c>
      <c r="EI46" s="375">
        <v>0</v>
      </c>
      <c r="EJ46" s="375">
        <v>4.924979970698054E-2</v>
      </c>
      <c r="EK46" s="375">
        <v>-4.5373968453671781E-3</v>
      </c>
      <c r="EL46" s="375">
        <v>-4.7400146837408286E-3</v>
      </c>
      <c r="EM46" s="423">
        <v>6.5058199318840368E-2</v>
      </c>
      <c r="EN46" s="272"/>
      <c r="EO46" s="416"/>
      <c r="EP46" s="165" t="s">
        <v>572</v>
      </c>
      <c r="EQ46" s="422" t="s">
        <v>681</v>
      </c>
      <c r="ER46" s="167" t="s">
        <v>1111</v>
      </c>
      <c r="ES46" s="230">
        <v>45412</v>
      </c>
      <c r="ET46" s="424">
        <v>1673368.7176182948</v>
      </c>
      <c r="EU46" s="424">
        <v>219108.06573357136</v>
      </c>
      <c r="EV46" s="425">
        <v>-0.14918828260010475</v>
      </c>
      <c r="EW46" s="375">
        <v>-1.6936189081819791E-2</v>
      </c>
      <c r="EX46" s="375">
        <v>-1.8821425459939048E-2</v>
      </c>
      <c r="EY46" s="375">
        <v>-8.5844429683618328E-3</v>
      </c>
      <c r="EZ46" s="375">
        <v>2.1699234731187879E-3</v>
      </c>
      <c r="FA46" s="375">
        <v>8.7791125784668911E-3</v>
      </c>
      <c r="FB46" s="375">
        <v>0</v>
      </c>
      <c r="FC46" s="375">
        <v>6.6885066128769396E-3</v>
      </c>
      <c r="FD46" s="375">
        <v>0</v>
      </c>
      <c r="FE46" s="375">
        <v>-1.5154494093548909E-2</v>
      </c>
      <c r="FF46" s="375">
        <v>1.5458403408184218E-3</v>
      </c>
      <c r="FG46" s="375">
        <v>0</v>
      </c>
      <c r="FH46" s="375">
        <v>0</v>
      </c>
      <c r="FI46" s="375">
        <v>3.4078042051595425E-4</v>
      </c>
      <c r="FJ46" s="375">
        <v>0</v>
      </c>
      <c r="FK46" s="375">
        <v>0</v>
      </c>
      <c r="FL46" s="375">
        <v>4.924979970698054E-2</v>
      </c>
      <c r="FM46" s="375">
        <v>0</v>
      </c>
      <c r="FN46" s="375">
        <v>-4.5373968453671781E-3</v>
      </c>
      <c r="FO46" s="375">
        <v>-4.7400146837408286E-3</v>
      </c>
      <c r="FP46" s="383">
        <v>0</v>
      </c>
      <c r="FQ46" s="376">
        <v>6.8773963132777574E-2</v>
      </c>
      <c r="FR46" s="234"/>
      <c r="FT46" s="304">
        <v>0</v>
      </c>
      <c r="FU46" s="281">
        <f t="shared" si="2"/>
        <v>0</v>
      </c>
      <c r="FV46" s="273">
        <f t="shared" si="4"/>
        <v>0</v>
      </c>
      <c r="FW46" s="273">
        <v>0</v>
      </c>
      <c r="FX46" s="282">
        <f t="shared" si="3"/>
        <v>0</v>
      </c>
      <c r="GA46" s="165" t="s">
        <v>572</v>
      </c>
      <c r="GB46" s="210" t="s">
        <v>681</v>
      </c>
      <c r="GC46" s="167" t="s">
        <v>1111</v>
      </c>
      <c r="GD46" s="230">
        <v>45412</v>
      </c>
      <c r="GE46" s="222">
        <v>1673368.7176182948</v>
      </c>
      <c r="GF46" s="222">
        <v>219108.06573357136</v>
      </c>
      <c r="GG46" s="217">
        <v>-0.14918828260010475</v>
      </c>
      <c r="GH46" s="375">
        <v>-1.6936189081819791E-2</v>
      </c>
      <c r="GI46" s="375">
        <v>-1.8821425459939048E-2</v>
      </c>
      <c r="GJ46" s="375">
        <v>-8.5844429683618328E-3</v>
      </c>
      <c r="GK46" s="375">
        <v>2.1699234731187879E-3</v>
      </c>
      <c r="GL46" s="375">
        <v>6.6885066128769396E-3</v>
      </c>
      <c r="GM46" s="375">
        <v>0</v>
      </c>
      <c r="GN46" s="375">
        <v>0</v>
      </c>
      <c r="GO46" s="375">
        <v>0</v>
      </c>
      <c r="GP46" s="375">
        <v>0</v>
      </c>
      <c r="GQ46" s="375">
        <v>0</v>
      </c>
      <c r="GR46" s="375">
        <v>3.4078042051595425E-4</v>
      </c>
      <c r="GS46" s="375">
        <v>8.7791125784668911E-3</v>
      </c>
      <c r="GT46" s="375">
        <v>-4.7400146837408286E-3</v>
      </c>
      <c r="GU46" s="375">
        <v>0</v>
      </c>
      <c r="GV46" s="375">
        <v>0</v>
      </c>
      <c r="GW46" s="375">
        <v>0</v>
      </c>
      <c r="GX46" s="375">
        <v>-4.5373968453671781E-3</v>
      </c>
      <c r="GY46" s="375">
        <v>2.1092520582864385E-2</v>
      </c>
      <c r="GZ46" s="375">
        <v>-1.1637265401155152E-2</v>
      </c>
      <c r="HA46" s="375">
        <v>-2.0069675195667103E-2</v>
      </c>
      <c r="HB46" s="375">
        <v>0</v>
      </c>
      <c r="HC46" s="375">
        <v>1.318310574197358E-2</v>
      </c>
      <c r="HD46" s="375">
        <v>-1.6177339480746206E-2</v>
      </c>
      <c r="HE46" s="375">
        <v>4.924979970698054E-2</v>
      </c>
      <c r="HF46" s="375">
        <v>0</v>
      </c>
      <c r="HG46" s="375">
        <v>0</v>
      </c>
      <c r="HH46" s="375">
        <v>0</v>
      </c>
      <c r="HI46" s="375">
        <v>0</v>
      </c>
      <c r="HJ46" s="376">
        <v>0.1015037491167971</v>
      </c>
      <c r="HO46" s="165" t="s">
        <v>572</v>
      </c>
      <c r="HP46" s="210" t="s">
        <v>681</v>
      </c>
      <c r="HQ46" s="167" t="s">
        <v>1111</v>
      </c>
      <c r="HR46" s="230">
        <v>45412</v>
      </c>
      <c r="HS46" s="222">
        <v>1673368.7176182948</v>
      </c>
      <c r="HT46" s="222">
        <v>219108.06573357136</v>
      </c>
      <c r="HU46" s="217">
        <v>-0.14918828260010475</v>
      </c>
      <c r="HV46" s="375">
        <v>-1.6936189081819791E-2</v>
      </c>
      <c r="HW46" s="375">
        <v>-1.8821425459939048E-2</v>
      </c>
      <c r="HX46" s="375">
        <v>-8.5844429683618328E-3</v>
      </c>
      <c r="HY46" s="375">
        <v>2.1699234731187879E-3</v>
      </c>
      <c r="HZ46" s="375">
        <v>0</v>
      </c>
      <c r="IA46" s="375">
        <v>0</v>
      </c>
      <c r="IB46" s="375">
        <v>0</v>
      </c>
      <c r="IC46" s="375">
        <v>0</v>
      </c>
      <c r="ID46" s="375">
        <v>0</v>
      </c>
      <c r="IE46" s="375">
        <v>0</v>
      </c>
      <c r="IF46" s="375">
        <v>3.4078042051595425E-4</v>
      </c>
      <c r="IG46" s="375">
        <v>8.7791125784668911E-3</v>
      </c>
      <c r="IH46" s="375">
        <v>-4.7400146837408286E-3</v>
      </c>
      <c r="II46" s="375">
        <v>0</v>
      </c>
      <c r="IJ46" s="375">
        <v>0</v>
      </c>
      <c r="IK46" s="375">
        <v>0</v>
      </c>
      <c r="IL46" s="375">
        <v>-4.5373968453671781E-3</v>
      </c>
      <c r="IM46" s="375">
        <v>2.1092520582864385E-2</v>
      </c>
      <c r="IN46" s="375">
        <v>-1.1637265401155152E-2</v>
      </c>
      <c r="IO46" s="375">
        <v>-2.0069675195667103E-2</v>
      </c>
      <c r="IP46" s="375">
        <v>0</v>
      </c>
      <c r="IQ46" s="375">
        <v>1.318310574197358E-2</v>
      </c>
      <c r="IR46" s="375">
        <v>-1.6177339480746206E-2</v>
      </c>
      <c r="IS46" s="375">
        <v>0</v>
      </c>
      <c r="IT46" s="375">
        <v>0</v>
      </c>
      <c r="IU46" s="375">
        <v>0</v>
      </c>
      <c r="IV46" s="375">
        <v>0</v>
      </c>
      <c r="IW46" s="375">
        <v>0</v>
      </c>
      <c r="IX46" s="376">
        <v>7.3534595956868357E-2</v>
      </c>
    </row>
    <row r="47" spans="1:258" ht="15" customHeight="1" x14ac:dyDescent="0.25">
      <c r="A47" s="259" t="s">
        <v>35</v>
      </c>
      <c r="C47" s="90">
        <v>70617661</v>
      </c>
      <c r="D47" s="129" t="s">
        <v>681</v>
      </c>
      <c r="E47" s="127" t="s">
        <v>750</v>
      </c>
      <c r="F47" s="229">
        <v>45580</v>
      </c>
      <c r="G47" s="221">
        <v>1652625.0831811614</v>
      </c>
      <c r="H47" s="221">
        <v>377803.297289807</v>
      </c>
      <c r="I47" s="123">
        <v>-0.1121138510004982</v>
      </c>
      <c r="J47" s="396">
        <v>0.50756192340776884</v>
      </c>
      <c r="K47" s="396">
        <v>0.14679191455392365</v>
      </c>
      <c r="L47" s="396">
        <v>0</v>
      </c>
      <c r="M47" s="396">
        <v>0.13510102173932206</v>
      </c>
      <c r="N47" s="396">
        <v>0</v>
      </c>
      <c r="O47" s="396">
        <v>0</v>
      </c>
      <c r="P47" s="396">
        <v>4.9016562089249184E-2</v>
      </c>
      <c r="Q47" s="396">
        <v>0</v>
      </c>
      <c r="R47" s="396">
        <v>9.3506967534668681E-2</v>
      </c>
      <c r="S47" s="396">
        <v>2.0462063866843214E-2</v>
      </c>
      <c r="T47" s="396">
        <v>4.755954680822428E-2</v>
      </c>
      <c r="U47" s="397">
        <v>0.99999999999999989</v>
      </c>
      <c r="X47" s="90">
        <v>70617661</v>
      </c>
      <c r="Y47" s="129" t="s">
        <v>681</v>
      </c>
      <c r="Z47" s="127" t="s">
        <v>750</v>
      </c>
      <c r="AA47" s="229">
        <v>45580</v>
      </c>
      <c r="AB47" s="221">
        <v>1652625.0831811614</v>
      </c>
      <c r="AC47" s="221">
        <v>377803.297289807</v>
      </c>
      <c r="AD47" s="123">
        <v>-0.1121138510004982</v>
      </c>
      <c r="AE47" s="396">
        <v>0.13579525281315161</v>
      </c>
      <c r="AF47" s="396">
        <v>9.6518249434384626E-2</v>
      </c>
      <c r="AG47" s="396">
        <v>0.2446806895469866</v>
      </c>
      <c r="AH47" s="396">
        <v>3.0567731613245941E-2</v>
      </c>
      <c r="AI47" s="396">
        <v>0.14679191455392365</v>
      </c>
      <c r="AJ47" s="396">
        <v>0</v>
      </c>
      <c r="AK47" s="396">
        <v>0.13510102173932206</v>
      </c>
      <c r="AL47" s="396">
        <v>0</v>
      </c>
      <c r="AM47" s="396">
        <v>0</v>
      </c>
      <c r="AN47" s="396">
        <v>0</v>
      </c>
      <c r="AO47" s="396">
        <v>0</v>
      </c>
      <c r="AP47" s="396">
        <v>0</v>
      </c>
      <c r="AQ47" s="396">
        <v>4.9016562089249184E-2</v>
      </c>
      <c r="AR47" s="396">
        <v>0</v>
      </c>
      <c r="AS47" s="396">
        <v>0</v>
      </c>
      <c r="AT47" s="396">
        <v>9.3506967534668681E-2</v>
      </c>
      <c r="AU47" s="396">
        <v>0</v>
      </c>
      <c r="AV47" s="396">
        <v>2.0462063866843214E-2</v>
      </c>
      <c r="AW47" s="405">
        <v>4.755954680822428E-2</v>
      </c>
      <c r="AX47" s="397">
        <v>0.99999999999999989</v>
      </c>
      <c r="BA47" s="90">
        <v>70617661</v>
      </c>
      <c r="BB47" s="129" t="s">
        <v>681</v>
      </c>
      <c r="BC47" s="127" t="s">
        <v>750</v>
      </c>
      <c r="BD47" s="229">
        <v>45580</v>
      </c>
      <c r="BE47" s="221">
        <v>1652625.0831811614</v>
      </c>
      <c r="BF47" s="221">
        <v>377803.297289807</v>
      </c>
      <c r="BG47" s="123">
        <v>-0.1121138510004982</v>
      </c>
      <c r="BH47" s="396">
        <v>0.13579525281315161</v>
      </c>
      <c r="BI47" s="396">
        <v>9.6518249434384626E-2</v>
      </c>
      <c r="BJ47" s="396">
        <v>0.2446806895469866</v>
      </c>
      <c r="BK47" s="396">
        <v>3.0567731613245941E-2</v>
      </c>
      <c r="BL47" s="396">
        <v>0.13510102173932206</v>
      </c>
      <c r="BM47" s="396">
        <v>0</v>
      </c>
      <c r="BN47" s="396">
        <v>0</v>
      </c>
      <c r="BO47" s="396">
        <v>0</v>
      </c>
      <c r="BP47" s="396">
        <v>0</v>
      </c>
      <c r="BQ47" s="396">
        <v>0</v>
      </c>
      <c r="BR47" s="396">
        <v>4.9016562089249184E-2</v>
      </c>
      <c r="BS47" s="396">
        <v>0.14679191455392365</v>
      </c>
      <c r="BT47" s="396">
        <v>4.755954680822428E-2</v>
      </c>
      <c r="BU47" s="396">
        <v>0</v>
      </c>
      <c r="BV47" s="396">
        <v>0</v>
      </c>
      <c r="BW47" s="396">
        <v>0</v>
      </c>
      <c r="BX47" s="396">
        <v>2.0462063866843214E-2</v>
      </c>
      <c r="BY47" s="396">
        <v>0</v>
      </c>
      <c r="BZ47" s="396">
        <v>0</v>
      </c>
      <c r="CA47" s="396">
        <v>0</v>
      </c>
      <c r="CB47" s="396">
        <v>0</v>
      </c>
      <c r="CC47" s="396">
        <v>0</v>
      </c>
      <c r="CD47" s="396">
        <v>0</v>
      </c>
      <c r="CE47" s="396">
        <v>9.3506967534668681E-2</v>
      </c>
      <c r="CF47" s="397">
        <v>1</v>
      </c>
      <c r="CI47" s="111" t="s">
        <v>576</v>
      </c>
      <c r="CJ47" s="98">
        <v>223254.72990271551</v>
      </c>
      <c r="CK47" s="98">
        <v>223271.33728980704</v>
      </c>
      <c r="CL47" s="98">
        <v>16.607387091527926</v>
      </c>
      <c r="CM47" s="98">
        <v>3384.7572898070221</v>
      </c>
      <c r="CN47" s="264">
        <v>22090.58</v>
      </c>
      <c r="CO47" s="107">
        <v>1.3366964004611095E-2</v>
      </c>
      <c r="CP47" s="240">
        <v>2.5000000000000001E-3</v>
      </c>
      <c r="CQ47" s="107">
        <v>1.3366964004611095E-2</v>
      </c>
      <c r="CR47" s="100">
        <v>0.02</v>
      </c>
      <c r="CU47" s="129" t="s">
        <v>576</v>
      </c>
      <c r="CV47" s="208" t="s">
        <v>681</v>
      </c>
      <c r="CW47" s="209" t="s">
        <v>750</v>
      </c>
      <c r="CX47" s="229">
        <v>45580</v>
      </c>
      <c r="CY47" s="221">
        <v>1652625.0831811614</v>
      </c>
      <c r="CZ47" s="221">
        <v>377803.297289807</v>
      </c>
      <c r="DA47" s="442">
        <v>0.50756192340776884</v>
      </c>
      <c r="DB47" s="388">
        <v>0.7</v>
      </c>
      <c r="DC47" s="389">
        <v>9.3506967534668681E-2</v>
      </c>
      <c r="DD47" s="388">
        <v>1</v>
      </c>
      <c r="DE47" s="389">
        <v>6.9478625956092402E-2</v>
      </c>
      <c r="DF47" s="388">
        <v>0</v>
      </c>
      <c r="DG47" s="389">
        <v>6.9478625956092402E-2</v>
      </c>
      <c r="DH47" s="388">
        <v>1</v>
      </c>
      <c r="DI47" s="389">
        <v>4.755954680822428E-2</v>
      </c>
      <c r="DJ47" s="388">
        <v>0.7</v>
      </c>
      <c r="DK47" s="389">
        <v>0</v>
      </c>
      <c r="DL47" s="388"/>
      <c r="DM47" s="389">
        <v>0.58788614899950176</v>
      </c>
      <c r="DN47" s="388">
        <v>0</v>
      </c>
      <c r="DO47" s="389">
        <v>0.58788614899950176</v>
      </c>
      <c r="DP47" s="388">
        <v>0.7</v>
      </c>
      <c r="DQ47" s="389">
        <v>0.38356245801067707</v>
      </c>
      <c r="DR47" s="443">
        <v>0.75</v>
      </c>
      <c r="DS47" s="426"/>
      <c r="DT47" s="413"/>
      <c r="DU47" s="208" t="s">
        <v>576</v>
      </c>
      <c r="DV47" s="208" t="s">
        <v>681</v>
      </c>
      <c r="DW47" s="209" t="s">
        <v>750</v>
      </c>
      <c r="DX47" s="229">
        <v>45580</v>
      </c>
      <c r="DY47" s="461">
        <v>1652625.0831811614</v>
      </c>
      <c r="DZ47" s="461">
        <v>377803.297289807</v>
      </c>
      <c r="EA47" s="421">
        <v>-0.1121138510004982</v>
      </c>
      <c r="EB47" s="373">
        <v>2.2561923407768747E-2</v>
      </c>
      <c r="EC47" s="373">
        <v>-3.3208085446076341E-2</v>
      </c>
      <c r="ED47" s="373">
        <v>0</v>
      </c>
      <c r="EE47" s="373">
        <v>0.13510102173932206</v>
      </c>
      <c r="EF47" s="373">
        <v>0</v>
      </c>
      <c r="EG47" s="373">
        <v>0</v>
      </c>
      <c r="EH47" s="373">
        <v>-1.0983437910750814E-2</v>
      </c>
      <c r="EI47" s="373">
        <v>0</v>
      </c>
      <c r="EJ47" s="373">
        <v>-9.6493032465331322E-2</v>
      </c>
      <c r="EK47" s="373">
        <v>-4.537936133156787E-3</v>
      </c>
      <c r="EL47" s="373">
        <v>-1.2440453191775717E-2</v>
      </c>
      <c r="EM47" s="420">
        <v>0.15766294514709089</v>
      </c>
      <c r="EN47" s="272"/>
      <c r="EO47" s="416"/>
      <c r="EP47" s="129" t="s">
        <v>576</v>
      </c>
      <c r="EQ47" s="419" t="s">
        <v>681</v>
      </c>
      <c r="ER47" s="127" t="s">
        <v>750</v>
      </c>
      <c r="ES47" s="229">
        <v>45580</v>
      </c>
      <c r="ET47" s="279">
        <v>1652625.0831811614</v>
      </c>
      <c r="EU47" s="279">
        <v>377803.297289807</v>
      </c>
      <c r="EV47" s="421">
        <v>-0.1121138510004982</v>
      </c>
      <c r="EW47" s="373">
        <v>-2.4204747186848397E-2</v>
      </c>
      <c r="EX47" s="373">
        <v>1.5182494343846248E-3</v>
      </c>
      <c r="EY47" s="373">
        <v>3.9680689546986586E-2</v>
      </c>
      <c r="EZ47" s="373">
        <v>5.5677316132459395E-3</v>
      </c>
      <c r="FA47" s="373">
        <v>-3.3208085446076341E-2</v>
      </c>
      <c r="FB47" s="373">
        <v>0</v>
      </c>
      <c r="FC47" s="373">
        <v>0.13510102173932206</v>
      </c>
      <c r="FD47" s="373">
        <v>0</v>
      </c>
      <c r="FE47" s="373">
        <v>0</v>
      </c>
      <c r="FF47" s="373">
        <v>0</v>
      </c>
      <c r="FG47" s="373">
        <v>0</v>
      </c>
      <c r="FH47" s="373">
        <v>0</v>
      </c>
      <c r="FI47" s="373">
        <v>-1.0983437910750814E-2</v>
      </c>
      <c r="FJ47" s="373">
        <v>0</v>
      </c>
      <c r="FK47" s="373">
        <v>0</v>
      </c>
      <c r="FL47" s="373">
        <v>-9.6493032465331322E-2</v>
      </c>
      <c r="FM47" s="373">
        <v>0</v>
      </c>
      <c r="FN47" s="373">
        <v>-4.537936133156787E-3</v>
      </c>
      <c r="FO47" s="373">
        <v>-1.2440453191775717E-2</v>
      </c>
      <c r="FP47" s="382">
        <v>0</v>
      </c>
      <c r="FQ47" s="374">
        <v>0.18186769233393929</v>
      </c>
      <c r="FR47" s="234"/>
      <c r="FT47" s="96">
        <v>0</v>
      </c>
      <c r="FU47" s="279">
        <f t="shared" si="2"/>
        <v>0</v>
      </c>
      <c r="FV47" s="274">
        <f t="shared" si="4"/>
        <v>0</v>
      </c>
      <c r="FW47" s="274">
        <v>0</v>
      </c>
      <c r="FX47" s="280">
        <f t="shared" si="3"/>
        <v>0</v>
      </c>
      <c r="GA47" s="129" t="s">
        <v>576</v>
      </c>
      <c r="GB47" s="208" t="s">
        <v>681</v>
      </c>
      <c r="GC47" s="127" t="s">
        <v>750</v>
      </c>
      <c r="GD47" s="229">
        <v>45580</v>
      </c>
      <c r="GE47" s="221">
        <v>1652625.0831811614</v>
      </c>
      <c r="GF47" s="221">
        <v>377803.297289807</v>
      </c>
      <c r="GG47" s="216">
        <v>-0.1121138510004982</v>
      </c>
      <c r="GH47" s="373">
        <v>-2.4204747186848397E-2</v>
      </c>
      <c r="GI47" s="373">
        <v>1.5182494343846248E-3</v>
      </c>
      <c r="GJ47" s="373">
        <v>3.9680689546986586E-2</v>
      </c>
      <c r="GK47" s="373">
        <v>5.5677316132459395E-3</v>
      </c>
      <c r="GL47" s="373">
        <v>0.13510102173932206</v>
      </c>
      <c r="GM47" s="373">
        <v>0</v>
      </c>
      <c r="GN47" s="373">
        <v>0</v>
      </c>
      <c r="GO47" s="373">
        <v>0</v>
      </c>
      <c r="GP47" s="373">
        <v>0</v>
      </c>
      <c r="GQ47" s="373">
        <v>0</v>
      </c>
      <c r="GR47" s="373">
        <v>-1.0983437910750814E-2</v>
      </c>
      <c r="GS47" s="373">
        <v>-3.3208085446076341E-2</v>
      </c>
      <c r="GT47" s="373">
        <v>-1.2440453191775717E-2</v>
      </c>
      <c r="GU47" s="373">
        <v>0</v>
      </c>
      <c r="GV47" s="373">
        <v>0</v>
      </c>
      <c r="GW47" s="373">
        <v>0</v>
      </c>
      <c r="GX47" s="373">
        <v>-4.537936133156787E-3</v>
      </c>
      <c r="GY47" s="373">
        <v>0</v>
      </c>
      <c r="GZ47" s="373">
        <v>0</v>
      </c>
      <c r="HA47" s="373">
        <v>0</v>
      </c>
      <c r="HB47" s="373">
        <v>0</v>
      </c>
      <c r="HC47" s="373">
        <v>0</v>
      </c>
      <c r="HD47" s="373">
        <v>0</v>
      </c>
      <c r="HE47" s="373">
        <v>-9.6493032465331322E-2</v>
      </c>
      <c r="HF47" s="373">
        <v>0</v>
      </c>
      <c r="HG47" s="373">
        <v>0</v>
      </c>
      <c r="HH47" s="373">
        <v>0</v>
      </c>
      <c r="HI47" s="373">
        <v>0</v>
      </c>
      <c r="HJ47" s="374">
        <v>0.18186769233393929</v>
      </c>
      <c r="HO47" s="129" t="s">
        <v>576</v>
      </c>
      <c r="HP47" s="208" t="s">
        <v>681</v>
      </c>
      <c r="HQ47" s="127" t="s">
        <v>750</v>
      </c>
      <c r="HR47" s="229">
        <v>45580</v>
      </c>
      <c r="HS47" s="221">
        <v>1652625.0831811614</v>
      </c>
      <c r="HT47" s="221">
        <v>377803.297289807</v>
      </c>
      <c r="HU47" s="216">
        <v>-0.1121138510004982</v>
      </c>
      <c r="HV47" s="373">
        <v>-2.4204747186848397E-2</v>
      </c>
      <c r="HW47" s="373">
        <v>1.5182494343846248E-3</v>
      </c>
      <c r="HX47" s="373">
        <v>3.9680689546986586E-2</v>
      </c>
      <c r="HY47" s="373">
        <v>5.5677316132459395E-3</v>
      </c>
      <c r="HZ47" s="373">
        <v>0</v>
      </c>
      <c r="IA47" s="373">
        <v>0</v>
      </c>
      <c r="IB47" s="373">
        <v>0</v>
      </c>
      <c r="IC47" s="373">
        <v>0</v>
      </c>
      <c r="ID47" s="373">
        <v>0</v>
      </c>
      <c r="IE47" s="373">
        <v>0</v>
      </c>
      <c r="IF47" s="373">
        <v>-1.0983437910750814E-2</v>
      </c>
      <c r="IG47" s="373">
        <v>-3.3208085446076341E-2</v>
      </c>
      <c r="IH47" s="373">
        <v>-1.2440453191775717E-2</v>
      </c>
      <c r="II47" s="373">
        <v>0</v>
      </c>
      <c r="IJ47" s="373">
        <v>0</v>
      </c>
      <c r="IK47" s="373">
        <v>0</v>
      </c>
      <c r="IL47" s="373">
        <v>-4.537936133156787E-3</v>
      </c>
      <c r="IM47" s="373">
        <v>0</v>
      </c>
      <c r="IN47" s="373">
        <v>0</v>
      </c>
      <c r="IO47" s="373">
        <v>0</v>
      </c>
      <c r="IP47" s="373">
        <v>0</v>
      </c>
      <c r="IQ47" s="373">
        <v>0</v>
      </c>
      <c r="IR47" s="373">
        <v>0</v>
      </c>
      <c r="IS47" s="373">
        <v>0</v>
      </c>
      <c r="IT47" s="373">
        <v>0</v>
      </c>
      <c r="IU47" s="373">
        <v>0</v>
      </c>
      <c r="IV47" s="373">
        <v>0</v>
      </c>
      <c r="IW47" s="373">
        <v>0</v>
      </c>
      <c r="IX47" s="374">
        <v>6.6070665231612605E-2</v>
      </c>
    </row>
    <row r="48" spans="1:258" ht="15" customHeight="1" x14ac:dyDescent="0.25">
      <c r="A48" s="259" t="s">
        <v>35</v>
      </c>
      <c r="C48" s="91">
        <v>70609128</v>
      </c>
      <c r="D48" s="165" t="s">
        <v>681</v>
      </c>
      <c r="E48" s="167" t="s">
        <v>1111</v>
      </c>
      <c r="F48" s="230">
        <v>45412</v>
      </c>
      <c r="G48" s="222">
        <v>1642456.3373525462</v>
      </c>
      <c r="H48" s="222">
        <v>221721.02427424976</v>
      </c>
      <c r="I48" s="124">
        <v>-0.15429319610839698</v>
      </c>
      <c r="J48" s="398">
        <v>0.35067334533626499</v>
      </c>
      <c r="K48" s="398">
        <v>0.158250782129747</v>
      </c>
      <c r="L48" s="398">
        <v>0</v>
      </c>
      <c r="M48" s="398">
        <v>1.0115926917747606E-2</v>
      </c>
      <c r="N48" s="398">
        <v>0.26172532256354269</v>
      </c>
      <c r="O48" s="398">
        <v>0</v>
      </c>
      <c r="P48" s="398">
        <v>3.2880021691808467E-2</v>
      </c>
      <c r="Q48" s="398">
        <v>0</v>
      </c>
      <c r="R48" s="398">
        <v>0.12487763073848757</v>
      </c>
      <c r="S48" s="398">
        <v>2.045925924226695E-2</v>
      </c>
      <c r="T48" s="398">
        <v>4.1017711380134762E-2</v>
      </c>
      <c r="U48" s="399">
        <v>1.0000000000000002</v>
      </c>
      <c r="X48" s="91">
        <v>70609128</v>
      </c>
      <c r="Y48" s="165" t="s">
        <v>681</v>
      </c>
      <c r="Z48" s="167" t="s">
        <v>1111</v>
      </c>
      <c r="AA48" s="230">
        <v>45412</v>
      </c>
      <c r="AB48" s="222">
        <v>1642456.3373525462</v>
      </c>
      <c r="AC48" s="222">
        <v>221721.02427424976</v>
      </c>
      <c r="AD48" s="124">
        <v>-0.15429319610839698</v>
      </c>
      <c r="AE48" s="398">
        <v>0.10103753558215325</v>
      </c>
      <c r="AF48" s="398">
        <v>7.0193451952478642E-2</v>
      </c>
      <c r="AG48" s="398">
        <v>0.15278630673693891</v>
      </c>
      <c r="AH48" s="398">
        <v>2.6656051064694153E-2</v>
      </c>
      <c r="AI48" s="398">
        <v>0.158250782129747</v>
      </c>
      <c r="AJ48" s="398">
        <v>0</v>
      </c>
      <c r="AK48" s="398">
        <v>1.0115926917747606E-2</v>
      </c>
      <c r="AL48" s="398">
        <v>0</v>
      </c>
      <c r="AM48" s="398">
        <v>0.18373882649838963</v>
      </c>
      <c r="AN48" s="398">
        <v>7.7986496065153066E-2</v>
      </c>
      <c r="AO48" s="398">
        <v>0</v>
      </c>
      <c r="AP48" s="398">
        <v>0</v>
      </c>
      <c r="AQ48" s="398">
        <v>3.2880021691808467E-2</v>
      </c>
      <c r="AR48" s="398">
        <v>0</v>
      </c>
      <c r="AS48" s="398">
        <v>0</v>
      </c>
      <c r="AT48" s="398">
        <v>0.12487763073848757</v>
      </c>
      <c r="AU48" s="398">
        <v>0</v>
      </c>
      <c r="AV48" s="398">
        <v>2.045925924226695E-2</v>
      </c>
      <c r="AW48" s="406">
        <v>4.1017711380134762E-2</v>
      </c>
      <c r="AX48" s="399">
        <v>1</v>
      </c>
      <c r="BA48" s="91">
        <v>70609128</v>
      </c>
      <c r="BB48" s="165" t="s">
        <v>681</v>
      </c>
      <c r="BC48" s="167" t="s">
        <v>1111</v>
      </c>
      <c r="BD48" s="230">
        <v>45412</v>
      </c>
      <c r="BE48" s="222">
        <v>1642456.3373525462</v>
      </c>
      <c r="BF48" s="222">
        <v>221721.02427424976</v>
      </c>
      <c r="BG48" s="124">
        <v>-0.15429319610839698</v>
      </c>
      <c r="BH48" s="398">
        <v>0.10103753558215325</v>
      </c>
      <c r="BI48" s="398">
        <v>7.0193451952478642E-2</v>
      </c>
      <c r="BJ48" s="398">
        <v>0.15278630673693891</v>
      </c>
      <c r="BK48" s="398">
        <v>2.6656051064694153E-2</v>
      </c>
      <c r="BL48" s="398">
        <v>1.0115926917747606E-2</v>
      </c>
      <c r="BM48" s="398">
        <v>0</v>
      </c>
      <c r="BN48" s="398">
        <v>0</v>
      </c>
      <c r="BO48" s="398">
        <v>0</v>
      </c>
      <c r="BP48" s="398">
        <v>0</v>
      </c>
      <c r="BQ48" s="398">
        <v>0</v>
      </c>
      <c r="BR48" s="398">
        <v>3.2880021691808467E-2</v>
      </c>
      <c r="BS48" s="398">
        <v>0.158250782129747</v>
      </c>
      <c r="BT48" s="398">
        <v>4.1017711380134762E-2</v>
      </c>
      <c r="BU48" s="398">
        <v>0</v>
      </c>
      <c r="BV48" s="398">
        <v>0</v>
      </c>
      <c r="BW48" s="398">
        <v>0</v>
      </c>
      <c r="BX48" s="398">
        <v>2.045925924226695E-2</v>
      </c>
      <c r="BY48" s="398">
        <v>7.2430540340424829E-2</v>
      </c>
      <c r="BZ48" s="398">
        <v>3.908475284248656E-2</v>
      </c>
      <c r="CA48" s="398">
        <v>4.577595050178912E-2</v>
      </c>
      <c r="CB48" s="398">
        <v>0</v>
      </c>
      <c r="CC48" s="398">
        <v>3.8901743222666513E-2</v>
      </c>
      <c r="CD48" s="398">
        <v>6.5532335656175694E-2</v>
      </c>
      <c r="CE48" s="398">
        <v>0.12487763073848757</v>
      </c>
      <c r="CF48" s="399">
        <v>1</v>
      </c>
      <c r="CI48" s="106" t="s">
        <v>610</v>
      </c>
      <c r="CJ48" s="99">
        <v>16614.045365874292</v>
      </c>
      <c r="CK48" s="99">
        <v>16614.968274249764</v>
      </c>
      <c r="CL48" s="99">
        <v>0.92290837547261617</v>
      </c>
      <c r="CM48" s="99">
        <v>188.09827424976621</v>
      </c>
      <c r="CN48" s="265">
        <v>16426.87</v>
      </c>
      <c r="CO48" s="108">
        <v>1.0001404376129874E-2</v>
      </c>
      <c r="CP48" s="239">
        <v>2.5000000000000001E-3</v>
      </c>
      <c r="CQ48" s="108">
        <v>1.0001404376129874E-2</v>
      </c>
      <c r="CR48" s="101">
        <v>0.02</v>
      </c>
      <c r="CU48" s="165" t="s">
        <v>610</v>
      </c>
      <c r="CV48" s="210" t="s">
        <v>681</v>
      </c>
      <c r="CW48" s="207" t="s">
        <v>1111</v>
      </c>
      <c r="CX48" s="230">
        <v>45412</v>
      </c>
      <c r="CY48" s="222">
        <v>1642456.3373525462</v>
      </c>
      <c r="CZ48" s="222">
        <v>221721.02427424976</v>
      </c>
      <c r="DA48" s="444">
        <v>0.35067334533626499</v>
      </c>
      <c r="DB48" s="386">
        <v>0.7</v>
      </c>
      <c r="DC48" s="387">
        <v>0.12487763073848757</v>
      </c>
      <c r="DD48" s="386">
        <v>1</v>
      </c>
      <c r="DE48" s="387">
        <v>5.3339280934075417E-2</v>
      </c>
      <c r="DF48" s="386">
        <v>0</v>
      </c>
      <c r="DG48" s="387">
        <v>5.3339280934075417E-2</v>
      </c>
      <c r="DH48" s="386">
        <v>1</v>
      </c>
      <c r="DI48" s="387">
        <v>4.1017711380134762E-2</v>
      </c>
      <c r="DJ48" s="386">
        <v>0.7</v>
      </c>
      <c r="DK48" s="387">
        <v>0.26172532256354269</v>
      </c>
      <c r="DL48" s="386">
        <v>0.7</v>
      </c>
      <c r="DM48" s="387">
        <v>0.54570680389160298</v>
      </c>
      <c r="DN48" s="386">
        <v>0</v>
      </c>
      <c r="DO48" s="387">
        <v>0.54570680389160298</v>
      </c>
      <c r="DP48" s="386">
        <v>0.7</v>
      </c>
      <c r="DQ48" s="387">
        <v>0.31199152142933739</v>
      </c>
      <c r="DR48" s="445">
        <v>0.75</v>
      </c>
      <c r="DS48" s="259"/>
      <c r="DT48" s="413"/>
      <c r="DU48" s="210" t="s">
        <v>610</v>
      </c>
      <c r="DV48" s="210" t="s">
        <v>681</v>
      </c>
      <c r="DW48" s="207" t="s">
        <v>1111</v>
      </c>
      <c r="DX48" s="230">
        <v>45412</v>
      </c>
      <c r="DY48" s="462">
        <v>1642456.3373525462</v>
      </c>
      <c r="DZ48" s="462">
        <v>221721.02427424976</v>
      </c>
      <c r="EA48" s="425">
        <v>-0.15429319610839698</v>
      </c>
      <c r="EB48" s="375">
        <v>-4.9326654663735037E-2</v>
      </c>
      <c r="EC48" s="375">
        <v>8.250782129747003E-3</v>
      </c>
      <c r="ED48" s="375">
        <v>0</v>
      </c>
      <c r="EE48" s="375">
        <v>1.0115926917747606E-2</v>
      </c>
      <c r="EF48" s="375">
        <v>-3.2746774364573183E-3</v>
      </c>
      <c r="EG48" s="375">
        <v>0</v>
      </c>
      <c r="EH48" s="375">
        <v>-7.1199783081915338E-3</v>
      </c>
      <c r="EI48" s="375">
        <v>0</v>
      </c>
      <c r="EJ48" s="375">
        <v>4.9877630738487569E-2</v>
      </c>
      <c r="EK48" s="375">
        <v>-4.5407407577330514E-3</v>
      </c>
      <c r="EL48" s="375">
        <v>-3.982288619865236E-3</v>
      </c>
      <c r="EM48" s="423">
        <v>6.8244339785982183E-2</v>
      </c>
      <c r="EN48" s="272"/>
      <c r="EO48" s="416"/>
      <c r="EP48" s="165" t="s">
        <v>610</v>
      </c>
      <c r="EQ48" s="422" t="s">
        <v>681</v>
      </c>
      <c r="ER48" s="167" t="s">
        <v>1111</v>
      </c>
      <c r="ES48" s="230">
        <v>45412</v>
      </c>
      <c r="ET48" s="424">
        <v>1642456.3373525462</v>
      </c>
      <c r="EU48" s="424">
        <v>221721.02427424976</v>
      </c>
      <c r="EV48" s="425">
        <v>-0.15429319610839698</v>
      </c>
      <c r="EW48" s="375">
        <v>-2.3962464417846746E-2</v>
      </c>
      <c r="EX48" s="375">
        <v>-1.9806548047521355E-2</v>
      </c>
      <c r="EY48" s="375">
        <v>-7.2136932630610939E-3</v>
      </c>
      <c r="EZ48" s="375">
        <v>1.6560510646941515E-3</v>
      </c>
      <c r="FA48" s="375">
        <v>8.250782129747003E-3</v>
      </c>
      <c r="FB48" s="375">
        <v>0</v>
      </c>
      <c r="FC48" s="375">
        <v>1.0115926917747606E-2</v>
      </c>
      <c r="FD48" s="375">
        <v>0</v>
      </c>
      <c r="FE48" s="375">
        <v>-6.2611735016103731E-3</v>
      </c>
      <c r="FF48" s="375">
        <v>2.9864960651530548E-3</v>
      </c>
      <c r="FG48" s="375">
        <v>0</v>
      </c>
      <c r="FH48" s="375">
        <v>0</v>
      </c>
      <c r="FI48" s="375">
        <v>-7.1199783081915338E-3</v>
      </c>
      <c r="FJ48" s="375">
        <v>0</v>
      </c>
      <c r="FK48" s="375">
        <v>0</v>
      </c>
      <c r="FL48" s="375">
        <v>4.9877630738487569E-2</v>
      </c>
      <c r="FM48" s="375">
        <v>0</v>
      </c>
      <c r="FN48" s="375">
        <v>-4.5407407577330514E-3</v>
      </c>
      <c r="FO48" s="375">
        <v>-3.982288619865236E-3</v>
      </c>
      <c r="FP48" s="383">
        <v>0</v>
      </c>
      <c r="FQ48" s="376">
        <v>7.2886886915829396E-2</v>
      </c>
      <c r="FR48" s="234"/>
      <c r="FT48" s="304">
        <v>0</v>
      </c>
      <c r="FU48" s="281">
        <f t="shared" si="2"/>
        <v>0</v>
      </c>
      <c r="FV48" s="273">
        <f t="shared" si="4"/>
        <v>0</v>
      </c>
      <c r="FW48" s="273">
        <v>0</v>
      </c>
      <c r="FX48" s="282">
        <f t="shared" si="3"/>
        <v>0</v>
      </c>
      <c r="GA48" s="165" t="s">
        <v>610</v>
      </c>
      <c r="GB48" s="210" t="s">
        <v>681</v>
      </c>
      <c r="GC48" s="167" t="s">
        <v>1111</v>
      </c>
      <c r="GD48" s="230">
        <v>45412</v>
      </c>
      <c r="GE48" s="222">
        <v>1642456.3373525462</v>
      </c>
      <c r="GF48" s="222">
        <v>221721.02427424976</v>
      </c>
      <c r="GG48" s="217">
        <v>-0.15429319610839698</v>
      </c>
      <c r="GH48" s="375">
        <v>-2.3962464417846746E-2</v>
      </c>
      <c r="GI48" s="375">
        <v>-1.9806548047521355E-2</v>
      </c>
      <c r="GJ48" s="375">
        <v>-7.2136932630610939E-3</v>
      </c>
      <c r="GK48" s="375">
        <v>1.6560510646941515E-3</v>
      </c>
      <c r="GL48" s="375">
        <v>1.0115926917747606E-2</v>
      </c>
      <c r="GM48" s="375">
        <v>0</v>
      </c>
      <c r="GN48" s="375">
        <v>0</v>
      </c>
      <c r="GO48" s="375">
        <v>0</v>
      </c>
      <c r="GP48" s="375">
        <v>0</v>
      </c>
      <c r="GQ48" s="375">
        <v>0</v>
      </c>
      <c r="GR48" s="375">
        <v>-7.1199783081915338E-3</v>
      </c>
      <c r="GS48" s="375">
        <v>8.250782129747003E-3</v>
      </c>
      <c r="GT48" s="375">
        <v>-3.982288619865236E-3</v>
      </c>
      <c r="GU48" s="375">
        <v>0</v>
      </c>
      <c r="GV48" s="375">
        <v>0</v>
      </c>
      <c r="GW48" s="375">
        <v>0</v>
      </c>
      <c r="GX48" s="375">
        <v>-4.5407407577330514E-3</v>
      </c>
      <c r="GY48" s="375">
        <v>2.2430540340424826E-2</v>
      </c>
      <c r="GZ48" s="375">
        <v>-1.0915247157513443E-2</v>
      </c>
      <c r="HA48" s="375">
        <v>-1.9224049498210882E-2</v>
      </c>
      <c r="HB48" s="375">
        <v>0</v>
      </c>
      <c r="HC48" s="375">
        <v>1.3901743222666511E-2</v>
      </c>
      <c r="HD48" s="375">
        <v>-9.467664343824303E-3</v>
      </c>
      <c r="HE48" s="375">
        <v>4.9877630738487569E-2</v>
      </c>
      <c r="HF48" s="375">
        <v>0</v>
      </c>
      <c r="HG48" s="375">
        <v>0</v>
      </c>
      <c r="HH48" s="375">
        <v>0</v>
      </c>
      <c r="HI48" s="375">
        <v>0</v>
      </c>
      <c r="HJ48" s="376">
        <v>0.10623267441376766</v>
      </c>
      <c r="HO48" s="165" t="s">
        <v>610</v>
      </c>
      <c r="HP48" s="210" t="s">
        <v>681</v>
      </c>
      <c r="HQ48" s="167" t="s">
        <v>1111</v>
      </c>
      <c r="HR48" s="230">
        <v>45412</v>
      </c>
      <c r="HS48" s="222">
        <v>1642456.3373525462</v>
      </c>
      <c r="HT48" s="222">
        <v>221721.02427424976</v>
      </c>
      <c r="HU48" s="217">
        <v>-0.15429319610839698</v>
      </c>
      <c r="HV48" s="375">
        <v>-2.3962464417846746E-2</v>
      </c>
      <c r="HW48" s="375">
        <v>-1.9806548047521355E-2</v>
      </c>
      <c r="HX48" s="375">
        <v>-7.2136932630610939E-3</v>
      </c>
      <c r="HY48" s="375">
        <v>1.6560510646941515E-3</v>
      </c>
      <c r="HZ48" s="375">
        <v>0</v>
      </c>
      <c r="IA48" s="375">
        <v>0</v>
      </c>
      <c r="IB48" s="375">
        <v>0</v>
      </c>
      <c r="IC48" s="375">
        <v>0</v>
      </c>
      <c r="ID48" s="375">
        <v>0</v>
      </c>
      <c r="IE48" s="375">
        <v>0</v>
      </c>
      <c r="IF48" s="375">
        <v>-7.1199783081915338E-3</v>
      </c>
      <c r="IG48" s="375">
        <v>8.250782129747003E-3</v>
      </c>
      <c r="IH48" s="375">
        <v>-3.982288619865236E-3</v>
      </c>
      <c r="II48" s="375">
        <v>0</v>
      </c>
      <c r="IJ48" s="375">
        <v>0</v>
      </c>
      <c r="IK48" s="375">
        <v>0</v>
      </c>
      <c r="IL48" s="375">
        <v>-4.5407407577330514E-3</v>
      </c>
      <c r="IM48" s="375">
        <v>2.2430540340424826E-2</v>
      </c>
      <c r="IN48" s="375">
        <v>-1.0915247157513443E-2</v>
      </c>
      <c r="IO48" s="375">
        <v>-1.9224049498210882E-2</v>
      </c>
      <c r="IP48" s="375">
        <v>0</v>
      </c>
      <c r="IQ48" s="375">
        <v>1.3901743222666511E-2</v>
      </c>
      <c r="IR48" s="375">
        <v>-9.467664343824303E-3</v>
      </c>
      <c r="IS48" s="375">
        <v>0</v>
      </c>
      <c r="IT48" s="375">
        <v>0</v>
      </c>
      <c r="IU48" s="375">
        <v>0</v>
      </c>
      <c r="IV48" s="375">
        <v>0</v>
      </c>
      <c r="IW48" s="375">
        <v>0</v>
      </c>
      <c r="IX48" s="376">
        <v>7.6235895585650082E-2</v>
      </c>
    </row>
    <row r="49" spans="1:258" ht="15" customHeight="1" x14ac:dyDescent="0.25">
      <c r="A49" s="259" t="s">
        <v>35</v>
      </c>
      <c r="C49" s="90">
        <v>70524877</v>
      </c>
      <c r="D49" s="129" t="s">
        <v>681</v>
      </c>
      <c r="E49" s="127" t="s">
        <v>750</v>
      </c>
      <c r="F49" s="229">
        <v>45372</v>
      </c>
      <c r="G49" s="221">
        <v>1505211.3337092681</v>
      </c>
      <c r="H49" s="221">
        <v>359033.77359449118</v>
      </c>
      <c r="I49" s="123">
        <v>-0.12222518815902395</v>
      </c>
      <c r="J49" s="396">
        <v>0.49415653035365986</v>
      </c>
      <c r="K49" s="396">
        <v>0.15349339645925456</v>
      </c>
      <c r="L49" s="396">
        <v>0</v>
      </c>
      <c r="M49" s="396">
        <v>0.16946185820027793</v>
      </c>
      <c r="N49" s="396">
        <v>0</v>
      </c>
      <c r="O49" s="396">
        <v>0</v>
      </c>
      <c r="P49" s="396">
        <v>4.4847523060863828E-2</v>
      </c>
      <c r="Q49" s="396">
        <v>0</v>
      </c>
      <c r="R49" s="396">
        <v>6.9065294468530408E-2</v>
      </c>
      <c r="S49" s="396">
        <v>2.0487887188574999E-2</v>
      </c>
      <c r="T49" s="396">
        <v>4.8487510268838345E-2</v>
      </c>
      <c r="U49" s="397">
        <v>0.99999999999999989</v>
      </c>
      <c r="X49" s="90">
        <v>70524877</v>
      </c>
      <c r="Y49" s="129" t="s">
        <v>681</v>
      </c>
      <c r="Z49" s="127" t="s">
        <v>750</v>
      </c>
      <c r="AA49" s="229">
        <v>45372</v>
      </c>
      <c r="AB49" s="221">
        <v>1505211.3337092681</v>
      </c>
      <c r="AC49" s="221">
        <v>359033.77359449118</v>
      </c>
      <c r="AD49" s="123">
        <v>-0.12222518815902395</v>
      </c>
      <c r="AE49" s="396">
        <v>0.13677945169259373</v>
      </c>
      <c r="AF49" s="396">
        <v>9.5595460263650039E-2</v>
      </c>
      <c r="AG49" s="396">
        <v>0.22942842857655998</v>
      </c>
      <c r="AH49" s="396">
        <v>3.2353189820856144E-2</v>
      </c>
      <c r="AI49" s="396">
        <v>0.15349339645925456</v>
      </c>
      <c r="AJ49" s="396">
        <v>0</v>
      </c>
      <c r="AK49" s="396">
        <v>0.16946185820027793</v>
      </c>
      <c r="AL49" s="396">
        <v>0</v>
      </c>
      <c r="AM49" s="396">
        <v>0</v>
      </c>
      <c r="AN49" s="396">
        <v>0</v>
      </c>
      <c r="AO49" s="396">
        <v>0</v>
      </c>
      <c r="AP49" s="396">
        <v>0</v>
      </c>
      <c r="AQ49" s="396">
        <v>4.4847523060863828E-2</v>
      </c>
      <c r="AR49" s="396">
        <v>0</v>
      </c>
      <c r="AS49" s="396">
        <v>0</v>
      </c>
      <c r="AT49" s="396">
        <v>6.9065294468530408E-2</v>
      </c>
      <c r="AU49" s="396">
        <v>0</v>
      </c>
      <c r="AV49" s="396">
        <v>2.0487887188574999E-2</v>
      </c>
      <c r="AW49" s="405">
        <v>4.8487510268838345E-2</v>
      </c>
      <c r="AX49" s="397">
        <v>0.99999999999999989</v>
      </c>
      <c r="BA49" s="90">
        <v>70524877</v>
      </c>
      <c r="BB49" s="129" t="s">
        <v>681</v>
      </c>
      <c r="BC49" s="127" t="s">
        <v>750</v>
      </c>
      <c r="BD49" s="229">
        <v>45372</v>
      </c>
      <c r="BE49" s="221">
        <v>1505211.3337092681</v>
      </c>
      <c r="BF49" s="221">
        <v>359033.77359449118</v>
      </c>
      <c r="BG49" s="123">
        <v>-0.12222518815902395</v>
      </c>
      <c r="BH49" s="396">
        <v>0.13677945169259373</v>
      </c>
      <c r="BI49" s="396">
        <v>9.5595460263650039E-2</v>
      </c>
      <c r="BJ49" s="396">
        <v>0.22942842857655998</v>
      </c>
      <c r="BK49" s="396">
        <v>3.2353189820856144E-2</v>
      </c>
      <c r="BL49" s="396">
        <v>0.16946185820027793</v>
      </c>
      <c r="BM49" s="396">
        <v>0</v>
      </c>
      <c r="BN49" s="396">
        <v>0</v>
      </c>
      <c r="BO49" s="396">
        <v>0</v>
      </c>
      <c r="BP49" s="396">
        <v>0</v>
      </c>
      <c r="BQ49" s="396">
        <v>0</v>
      </c>
      <c r="BR49" s="396">
        <v>4.4847523060863828E-2</v>
      </c>
      <c r="BS49" s="396">
        <v>0.15349339645925456</v>
      </c>
      <c r="BT49" s="396">
        <v>4.8487510268838345E-2</v>
      </c>
      <c r="BU49" s="396">
        <v>0</v>
      </c>
      <c r="BV49" s="396">
        <v>0</v>
      </c>
      <c r="BW49" s="396">
        <v>0</v>
      </c>
      <c r="BX49" s="396">
        <v>2.0487887188574999E-2</v>
      </c>
      <c r="BY49" s="396">
        <v>0</v>
      </c>
      <c r="BZ49" s="396">
        <v>0</v>
      </c>
      <c r="CA49" s="396">
        <v>0</v>
      </c>
      <c r="CB49" s="396">
        <v>0</v>
      </c>
      <c r="CC49" s="396">
        <v>0</v>
      </c>
      <c r="CD49" s="396">
        <v>0</v>
      </c>
      <c r="CE49" s="396">
        <v>6.9065294468530408E-2</v>
      </c>
      <c r="CF49" s="397">
        <v>0.99999999999999989</v>
      </c>
      <c r="CI49" s="111" t="s">
        <v>569</v>
      </c>
      <c r="CJ49" s="98">
        <v>255061.06839692072</v>
      </c>
      <c r="CK49" s="98">
        <v>255075.90959449118</v>
      </c>
      <c r="CL49" s="98">
        <v>14.841197570465738</v>
      </c>
      <c r="CM49" s="98">
        <v>3024.7895944912011</v>
      </c>
      <c r="CN49" s="264">
        <v>13779.85</v>
      </c>
      <c r="CO49" s="107">
        <v>9.1547609903006363E-3</v>
      </c>
      <c r="CP49" s="240">
        <v>2.5000000000000001E-3</v>
      </c>
      <c r="CQ49" s="107">
        <v>9.1547609903006363E-3</v>
      </c>
      <c r="CR49" s="100">
        <v>0.02</v>
      </c>
      <c r="CU49" s="129" t="s">
        <v>569</v>
      </c>
      <c r="CV49" s="208" t="s">
        <v>681</v>
      </c>
      <c r="CW49" s="209" t="s">
        <v>750</v>
      </c>
      <c r="CX49" s="229">
        <v>45372</v>
      </c>
      <c r="CY49" s="221">
        <v>1505211.3337092681</v>
      </c>
      <c r="CZ49" s="221">
        <v>359033.77359449118</v>
      </c>
      <c r="DA49" s="442">
        <v>0.49415653035365986</v>
      </c>
      <c r="DB49" s="388">
        <v>0.7</v>
      </c>
      <c r="DC49" s="389">
        <v>6.9065294468530408E-2</v>
      </c>
      <c r="DD49" s="388">
        <v>1</v>
      </c>
      <c r="DE49" s="389">
        <v>6.5335410249438827E-2</v>
      </c>
      <c r="DF49" s="388">
        <v>0</v>
      </c>
      <c r="DG49" s="389">
        <v>6.5335410249438827E-2</v>
      </c>
      <c r="DH49" s="388">
        <v>1</v>
      </c>
      <c r="DI49" s="389">
        <v>4.8487510268838345E-2</v>
      </c>
      <c r="DJ49" s="388">
        <v>0.7</v>
      </c>
      <c r="DK49" s="389">
        <v>0</v>
      </c>
      <c r="DL49" s="388"/>
      <c r="DM49" s="389">
        <v>0.57777481184097601</v>
      </c>
      <c r="DN49" s="388">
        <v>0</v>
      </c>
      <c r="DO49" s="389">
        <v>0.57777481184097601</v>
      </c>
      <c r="DP49" s="388">
        <v>0.7</v>
      </c>
      <c r="DQ49" s="389">
        <v>0.39217422885317316</v>
      </c>
      <c r="DR49" s="443">
        <v>0.75</v>
      </c>
      <c r="DS49" s="426"/>
      <c r="DT49" s="413"/>
      <c r="DU49" s="208" t="s">
        <v>569</v>
      </c>
      <c r="DV49" s="208" t="s">
        <v>681</v>
      </c>
      <c r="DW49" s="209" t="s">
        <v>750</v>
      </c>
      <c r="DX49" s="229">
        <v>45372</v>
      </c>
      <c r="DY49" s="461">
        <v>1505211.3337092681</v>
      </c>
      <c r="DZ49" s="461">
        <v>359033.77359449118</v>
      </c>
      <c r="EA49" s="421">
        <v>-0.12222518815902395</v>
      </c>
      <c r="EB49" s="373">
        <v>9.1565303536597642E-3</v>
      </c>
      <c r="EC49" s="373">
        <v>-2.6506603540745438E-2</v>
      </c>
      <c r="ED49" s="373">
        <v>0</v>
      </c>
      <c r="EE49" s="373">
        <v>0.16946185820027793</v>
      </c>
      <c r="EF49" s="373">
        <v>0</v>
      </c>
      <c r="EG49" s="373">
        <v>0</v>
      </c>
      <c r="EH49" s="373">
        <v>-1.515247693913617E-2</v>
      </c>
      <c r="EI49" s="373">
        <v>0</v>
      </c>
      <c r="EJ49" s="373">
        <v>-0.12093470553146959</v>
      </c>
      <c r="EK49" s="373">
        <v>-4.5121128114250023E-3</v>
      </c>
      <c r="EL49" s="373">
        <v>-1.1512489731161653E-2</v>
      </c>
      <c r="EM49" s="420">
        <v>0.17861838855393775</v>
      </c>
      <c r="EN49" s="272"/>
      <c r="EO49" s="416"/>
      <c r="EP49" s="129" t="s">
        <v>569</v>
      </c>
      <c r="EQ49" s="419" t="s">
        <v>681</v>
      </c>
      <c r="ER49" s="127" t="s">
        <v>750</v>
      </c>
      <c r="ES49" s="229">
        <v>45372</v>
      </c>
      <c r="ET49" s="279">
        <v>1505211.3337092681</v>
      </c>
      <c r="EU49" s="279">
        <v>359033.77359449118</v>
      </c>
      <c r="EV49" s="421">
        <v>-0.12222518815902395</v>
      </c>
      <c r="EW49" s="373">
        <v>-2.3220548307406275E-2</v>
      </c>
      <c r="EX49" s="373">
        <v>5.9546026365003835E-4</v>
      </c>
      <c r="EY49" s="373">
        <v>2.4428428576559968E-2</v>
      </c>
      <c r="EZ49" s="373">
        <v>7.353189820856143E-3</v>
      </c>
      <c r="FA49" s="373">
        <v>-2.6506603540745438E-2</v>
      </c>
      <c r="FB49" s="373">
        <v>0</v>
      </c>
      <c r="FC49" s="373">
        <v>0.16946185820027793</v>
      </c>
      <c r="FD49" s="373">
        <v>0</v>
      </c>
      <c r="FE49" s="373">
        <v>0</v>
      </c>
      <c r="FF49" s="373">
        <v>0</v>
      </c>
      <c r="FG49" s="373">
        <v>0</v>
      </c>
      <c r="FH49" s="373">
        <v>0</v>
      </c>
      <c r="FI49" s="373">
        <v>-1.515247693913617E-2</v>
      </c>
      <c r="FJ49" s="373">
        <v>0</v>
      </c>
      <c r="FK49" s="373">
        <v>0</v>
      </c>
      <c r="FL49" s="373">
        <v>-0.12093470553146959</v>
      </c>
      <c r="FM49" s="373">
        <v>0</v>
      </c>
      <c r="FN49" s="373">
        <v>-4.5121128114250023E-3</v>
      </c>
      <c r="FO49" s="373">
        <v>-1.1512489731161653E-2</v>
      </c>
      <c r="FP49" s="382">
        <v>0</v>
      </c>
      <c r="FQ49" s="374">
        <v>0.20183893686134413</v>
      </c>
      <c r="FR49" s="234"/>
      <c r="FT49" s="96">
        <v>0</v>
      </c>
      <c r="FU49" s="279">
        <f t="shared" si="2"/>
        <v>0</v>
      </c>
      <c r="FV49" s="274">
        <f t="shared" si="4"/>
        <v>0</v>
      </c>
      <c r="FW49" s="274">
        <v>0</v>
      </c>
      <c r="FX49" s="280">
        <f t="shared" si="3"/>
        <v>0</v>
      </c>
      <c r="GA49" s="129" t="s">
        <v>569</v>
      </c>
      <c r="GB49" s="208" t="s">
        <v>681</v>
      </c>
      <c r="GC49" s="127" t="s">
        <v>750</v>
      </c>
      <c r="GD49" s="229">
        <v>45372</v>
      </c>
      <c r="GE49" s="221">
        <v>1505211.3337092681</v>
      </c>
      <c r="GF49" s="221">
        <v>359033.77359449118</v>
      </c>
      <c r="GG49" s="216">
        <v>-0.12222518815902395</v>
      </c>
      <c r="GH49" s="373">
        <v>-2.3220548307406275E-2</v>
      </c>
      <c r="GI49" s="373">
        <v>5.9546026365003835E-4</v>
      </c>
      <c r="GJ49" s="373">
        <v>2.4428428576559968E-2</v>
      </c>
      <c r="GK49" s="373">
        <v>7.353189820856143E-3</v>
      </c>
      <c r="GL49" s="373">
        <v>0.16946185820027793</v>
      </c>
      <c r="GM49" s="373">
        <v>0</v>
      </c>
      <c r="GN49" s="373">
        <v>0</v>
      </c>
      <c r="GO49" s="373">
        <v>0</v>
      </c>
      <c r="GP49" s="373">
        <v>0</v>
      </c>
      <c r="GQ49" s="373">
        <v>0</v>
      </c>
      <c r="GR49" s="373">
        <v>-1.515247693913617E-2</v>
      </c>
      <c r="GS49" s="373">
        <v>-2.6506603540745438E-2</v>
      </c>
      <c r="GT49" s="373">
        <v>-1.1512489731161653E-2</v>
      </c>
      <c r="GU49" s="373">
        <v>0</v>
      </c>
      <c r="GV49" s="373">
        <v>0</v>
      </c>
      <c r="GW49" s="373">
        <v>0</v>
      </c>
      <c r="GX49" s="373">
        <v>-4.5121128114250023E-3</v>
      </c>
      <c r="GY49" s="373">
        <v>0</v>
      </c>
      <c r="GZ49" s="373">
        <v>0</v>
      </c>
      <c r="HA49" s="373">
        <v>0</v>
      </c>
      <c r="HB49" s="373">
        <v>0</v>
      </c>
      <c r="HC49" s="373">
        <v>0</v>
      </c>
      <c r="HD49" s="373">
        <v>0</v>
      </c>
      <c r="HE49" s="373">
        <v>-0.12093470553146959</v>
      </c>
      <c r="HF49" s="373">
        <v>0</v>
      </c>
      <c r="HG49" s="373">
        <v>0</v>
      </c>
      <c r="HH49" s="373">
        <v>0</v>
      </c>
      <c r="HI49" s="373">
        <v>0</v>
      </c>
      <c r="HJ49" s="374">
        <v>0.20183893686134408</v>
      </c>
      <c r="HO49" s="129" t="s">
        <v>569</v>
      </c>
      <c r="HP49" s="208" t="s">
        <v>681</v>
      </c>
      <c r="HQ49" s="127" t="s">
        <v>750</v>
      </c>
      <c r="HR49" s="229">
        <v>45372</v>
      </c>
      <c r="HS49" s="221">
        <v>1505211.3337092681</v>
      </c>
      <c r="HT49" s="221">
        <v>359033.77359449118</v>
      </c>
      <c r="HU49" s="216">
        <v>-0.12222518815902395</v>
      </c>
      <c r="HV49" s="373">
        <v>-2.3220548307406275E-2</v>
      </c>
      <c r="HW49" s="373">
        <v>5.9546026365003835E-4</v>
      </c>
      <c r="HX49" s="373">
        <v>2.4428428576559968E-2</v>
      </c>
      <c r="HY49" s="373">
        <v>7.353189820856143E-3</v>
      </c>
      <c r="HZ49" s="373">
        <v>0</v>
      </c>
      <c r="IA49" s="373">
        <v>0</v>
      </c>
      <c r="IB49" s="373">
        <v>0</v>
      </c>
      <c r="IC49" s="373">
        <v>0</v>
      </c>
      <c r="ID49" s="373">
        <v>0</v>
      </c>
      <c r="IE49" s="373">
        <v>0</v>
      </c>
      <c r="IF49" s="373">
        <v>-1.515247693913617E-2</v>
      </c>
      <c r="IG49" s="373">
        <v>-2.6506603540745438E-2</v>
      </c>
      <c r="IH49" s="373">
        <v>-1.1512489731161653E-2</v>
      </c>
      <c r="II49" s="373">
        <v>0</v>
      </c>
      <c r="IJ49" s="373">
        <v>0</v>
      </c>
      <c r="IK49" s="373">
        <v>0</v>
      </c>
      <c r="IL49" s="373">
        <v>-4.5121128114250023E-3</v>
      </c>
      <c r="IM49" s="373">
        <v>0</v>
      </c>
      <c r="IN49" s="373">
        <v>0</v>
      </c>
      <c r="IO49" s="373">
        <v>0</v>
      </c>
      <c r="IP49" s="373">
        <v>0</v>
      </c>
      <c r="IQ49" s="373">
        <v>0</v>
      </c>
      <c r="IR49" s="373">
        <v>0</v>
      </c>
      <c r="IS49" s="373">
        <v>0</v>
      </c>
      <c r="IT49" s="373">
        <v>0</v>
      </c>
      <c r="IU49" s="373">
        <v>0</v>
      </c>
      <c r="IV49" s="373">
        <v>0</v>
      </c>
      <c r="IW49" s="373">
        <v>0</v>
      </c>
      <c r="IX49" s="374">
        <v>5.6640654995470344E-2</v>
      </c>
    </row>
    <row r="50" spans="1:258" ht="15" customHeight="1" x14ac:dyDescent="0.25">
      <c r="A50" s="259" t="s">
        <v>35</v>
      </c>
      <c r="C50" s="91">
        <v>70656761</v>
      </c>
      <c r="D50" s="165" t="s">
        <v>686</v>
      </c>
      <c r="E50" s="167" t="s">
        <v>1111</v>
      </c>
      <c r="F50" s="230">
        <v>46036</v>
      </c>
      <c r="G50" s="222">
        <v>1479069.7192899771</v>
      </c>
      <c r="H50" s="222">
        <v>1033374.1070822069</v>
      </c>
      <c r="I50" s="124">
        <v>-0.70361888666634043</v>
      </c>
      <c r="J50" s="398">
        <v>6.4883900303116998E-2</v>
      </c>
      <c r="K50" s="398">
        <v>0.15073907408977869</v>
      </c>
      <c r="L50" s="398">
        <v>0</v>
      </c>
      <c r="M50" s="398">
        <v>1.8600564073080847E-2</v>
      </c>
      <c r="N50" s="398">
        <v>0</v>
      </c>
      <c r="O50" s="398">
        <v>0</v>
      </c>
      <c r="P50" s="398">
        <v>4.0163353508796663E-2</v>
      </c>
      <c r="Q50" s="398">
        <v>0</v>
      </c>
      <c r="R50" s="398">
        <v>0.68006434239141966</v>
      </c>
      <c r="S50" s="398">
        <v>0</v>
      </c>
      <c r="T50" s="398">
        <v>4.5548765633807074E-2</v>
      </c>
      <c r="U50" s="399">
        <v>0.99999999999999989</v>
      </c>
      <c r="X50" s="91">
        <v>70656761</v>
      </c>
      <c r="Y50" s="165" t="s">
        <v>686</v>
      </c>
      <c r="Z50" s="167" t="s">
        <v>1111</v>
      </c>
      <c r="AA50" s="230">
        <v>46036</v>
      </c>
      <c r="AB50" s="222">
        <v>1479069.7192899771</v>
      </c>
      <c r="AC50" s="222">
        <v>1033374.1070822069</v>
      </c>
      <c r="AD50" s="124">
        <v>-0.70361888666634043</v>
      </c>
      <c r="AE50" s="398">
        <v>2.87511801812926E-2</v>
      </c>
      <c r="AF50" s="398">
        <v>0</v>
      </c>
      <c r="AG50" s="398">
        <v>3.6132720121824405E-2</v>
      </c>
      <c r="AH50" s="398">
        <v>0</v>
      </c>
      <c r="AI50" s="398">
        <v>0.15073907408977869</v>
      </c>
      <c r="AJ50" s="398">
        <v>0</v>
      </c>
      <c r="AK50" s="398">
        <v>1.8600564073080847E-2</v>
      </c>
      <c r="AL50" s="398">
        <v>0</v>
      </c>
      <c r="AM50" s="398">
        <v>0</v>
      </c>
      <c r="AN50" s="398">
        <v>0</v>
      </c>
      <c r="AO50" s="398">
        <v>0</v>
      </c>
      <c r="AP50" s="398">
        <v>0</v>
      </c>
      <c r="AQ50" s="398">
        <v>4.0163353508796663E-2</v>
      </c>
      <c r="AR50" s="398">
        <v>0</v>
      </c>
      <c r="AS50" s="398">
        <v>0</v>
      </c>
      <c r="AT50" s="398">
        <v>0.68006434239141966</v>
      </c>
      <c r="AU50" s="398">
        <v>0</v>
      </c>
      <c r="AV50" s="398">
        <v>0</v>
      </c>
      <c r="AW50" s="406">
        <v>4.5548765633807074E-2</v>
      </c>
      <c r="AX50" s="399">
        <v>0.99999999999999989</v>
      </c>
      <c r="BA50" s="91">
        <v>70656761</v>
      </c>
      <c r="BB50" s="165" t="s">
        <v>686</v>
      </c>
      <c r="BC50" s="167" t="s">
        <v>1111</v>
      </c>
      <c r="BD50" s="230">
        <v>46036</v>
      </c>
      <c r="BE50" s="222">
        <v>1479069.7192899771</v>
      </c>
      <c r="BF50" s="222">
        <v>1033374.1070822069</v>
      </c>
      <c r="BG50" s="124">
        <v>-0.70361888666634043</v>
      </c>
      <c r="BH50" s="398">
        <v>2.87511801812926E-2</v>
      </c>
      <c r="BI50" s="398">
        <v>0</v>
      </c>
      <c r="BJ50" s="398">
        <v>3.6132720121824405E-2</v>
      </c>
      <c r="BK50" s="398">
        <v>0</v>
      </c>
      <c r="BL50" s="398">
        <v>1.8600564073080847E-2</v>
      </c>
      <c r="BM50" s="398">
        <v>0</v>
      </c>
      <c r="BN50" s="398">
        <v>0</v>
      </c>
      <c r="BO50" s="398">
        <v>0</v>
      </c>
      <c r="BP50" s="398">
        <v>0</v>
      </c>
      <c r="BQ50" s="398">
        <v>0</v>
      </c>
      <c r="BR50" s="398">
        <v>4.0163353508796663E-2</v>
      </c>
      <c r="BS50" s="398">
        <v>0.15073907408977869</v>
      </c>
      <c r="BT50" s="398">
        <v>4.5548765633807074E-2</v>
      </c>
      <c r="BU50" s="398">
        <v>0</v>
      </c>
      <c r="BV50" s="398">
        <v>0</v>
      </c>
      <c r="BW50" s="398">
        <v>0</v>
      </c>
      <c r="BX50" s="398">
        <v>0</v>
      </c>
      <c r="BY50" s="398">
        <v>0</v>
      </c>
      <c r="BZ50" s="398">
        <v>0</v>
      </c>
      <c r="CA50" s="398">
        <v>0</v>
      </c>
      <c r="CB50" s="398">
        <v>0</v>
      </c>
      <c r="CC50" s="398">
        <v>0</v>
      </c>
      <c r="CD50" s="398">
        <v>0</v>
      </c>
      <c r="CE50" s="398">
        <v>0.68006434239141966</v>
      </c>
      <c r="CF50" s="399">
        <v>0.99999999999999989</v>
      </c>
      <c r="CI50" s="106" t="s">
        <v>862</v>
      </c>
      <c r="CJ50" s="99">
        <v>27499.498861348449</v>
      </c>
      <c r="CK50" s="99">
        <v>27511.531082206922</v>
      </c>
      <c r="CL50" s="99">
        <v>12.032220858473011</v>
      </c>
      <c r="CM50" s="99">
        <v>2452.2910822069202</v>
      </c>
      <c r="CN50" s="265">
        <v>25059.24</v>
      </c>
      <c r="CO50" s="108">
        <v>1.6942568476102406E-2</v>
      </c>
      <c r="CP50" s="239">
        <v>2.5000000000000001E-3</v>
      </c>
      <c r="CQ50" s="108">
        <v>1.6942568476102406E-2</v>
      </c>
      <c r="CR50" s="101">
        <v>0.03</v>
      </c>
      <c r="CU50" s="165" t="s">
        <v>862</v>
      </c>
      <c r="CV50" s="210" t="s">
        <v>686</v>
      </c>
      <c r="CW50" s="207" t="s">
        <v>1111</v>
      </c>
      <c r="CX50" s="230">
        <v>46036</v>
      </c>
      <c r="CY50" s="222">
        <v>1479069.7192899771</v>
      </c>
      <c r="CZ50" s="222">
        <v>1033374.1070822069</v>
      </c>
      <c r="DA50" s="444">
        <v>6.4883900303116998E-2</v>
      </c>
      <c r="DB50" s="386">
        <v>0.85</v>
      </c>
      <c r="DC50" s="387">
        <v>0.68006434239141966</v>
      </c>
      <c r="DD50" s="386">
        <v>1</v>
      </c>
      <c r="DE50" s="387">
        <v>4.0163353508796663E-2</v>
      </c>
      <c r="DF50" s="386">
        <v>0</v>
      </c>
      <c r="DG50" s="387">
        <v>4.0163353508796663E-2</v>
      </c>
      <c r="DH50" s="386">
        <v>0.7</v>
      </c>
      <c r="DI50" s="387">
        <v>4.5548765633807074E-2</v>
      </c>
      <c r="DJ50" s="386">
        <v>0.5</v>
      </c>
      <c r="DK50" s="387">
        <v>0</v>
      </c>
      <c r="DL50" s="386"/>
      <c r="DM50" s="387">
        <v>0.14638111333365955</v>
      </c>
      <c r="DN50" s="386">
        <v>0</v>
      </c>
      <c r="DO50" s="387">
        <v>0.14638111333365955</v>
      </c>
      <c r="DP50" s="386">
        <v>0.85</v>
      </c>
      <c r="DQ50" s="387">
        <v>0.23242055984541016</v>
      </c>
      <c r="DR50" s="445">
        <v>0.75</v>
      </c>
      <c r="DS50" s="259"/>
      <c r="DT50" s="413"/>
      <c r="DU50" s="210" t="s">
        <v>862</v>
      </c>
      <c r="DV50" s="210" t="s">
        <v>686</v>
      </c>
      <c r="DW50" s="207" t="s">
        <v>1111</v>
      </c>
      <c r="DX50" s="230">
        <v>46036</v>
      </c>
      <c r="DY50" s="462">
        <v>1479069.7192899771</v>
      </c>
      <c r="DZ50" s="462">
        <v>1033374.1070822069</v>
      </c>
      <c r="EA50" s="425">
        <v>-0.70361888666634043</v>
      </c>
      <c r="EB50" s="375">
        <v>-0.40011609969688311</v>
      </c>
      <c r="EC50" s="375">
        <v>7.3907408977869071E-4</v>
      </c>
      <c r="ED50" s="375">
        <v>0</v>
      </c>
      <c r="EE50" s="375">
        <v>8.6005640730808467E-3</v>
      </c>
      <c r="EF50" s="375">
        <v>-0.26500000000000001</v>
      </c>
      <c r="EG50" s="375">
        <v>0</v>
      </c>
      <c r="EH50" s="375">
        <v>1.6335350879666255E-4</v>
      </c>
      <c r="EI50" s="375">
        <v>0</v>
      </c>
      <c r="EJ50" s="375">
        <v>0.68006434239141966</v>
      </c>
      <c r="EK50" s="375">
        <v>-2.5000000000000001E-2</v>
      </c>
      <c r="EL50" s="375">
        <v>5.4876563380707594E-4</v>
      </c>
      <c r="EM50" s="423">
        <v>0.69011609969688303</v>
      </c>
      <c r="EN50" s="272"/>
      <c r="EO50" s="416"/>
      <c r="EP50" s="165" t="s">
        <v>862</v>
      </c>
      <c r="EQ50" s="422" t="s">
        <v>686</v>
      </c>
      <c r="ER50" s="167" t="s">
        <v>1111</v>
      </c>
      <c r="ES50" s="230">
        <v>46036</v>
      </c>
      <c r="ET50" s="424">
        <v>1479069.7192899771</v>
      </c>
      <c r="EU50" s="424">
        <v>1033374.1070822069</v>
      </c>
      <c r="EV50" s="425">
        <v>-0.70361888666634043</v>
      </c>
      <c r="EW50" s="375">
        <v>-0.12124881981870739</v>
      </c>
      <c r="EX50" s="375">
        <v>-0.1</v>
      </c>
      <c r="EY50" s="375">
        <v>-0.15386727987817561</v>
      </c>
      <c r="EZ50" s="375">
        <v>-2.5000000000000001E-2</v>
      </c>
      <c r="FA50" s="375">
        <v>7.3907408977869071E-4</v>
      </c>
      <c r="FB50" s="375">
        <v>0</v>
      </c>
      <c r="FC50" s="375">
        <v>8.6005640730808467E-3</v>
      </c>
      <c r="FD50" s="375">
        <v>0</v>
      </c>
      <c r="FE50" s="375">
        <v>-0.14000000000000001</v>
      </c>
      <c r="FF50" s="375">
        <v>-0.125</v>
      </c>
      <c r="FG50" s="375">
        <v>0</v>
      </c>
      <c r="FH50" s="375">
        <v>0</v>
      </c>
      <c r="FI50" s="375">
        <v>1.6335350879666255E-4</v>
      </c>
      <c r="FJ50" s="375">
        <v>0</v>
      </c>
      <c r="FK50" s="375">
        <v>0</v>
      </c>
      <c r="FL50" s="375">
        <v>0.68006434239141966</v>
      </c>
      <c r="FM50" s="375">
        <v>0</v>
      </c>
      <c r="FN50" s="375">
        <v>-2.5000000000000001E-2</v>
      </c>
      <c r="FO50" s="375">
        <v>5.4876563380707594E-4</v>
      </c>
      <c r="FP50" s="383">
        <v>0</v>
      </c>
      <c r="FQ50" s="376">
        <v>0.69011609969688292</v>
      </c>
      <c r="FR50" s="234"/>
      <c r="FT50" s="304">
        <v>0</v>
      </c>
      <c r="FU50" s="281">
        <f t="shared" si="2"/>
        <v>0</v>
      </c>
      <c r="FV50" s="273">
        <f t="shared" si="4"/>
        <v>0</v>
      </c>
      <c r="FW50" s="273">
        <v>0</v>
      </c>
      <c r="FX50" s="282">
        <f t="shared" si="3"/>
        <v>0</v>
      </c>
      <c r="GA50" s="165" t="s">
        <v>862</v>
      </c>
      <c r="GB50" s="210" t="s">
        <v>686</v>
      </c>
      <c r="GC50" s="167" t="s">
        <v>1111</v>
      </c>
      <c r="GD50" s="230">
        <v>46036</v>
      </c>
      <c r="GE50" s="222">
        <v>1479069.7192899771</v>
      </c>
      <c r="GF50" s="222">
        <v>1033374.1070822069</v>
      </c>
      <c r="GG50" s="217">
        <v>-0.70361888666634043</v>
      </c>
      <c r="GH50" s="375">
        <v>-0.12124881981870739</v>
      </c>
      <c r="GI50" s="375">
        <v>-0.1</v>
      </c>
      <c r="GJ50" s="375">
        <v>-0.15386727987817561</v>
      </c>
      <c r="GK50" s="375">
        <v>-2.5000000000000001E-2</v>
      </c>
      <c r="GL50" s="375">
        <v>8.6005640730808467E-3</v>
      </c>
      <c r="GM50" s="375">
        <v>0</v>
      </c>
      <c r="GN50" s="375">
        <v>0</v>
      </c>
      <c r="GO50" s="375">
        <v>0</v>
      </c>
      <c r="GP50" s="375">
        <v>0</v>
      </c>
      <c r="GQ50" s="375">
        <v>0</v>
      </c>
      <c r="GR50" s="375">
        <v>1.6335350879666255E-4</v>
      </c>
      <c r="GS50" s="375">
        <v>7.3907408977869071E-4</v>
      </c>
      <c r="GT50" s="375">
        <v>5.4876563380707594E-4</v>
      </c>
      <c r="GU50" s="375">
        <v>0</v>
      </c>
      <c r="GV50" s="375">
        <v>0</v>
      </c>
      <c r="GW50" s="375">
        <v>0</v>
      </c>
      <c r="GX50" s="375">
        <v>-2.5000000000000001E-2</v>
      </c>
      <c r="GY50" s="375">
        <v>0</v>
      </c>
      <c r="GZ50" s="375">
        <v>-0.1</v>
      </c>
      <c r="HA50" s="375">
        <v>-6.5000000000000002E-2</v>
      </c>
      <c r="HB50" s="375">
        <v>0</v>
      </c>
      <c r="HC50" s="375">
        <v>-2.5000000000000001E-2</v>
      </c>
      <c r="HD50" s="375">
        <v>-7.4999999999999997E-2</v>
      </c>
      <c r="HE50" s="375">
        <v>0.68006434239141966</v>
      </c>
      <c r="HF50" s="375">
        <v>0</v>
      </c>
      <c r="HG50" s="375">
        <v>0</v>
      </c>
      <c r="HH50" s="375">
        <v>0</v>
      </c>
      <c r="HI50" s="375">
        <v>0</v>
      </c>
      <c r="HJ50" s="376">
        <v>0.69011609969688292</v>
      </c>
      <c r="HO50" s="165" t="s">
        <v>862</v>
      </c>
      <c r="HP50" s="210" t="s">
        <v>686</v>
      </c>
      <c r="HQ50" s="167" t="s">
        <v>1111</v>
      </c>
      <c r="HR50" s="230">
        <v>46036</v>
      </c>
      <c r="HS50" s="222">
        <v>1479069.7192899771</v>
      </c>
      <c r="HT50" s="222">
        <v>1033374.1070822069</v>
      </c>
      <c r="HU50" s="217">
        <v>6.0216729772015684E-2</v>
      </c>
      <c r="HV50" s="375">
        <v>-1.2488198187073987E-3</v>
      </c>
      <c r="HW50" s="375">
        <v>-2.0000000000000004E-2</v>
      </c>
      <c r="HX50" s="375">
        <v>-1.8672798781756011E-3</v>
      </c>
      <c r="HY50" s="375">
        <v>-5.000000000000001E-3</v>
      </c>
      <c r="HZ50" s="375">
        <v>0</v>
      </c>
      <c r="IA50" s="375">
        <v>0</v>
      </c>
      <c r="IB50" s="375">
        <v>0</v>
      </c>
      <c r="IC50" s="375">
        <v>0</v>
      </c>
      <c r="ID50" s="375">
        <v>0</v>
      </c>
      <c r="IE50" s="375">
        <v>0</v>
      </c>
      <c r="IF50" s="375">
        <v>3.2163353508796663E-2</v>
      </c>
      <c r="IG50" s="375">
        <v>0.12073907408977869</v>
      </c>
      <c r="IH50" s="375">
        <v>3.6548765633807073E-2</v>
      </c>
      <c r="II50" s="375">
        <v>0</v>
      </c>
      <c r="IJ50" s="375">
        <v>0</v>
      </c>
      <c r="IK50" s="375">
        <v>0</v>
      </c>
      <c r="IL50" s="375">
        <v>-5.000000000000001E-3</v>
      </c>
      <c r="IM50" s="375">
        <v>0</v>
      </c>
      <c r="IN50" s="375">
        <v>-2.0000000000000004E-2</v>
      </c>
      <c r="IO50" s="375">
        <v>-1.3000000000000001E-2</v>
      </c>
      <c r="IP50" s="375">
        <v>0</v>
      </c>
      <c r="IQ50" s="375">
        <v>-5.000000000000001E-3</v>
      </c>
      <c r="IR50" s="375">
        <v>-1.4999999999999999E-2</v>
      </c>
      <c r="IS50" s="375">
        <v>0</v>
      </c>
      <c r="IT50" s="375">
        <v>0</v>
      </c>
      <c r="IU50" s="375">
        <v>0</v>
      </c>
      <c r="IV50" s="375">
        <v>0</v>
      </c>
      <c r="IW50" s="375">
        <v>0</v>
      </c>
      <c r="IX50" s="376">
        <v>0.13778364646463273</v>
      </c>
    </row>
    <row r="51" spans="1:258" ht="15" customHeight="1" x14ac:dyDescent="0.25">
      <c r="A51" s="259" t="s">
        <v>35</v>
      </c>
      <c r="C51" s="90">
        <v>70609111</v>
      </c>
      <c r="D51" s="129" t="s">
        <v>681</v>
      </c>
      <c r="E51" s="127" t="s">
        <v>1111</v>
      </c>
      <c r="F51" s="229">
        <v>45418</v>
      </c>
      <c r="G51" s="221">
        <v>1371877.7356096236</v>
      </c>
      <c r="H51" s="221">
        <v>243085.57731837116</v>
      </c>
      <c r="I51" s="123">
        <v>-0.18143869113344913</v>
      </c>
      <c r="J51" s="396">
        <v>0.37003071848602226</v>
      </c>
      <c r="K51" s="396">
        <v>0.15072830080452648</v>
      </c>
      <c r="L51" s="396">
        <v>0</v>
      </c>
      <c r="M51" s="396">
        <v>1.1299946719728964E-2</v>
      </c>
      <c r="N51" s="396">
        <v>0.18850739201895947</v>
      </c>
      <c r="O51" s="396">
        <v>0</v>
      </c>
      <c r="P51" s="396">
        <v>3.9365024009229331E-2</v>
      </c>
      <c r="Q51" s="396">
        <v>0</v>
      </c>
      <c r="R51" s="396">
        <v>0.16589192031669525</v>
      </c>
      <c r="S51" s="396">
        <v>3.3253590182165782E-2</v>
      </c>
      <c r="T51" s="396">
        <v>4.0923107462672179E-2</v>
      </c>
      <c r="U51" s="397">
        <v>0.99999999999999978</v>
      </c>
      <c r="X51" s="90">
        <v>70609111</v>
      </c>
      <c r="Y51" s="129" t="s">
        <v>681</v>
      </c>
      <c r="Z51" s="127" t="s">
        <v>1111</v>
      </c>
      <c r="AA51" s="229">
        <v>45418</v>
      </c>
      <c r="AB51" s="221">
        <v>1371877.7356096236</v>
      </c>
      <c r="AC51" s="221">
        <v>243085.57731837116</v>
      </c>
      <c r="AD51" s="123">
        <v>-0.18143869113344913</v>
      </c>
      <c r="AE51" s="396">
        <v>0.12302038756898406</v>
      </c>
      <c r="AF51" s="396">
        <v>7.3488268949273239E-2</v>
      </c>
      <c r="AG51" s="396">
        <v>0.14774578534914484</v>
      </c>
      <c r="AH51" s="396">
        <v>2.5776276618620222E-2</v>
      </c>
      <c r="AI51" s="396">
        <v>0.15072830080452648</v>
      </c>
      <c r="AJ51" s="396">
        <v>0</v>
      </c>
      <c r="AK51" s="396">
        <v>1.1299946719728964E-2</v>
      </c>
      <c r="AL51" s="396">
        <v>0</v>
      </c>
      <c r="AM51" s="396">
        <v>0.12445861286911775</v>
      </c>
      <c r="AN51" s="396">
        <v>6.4048779149841736E-2</v>
      </c>
      <c r="AO51" s="396">
        <v>0</v>
      </c>
      <c r="AP51" s="396">
        <v>0</v>
      </c>
      <c r="AQ51" s="396">
        <v>3.9365024009229331E-2</v>
      </c>
      <c r="AR51" s="396">
        <v>0</v>
      </c>
      <c r="AS51" s="396">
        <v>0</v>
      </c>
      <c r="AT51" s="396">
        <v>0.16589192031669525</v>
      </c>
      <c r="AU51" s="396">
        <v>0</v>
      </c>
      <c r="AV51" s="396">
        <v>3.3253590182165782E-2</v>
      </c>
      <c r="AW51" s="405">
        <v>4.0923107462672179E-2</v>
      </c>
      <c r="AX51" s="397">
        <v>1</v>
      </c>
      <c r="BA51" s="90">
        <v>70609111</v>
      </c>
      <c r="BB51" s="129" t="s">
        <v>681</v>
      </c>
      <c r="BC51" s="127" t="s">
        <v>1111</v>
      </c>
      <c r="BD51" s="229">
        <v>45418</v>
      </c>
      <c r="BE51" s="221">
        <v>1371877.7356096236</v>
      </c>
      <c r="BF51" s="221">
        <v>243085.57731837116</v>
      </c>
      <c r="BG51" s="123">
        <v>-0.18143869113344913</v>
      </c>
      <c r="BH51" s="396">
        <v>0.12302038756898406</v>
      </c>
      <c r="BI51" s="396">
        <v>7.3488268949273239E-2</v>
      </c>
      <c r="BJ51" s="396">
        <v>0.14774578534914484</v>
      </c>
      <c r="BK51" s="396">
        <v>2.5776276618620222E-2</v>
      </c>
      <c r="BL51" s="396">
        <v>1.1299946719728964E-2</v>
      </c>
      <c r="BM51" s="396">
        <v>0</v>
      </c>
      <c r="BN51" s="396">
        <v>0</v>
      </c>
      <c r="BO51" s="396">
        <v>0</v>
      </c>
      <c r="BP51" s="396">
        <v>0</v>
      </c>
      <c r="BQ51" s="396">
        <v>0</v>
      </c>
      <c r="BR51" s="396">
        <v>3.9365024009229331E-2</v>
      </c>
      <c r="BS51" s="396">
        <v>0.15072830080452648</v>
      </c>
      <c r="BT51" s="396">
        <v>4.0923107462672179E-2</v>
      </c>
      <c r="BU51" s="396">
        <v>0</v>
      </c>
      <c r="BV51" s="396">
        <v>0</v>
      </c>
      <c r="BW51" s="396">
        <v>0</v>
      </c>
      <c r="BX51" s="396">
        <v>3.3253590182165782E-2</v>
      </c>
      <c r="BY51" s="396">
        <v>3.099109993290116E-2</v>
      </c>
      <c r="BZ51" s="396">
        <v>3.7434822846788778E-2</v>
      </c>
      <c r="CA51" s="396">
        <v>4.3843557219967515E-2</v>
      </c>
      <c r="CB51" s="396">
        <v>0</v>
      </c>
      <c r="CC51" s="396">
        <v>2.6613956303052959E-2</v>
      </c>
      <c r="CD51" s="396">
        <v>4.9623955716249057E-2</v>
      </c>
      <c r="CE51" s="396">
        <v>0.16589192031669525</v>
      </c>
      <c r="CF51" s="397">
        <v>0.99999999999999978</v>
      </c>
      <c r="CI51" s="111" t="s">
        <v>573</v>
      </c>
      <c r="CJ51" s="98">
        <v>15492.71063869385</v>
      </c>
      <c r="CK51" s="98">
        <v>15502.145318371164</v>
      </c>
      <c r="CL51" s="98">
        <v>9.4346796773133974</v>
      </c>
      <c r="CM51" s="98">
        <v>1922.8853183711637</v>
      </c>
      <c r="CN51" s="264">
        <v>13579.26</v>
      </c>
      <c r="CO51" s="107">
        <v>9.8983019022214555E-3</v>
      </c>
      <c r="CP51" s="240">
        <v>2.5000000000000001E-3</v>
      </c>
      <c r="CQ51" s="107">
        <v>9.8983019022214555E-3</v>
      </c>
      <c r="CR51" s="100">
        <v>0.02</v>
      </c>
      <c r="CU51" s="129" t="s">
        <v>573</v>
      </c>
      <c r="CV51" s="208" t="s">
        <v>681</v>
      </c>
      <c r="CW51" s="209" t="s">
        <v>1111</v>
      </c>
      <c r="CX51" s="229">
        <v>45418</v>
      </c>
      <c r="CY51" s="221">
        <v>1371877.7356096236</v>
      </c>
      <c r="CZ51" s="221">
        <v>243085.57731837116</v>
      </c>
      <c r="DA51" s="442">
        <v>0.37003071848602226</v>
      </c>
      <c r="DB51" s="388">
        <v>0.7</v>
      </c>
      <c r="DC51" s="389">
        <v>0.16589192031669525</v>
      </c>
      <c r="DD51" s="388">
        <v>1</v>
      </c>
      <c r="DE51" s="389">
        <v>7.261861419139512E-2</v>
      </c>
      <c r="DF51" s="388">
        <v>0</v>
      </c>
      <c r="DG51" s="389">
        <v>7.261861419139512E-2</v>
      </c>
      <c r="DH51" s="388">
        <v>1</v>
      </c>
      <c r="DI51" s="389">
        <v>4.0923107462672179E-2</v>
      </c>
      <c r="DJ51" s="388">
        <v>0.7</v>
      </c>
      <c r="DK51" s="389">
        <v>0.18850739201895947</v>
      </c>
      <c r="DL51" s="388">
        <v>0.7</v>
      </c>
      <c r="DM51" s="389">
        <v>0.51856130886655083</v>
      </c>
      <c r="DN51" s="388">
        <v>0</v>
      </c>
      <c r="DO51" s="389">
        <v>0.51856130886655083</v>
      </c>
      <c r="DP51" s="388">
        <v>0.7</v>
      </c>
      <c r="DQ51" s="389">
        <v>0.31690572377164689</v>
      </c>
      <c r="DR51" s="443">
        <v>0.75</v>
      </c>
      <c r="DS51" s="426"/>
      <c r="DT51" s="413"/>
      <c r="DU51" s="208" t="s">
        <v>573</v>
      </c>
      <c r="DV51" s="208" t="s">
        <v>681</v>
      </c>
      <c r="DW51" s="209" t="s">
        <v>1111</v>
      </c>
      <c r="DX51" s="229">
        <v>45418</v>
      </c>
      <c r="DY51" s="461">
        <v>1371877.7356096236</v>
      </c>
      <c r="DZ51" s="461">
        <v>243085.57731837116</v>
      </c>
      <c r="EA51" s="421">
        <v>-0.18143869113344913</v>
      </c>
      <c r="EB51" s="373">
        <v>-2.9969281513977764E-2</v>
      </c>
      <c r="EC51" s="373">
        <v>7.2830080452648827E-4</v>
      </c>
      <c r="ED51" s="373">
        <v>0</v>
      </c>
      <c r="EE51" s="373">
        <v>1.1299946719728964E-2</v>
      </c>
      <c r="EF51" s="373">
        <v>-7.6492607981040545E-2</v>
      </c>
      <c r="EG51" s="373">
        <v>0</v>
      </c>
      <c r="EH51" s="373">
        <v>-6.349759907706698E-4</v>
      </c>
      <c r="EI51" s="373">
        <v>0</v>
      </c>
      <c r="EJ51" s="373">
        <v>9.0891920316695254E-2</v>
      </c>
      <c r="EK51" s="373">
        <v>8.2535901821657806E-3</v>
      </c>
      <c r="EL51" s="373">
        <v>-4.0768925373278198E-3</v>
      </c>
      <c r="EM51" s="420">
        <v>0.11117375802311665</v>
      </c>
      <c r="EN51" s="272"/>
      <c r="EO51" s="416"/>
      <c r="EP51" s="129" t="s">
        <v>573</v>
      </c>
      <c r="EQ51" s="419" t="s">
        <v>681</v>
      </c>
      <c r="ER51" s="127" t="s">
        <v>1111</v>
      </c>
      <c r="ES51" s="229">
        <v>45418</v>
      </c>
      <c r="ET51" s="279">
        <v>1371877.7356096236</v>
      </c>
      <c r="EU51" s="279">
        <v>243085.57731837116</v>
      </c>
      <c r="EV51" s="421">
        <v>-0.18143869113344913</v>
      </c>
      <c r="EW51" s="373">
        <v>-1.9796124310159369E-3</v>
      </c>
      <c r="EX51" s="373">
        <v>-1.6511731050726758E-2</v>
      </c>
      <c r="EY51" s="373">
        <v>-1.2254214650855161E-2</v>
      </c>
      <c r="EZ51" s="373">
        <v>7.7627661862022038E-4</v>
      </c>
      <c r="FA51" s="373">
        <v>7.2830080452648827E-4</v>
      </c>
      <c r="FB51" s="373">
        <v>0</v>
      </c>
      <c r="FC51" s="373">
        <v>1.1299946719728964E-2</v>
      </c>
      <c r="FD51" s="373">
        <v>0</v>
      </c>
      <c r="FE51" s="373">
        <v>-6.5541387130882256E-2</v>
      </c>
      <c r="FF51" s="373">
        <v>-1.0951220850158275E-2</v>
      </c>
      <c r="FG51" s="373">
        <v>0</v>
      </c>
      <c r="FH51" s="373">
        <v>0</v>
      </c>
      <c r="FI51" s="373">
        <v>-6.349759907706698E-4</v>
      </c>
      <c r="FJ51" s="373">
        <v>0</v>
      </c>
      <c r="FK51" s="373">
        <v>0</v>
      </c>
      <c r="FL51" s="373">
        <v>9.0891920316695254E-2</v>
      </c>
      <c r="FM51" s="373">
        <v>0</v>
      </c>
      <c r="FN51" s="373">
        <v>8.2535901821657806E-3</v>
      </c>
      <c r="FO51" s="373">
        <v>-4.0768925373278198E-3</v>
      </c>
      <c r="FP51" s="382">
        <v>0</v>
      </c>
      <c r="FQ51" s="374">
        <v>0.11195003464173679</v>
      </c>
      <c r="FR51" s="234"/>
      <c r="FT51" s="96">
        <v>0</v>
      </c>
      <c r="FU51" s="279">
        <f t="shared" si="2"/>
        <v>0</v>
      </c>
      <c r="FV51" s="274">
        <f t="shared" si="4"/>
        <v>0</v>
      </c>
      <c r="FW51" s="274">
        <v>0</v>
      </c>
      <c r="FX51" s="280">
        <f t="shared" si="3"/>
        <v>0</v>
      </c>
      <c r="GA51" s="129" t="s">
        <v>573</v>
      </c>
      <c r="GB51" s="208" t="s">
        <v>681</v>
      </c>
      <c r="GC51" s="127" t="s">
        <v>1111</v>
      </c>
      <c r="GD51" s="229">
        <v>45418</v>
      </c>
      <c r="GE51" s="221">
        <v>1371877.7356096236</v>
      </c>
      <c r="GF51" s="221">
        <v>243085.57731837116</v>
      </c>
      <c r="GG51" s="216">
        <v>-0.18143869113344913</v>
      </c>
      <c r="GH51" s="373">
        <v>-1.9796124310159369E-3</v>
      </c>
      <c r="GI51" s="373">
        <v>-1.6511731050726758E-2</v>
      </c>
      <c r="GJ51" s="373">
        <v>-1.2254214650855161E-2</v>
      </c>
      <c r="GK51" s="373">
        <v>7.7627661862022038E-4</v>
      </c>
      <c r="GL51" s="373">
        <v>1.1299946719728964E-2</v>
      </c>
      <c r="GM51" s="373">
        <v>0</v>
      </c>
      <c r="GN51" s="373">
        <v>0</v>
      </c>
      <c r="GO51" s="373">
        <v>0</v>
      </c>
      <c r="GP51" s="373">
        <v>0</v>
      </c>
      <c r="GQ51" s="373">
        <v>0</v>
      </c>
      <c r="GR51" s="373">
        <v>-6.349759907706698E-4</v>
      </c>
      <c r="GS51" s="373">
        <v>7.2830080452648827E-4</v>
      </c>
      <c r="GT51" s="373">
        <v>-4.0768925373278198E-3</v>
      </c>
      <c r="GU51" s="373">
        <v>0</v>
      </c>
      <c r="GV51" s="373">
        <v>0</v>
      </c>
      <c r="GW51" s="373">
        <v>0</v>
      </c>
      <c r="GX51" s="373">
        <v>8.2535901821657806E-3</v>
      </c>
      <c r="GY51" s="373">
        <v>-1.9008900067098843E-2</v>
      </c>
      <c r="GZ51" s="373">
        <v>-1.2565177153211225E-2</v>
      </c>
      <c r="HA51" s="373">
        <v>-2.1156442780032488E-2</v>
      </c>
      <c r="HB51" s="373">
        <v>0</v>
      </c>
      <c r="HC51" s="373">
        <v>1.6139563030529575E-3</v>
      </c>
      <c r="HD51" s="373">
        <v>-2.537604428375094E-2</v>
      </c>
      <c r="HE51" s="373">
        <v>9.0891920316695254E-2</v>
      </c>
      <c r="HF51" s="373">
        <v>0</v>
      </c>
      <c r="HG51" s="373">
        <v>0</v>
      </c>
      <c r="HH51" s="373">
        <v>0</v>
      </c>
      <c r="HI51" s="373">
        <v>0</v>
      </c>
      <c r="HJ51" s="374">
        <v>0.11356399094478975</v>
      </c>
      <c r="HO51" s="129" t="s">
        <v>573</v>
      </c>
      <c r="HP51" s="208" t="s">
        <v>681</v>
      </c>
      <c r="HQ51" s="127" t="s">
        <v>1111</v>
      </c>
      <c r="HR51" s="229">
        <v>45418</v>
      </c>
      <c r="HS51" s="221">
        <v>1371877.7356096236</v>
      </c>
      <c r="HT51" s="221">
        <v>243085.57731837116</v>
      </c>
      <c r="HU51" s="216">
        <v>-0.18143869113344913</v>
      </c>
      <c r="HV51" s="373">
        <v>-1.9796124310159369E-3</v>
      </c>
      <c r="HW51" s="373">
        <v>-1.6511731050726758E-2</v>
      </c>
      <c r="HX51" s="373">
        <v>-1.2254214650855161E-2</v>
      </c>
      <c r="HY51" s="373">
        <v>7.7627661862022038E-4</v>
      </c>
      <c r="HZ51" s="373">
        <v>0</v>
      </c>
      <c r="IA51" s="373">
        <v>0</v>
      </c>
      <c r="IB51" s="373">
        <v>0</v>
      </c>
      <c r="IC51" s="373">
        <v>0</v>
      </c>
      <c r="ID51" s="373">
        <v>0</v>
      </c>
      <c r="IE51" s="373">
        <v>0</v>
      </c>
      <c r="IF51" s="373">
        <v>-6.349759907706698E-4</v>
      </c>
      <c r="IG51" s="373">
        <v>7.2830080452648827E-4</v>
      </c>
      <c r="IH51" s="373">
        <v>-4.0768925373278198E-3</v>
      </c>
      <c r="II51" s="373">
        <v>0</v>
      </c>
      <c r="IJ51" s="373">
        <v>0</v>
      </c>
      <c r="IK51" s="373">
        <v>0</v>
      </c>
      <c r="IL51" s="373">
        <v>8.2535901821657806E-3</v>
      </c>
      <c r="IM51" s="373">
        <v>-1.9008900067098843E-2</v>
      </c>
      <c r="IN51" s="373">
        <v>-1.2565177153211225E-2</v>
      </c>
      <c r="IO51" s="373">
        <v>-2.1156442780032488E-2</v>
      </c>
      <c r="IP51" s="373">
        <v>0</v>
      </c>
      <c r="IQ51" s="373">
        <v>1.6139563030529575E-3</v>
      </c>
      <c r="IR51" s="373">
        <v>-2.537604428375094E-2</v>
      </c>
      <c r="IS51" s="373">
        <v>0</v>
      </c>
      <c r="IT51" s="373">
        <v>0</v>
      </c>
      <c r="IU51" s="373">
        <v>0</v>
      </c>
      <c r="IV51" s="373">
        <v>0</v>
      </c>
      <c r="IW51" s="373">
        <v>0</v>
      </c>
      <c r="IX51" s="374">
        <v>6.2468057426577642E-2</v>
      </c>
    </row>
    <row r="52" spans="1:258" ht="15" customHeight="1" x14ac:dyDescent="0.25">
      <c r="A52" s="259" t="s">
        <v>35</v>
      </c>
      <c r="C52" s="91">
        <v>70524073</v>
      </c>
      <c r="D52" s="165" t="s">
        <v>681</v>
      </c>
      <c r="E52" s="167" t="s">
        <v>750</v>
      </c>
      <c r="F52" s="230">
        <v>45406</v>
      </c>
      <c r="G52" s="222">
        <v>985539.47490661568</v>
      </c>
      <c r="H52" s="222">
        <v>223971.47928164585</v>
      </c>
      <c r="I52" s="124">
        <v>-0.1249585023687968</v>
      </c>
      <c r="J52" s="398">
        <v>0.49279906892718783</v>
      </c>
      <c r="K52" s="398">
        <v>0.15237948740128329</v>
      </c>
      <c r="L52" s="398">
        <v>0</v>
      </c>
      <c r="M52" s="398">
        <v>0.17023979612540996</v>
      </c>
      <c r="N52" s="398">
        <v>0</v>
      </c>
      <c r="O52" s="398">
        <v>0</v>
      </c>
      <c r="P52" s="398">
        <v>4.1097288369740685E-2</v>
      </c>
      <c r="Q52" s="398">
        <v>0</v>
      </c>
      <c r="R52" s="398">
        <v>5.7017949489364277E-2</v>
      </c>
      <c r="S52" s="398">
        <v>4.0894211775554579E-2</v>
      </c>
      <c r="T52" s="398">
        <v>4.5572197911459333E-2</v>
      </c>
      <c r="U52" s="399">
        <v>1</v>
      </c>
      <c r="X52" s="91">
        <v>70524073</v>
      </c>
      <c r="Y52" s="165" t="s">
        <v>681</v>
      </c>
      <c r="Z52" s="167" t="s">
        <v>750</v>
      </c>
      <c r="AA52" s="230">
        <v>45406</v>
      </c>
      <c r="AB52" s="222">
        <v>985539.47490661568</v>
      </c>
      <c r="AC52" s="222">
        <v>223971.47928164585</v>
      </c>
      <c r="AD52" s="124">
        <v>-0.1249585023687968</v>
      </c>
      <c r="AE52" s="398">
        <v>0.13632763992023444</v>
      </c>
      <c r="AF52" s="398">
        <v>9.8895532367422712E-2</v>
      </c>
      <c r="AG52" s="398">
        <v>0.22557368079425619</v>
      </c>
      <c r="AH52" s="398">
        <v>3.200221584527449E-2</v>
      </c>
      <c r="AI52" s="398">
        <v>0.15237948740128329</v>
      </c>
      <c r="AJ52" s="398">
        <v>0</v>
      </c>
      <c r="AK52" s="398">
        <v>0.17023979612540996</v>
      </c>
      <c r="AL52" s="398">
        <v>0</v>
      </c>
      <c r="AM52" s="398">
        <v>0</v>
      </c>
      <c r="AN52" s="398">
        <v>0</v>
      </c>
      <c r="AO52" s="398">
        <v>0</v>
      </c>
      <c r="AP52" s="398">
        <v>0</v>
      </c>
      <c r="AQ52" s="398">
        <v>4.1097288369740685E-2</v>
      </c>
      <c r="AR52" s="398">
        <v>0</v>
      </c>
      <c r="AS52" s="398">
        <v>0</v>
      </c>
      <c r="AT52" s="398">
        <v>5.7017949489364277E-2</v>
      </c>
      <c r="AU52" s="398">
        <v>0</v>
      </c>
      <c r="AV52" s="398">
        <v>4.0894211775554579E-2</v>
      </c>
      <c r="AW52" s="406">
        <v>4.5572197911459333E-2</v>
      </c>
      <c r="AX52" s="399">
        <v>1</v>
      </c>
      <c r="BA52" s="91">
        <v>70524073</v>
      </c>
      <c r="BB52" s="165" t="s">
        <v>681</v>
      </c>
      <c r="BC52" s="167" t="s">
        <v>750</v>
      </c>
      <c r="BD52" s="230">
        <v>45406</v>
      </c>
      <c r="BE52" s="222">
        <v>985539.47490661568</v>
      </c>
      <c r="BF52" s="222">
        <v>223971.47928164585</v>
      </c>
      <c r="BG52" s="124">
        <v>-0.1249585023687968</v>
      </c>
      <c r="BH52" s="398">
        <v>0.13632763992023444</v>
      </c>
      <c r="BI52" s="398">
        <v>9.8895532367422712E-2</v>
      </c>
      <c r="BJ52" s="398">
        <v>0.22557368079425619</v>
      </c>
      <c r="BK52" s="398">
        <v>3.200221584527449E-2</v>
      </c>
      <c r="BL52" s="398">
        <v>0.17023979612540996</v>
      </c>
      <c r="BM52" s="398">
        <v>0</v>
      </c>
      <c r="BN52" s="398">
        <v>0</v>
      </c>
      <c r="BO52" s="398">
        <v>0</v>
      </c>
      <c r="BP52" s="398">
        <v>0</v>
      </c>
      <c r="BQ52" s="398">
        <v>0</v>
      </c>
      <c r="BR52" s="398">
        <v>4.1097288369740685E-2</v>
      </c>
      <c r="BS52" s="398">
        <v>0.15237948740128329</v>
      </c>
      <c r="BT52" s="398">
        <v>4.5572197911459333E-2</v>
      </c>
      <c r="BU52" s="398">
        <v>0</v>
      </c>
      <c r="BV52" s="398">
        <v>0</v>
      </c>
      <c r="BW52" s="398">
        <v>0</v>
      </c>
      <c r="BX52" s="398">
        <v>4.0894211775554579E-2</v>
      </c>
      <c r="BY52" s="398">
        <v>0</v>
      </c>
      <c r="BZ52" s="398">
        <v>0</v>
      </c>
      <c r="CA52" s="398">
        <v>0</v>
      </c>
      <c r="CB52" s="398">
        <v>0</v>
      </c>
      <c r="CC52" s="398">
        <v>0</v>
      </c>
      <c r="CD52" s="398">
        <v>0</v>
      </c>
      <c r="CE52" s="398">
        <v>5.7017949489364277E-2</v>
      </c>
      <c r="CF52" s="399">
        <v>0.99999999999999989</v>
      </c>
      <c r="CI52" s="106" t="s">
        <v>566</v>
      </c>
      <c r="CJ52" s="99">
        <v>167760.9245994417</v>
      </c>
      <c r="CK52" s="99">
        <v>167778.03928164585</v>
      </c>
      <c r="CL52" s="99">
        <v>17.114682204148266</v>
      </c>
      <c r="CM52" s="99">
        <v>3488.1492816458385</v>
      </c>
      <c r="CN52" s="265">
        <v>11714.5</v>
      </c>
      <c r="CO52" s="108">
        <v>1.1886383344624529E-2</v>
      </c>
      <c r="CP52" s="239">
        <v>2.5000000000000001E-3</v>
      </c>
      <c r="CQ52" s="108">
        <v>1.1886383344624529E-2</v>
      </c>
      <c r="CR52" s="101">
        <v>0.03</v>
      </c>
      <c r="CU52" s="165" t="s">
        <v>566</v>
      </c>
      <c r="CV52" s="210" t="s">
        <v>681</v>
      </c>
      <c r="CW52" s="207" t="s">
        <v>750</v>
      </c>
      <c r="CX52" s="230">
        <v>45406</v>
      </c>
      <c r="CY52" s="222">
        <v>985539.47490661568</v>
      </c>
      <c r="CZ52" s="222">
        <v>223971.47928164585</v>
      </c>
      <c r="DA52" s="444">
        <v>0.49279906892718783</v>
      </c>
      <c r="DB52" s="386">
        <v>0.7</v>
      </c>
      <c r="DC52" s="387">
        <v>5.7017949489364277E-2</v>
      </c>
      <c r="DD52" s="386">
        <v>1</v>
      </c>
      <c r="DE52" s="387">
        <v>8.1991500145295271E-2</v>
      </c>
      <c r="DF52" s="386">
        <v>0</v>
      </c>
      <c r="DG52" s="387">
        <v>8.1991500145295271E-2</v>
      </c>
      <c r="DH52" s="386">
        <v>1</v>
      </c>
      <c r="DI52" s="387">
        <v>4.5572197911459333E-2</v>
      </c>
      <c r="DJ52" s="386">
        <v>0.7</v>
      </c>
      <c r="DK52" s="387">
        <v>0</v>
      </c>
      <c r="DL52" s="386"/>
      <c r="DM52" s="387">
        <v>0.57504149763120305</v>
      </c>
      <c r="DN52" s="386">
        <v>0</v>
      </c>
      <c r="DO52" s="387">
        <v>0.57504149763120305</v>
      </c>
      <c r="DP52" s="386">
        <v>0.7</v>
      </c>
      <c r="DQ52" s="387">
        <v>0.39357357457831665</v>
      </c>
      <c r="DR52" s="445">
        <v>0.75</v>
      </c>
      <c r="DS52" s="259"/>
      <c r="DT52" s="413"/>
      <c r="DU52" s="210" t="s">
        <v>566</v>
      </c>
      <c r="DV52" s="210" t="s">
        <v>681</v>
      </c>
      <c r="DW52" s="207" t="s">
        <v>750</v>
      </c>
      <c r="DX52" s="230">
        <v>45406</v>
      </c>
      <c r="DY52" s="462">
        <v>985539.47490661568</v>
      </c>
      <c r="DZ52" s="462">
        <v>223971.47928164585</v>
      </c>
      <c r="EA52" s="425">
        <v>-0.1249585023687968</v>
      </c>
      <c r="EB52" s="375">
        <v>7.7990689271877356E-3</v>
      </c>
      <c r="EC52" s="375">
        <v>-2.7620512598716701E-2</v>
      </c>
      <c r="ED52" s="375">
        <v>0</v>
      </c>
      <c r="EE52" s="375">
        <v>0.17023979612540996</v>
      </c>
      <c r="EF52" s="375">
        <v>0</v>
      </c>
      <c r="EG52" s="375">
        <v>0</v>
      </c>
      <c r="EH52" s="375">
        <v>-1.8902711630259313E-2</v>
      </c>
      <c r="EI52" s="375">
        <v>0</v>
      </c>
      <c r="EJ52" s="375">
        <v>-0.13298205051063572</v>
      </c>
      <c r="EK52" s="375">
        <v>1.5894211775554577E-2</v>
      </c>
      <c r="EL52" s="375">
        <v>-1.4427802088540664E-2</v>
      </c>
      <c r="EM52" s="423">
        <v>0.19393307682815233</v>
      </c>
      <c r="EN52" s="272"/>
      <c r="EO52" s="416"/>
      <c r="EP52" s="165" t="s">
        <v>566</v>
      </c>
      <c r="EQ52" s="422" t="s">
        <v>681</v>
      </c>
      <c r="ER52" s="167" t="s">
        <v>750</v>
      </c>
      <c r="ES52" s="230">
        <v>45406</v>
      </c>
      <c r="ET52" s="424">
        <v>985539.47490661568</v>
      </c>
      <c r="EU52" s="424">
        <v>223971.47928164585</v>
      </c>
      <c r="EV52" s="425">
        <v>-0.1249585023687968</v>
      </c>
      <c r="EW52" s="375">
        <v>-2.3672360079765559E-2</v>
      </c>
      <c r="EX52" s="375">
        <v>3.8955323674227105E-3</v>
      </c>
      <c r="EY52" s="375">
        <v>2.0573680794256172E-2</v>
      </c>
      <c r="EZ52" s="375">
        <v>7.0022158452744884E-3</v>
      </c>
      <c r="FA52" s="375">
        <v>-2.7620512598716701E-2</v>
      </c>
      <c r="FB52" s="375">
        <v>0</v>
      </c>
      <c r="FC52" s="375">
        <v>0.17023979612540996</v>
      </c>
      <c r="FD52" s="375">
        <v>0</v>
      </c>
      <c r="FE52" s="375">
        <v>0</v>
      </c>
      <c r="FF52" s="375">
        <v>0</v>
      </c>
      <c r="FG52" s="375">
        <v>0</v>
      </c>
      <c r="FH52" s="375">
        <v>0</v>
      </c>
      <c r="FI52" s="375">
        <v>-1.8902711630259313E-2</v>
      </c>
      <c r="FJ52" s="375">
        <v>0</v>
      </c>
      <c r="FK52" s="375">
        <v>0</v>
      </c>
      <c r="FL52" s="375">
        <v>-0.13298205051063572</v>
      </c>
      <c r="FM52" s="375">
        <v>0</v>
      </c>
      <c r="FN52" s="375">
        <v>1.5894211775554577E-2</v>
      </c>
      <c r="FO52" s="375">
        <v>-1.4427802088540664E-2</v>
      </c>
      <c r="FP52" s="383">
        <v>0</v>
      </c>
      <c r="FQ52" s="376">
        <v>0.21760543690791792</v>
      </c>
      <c r="FR52" s="234"/>
      <c r="FT52" s="304">
        <v>0</v>
      </c>
      <c r="FU52" s="281">
        <f t="shared" si="2"/>
        <v>0</v>
      </c>
      <c r="FV52" s="273">
        <f t="shared" si="4"/>
        <v>0</v>
      </c>
      <c r="FW52" s="273">
        <v>0</v>
      </c>
      <c r="FX52" s="282">
        <f t="shared" si="3"/>
        <v>0</v>
      </c>
      <c r="GA52" s="165" t="s">
        <v>566</v>
      </c>
      <c r="GB52" s="210" t="s">
        <v>681</v>
      </c>
      <c r="GC52" s="167" t="s">
        <v>750</v>
      </c>
      <c r="GD52" s="230">
        <v>45406</v>
      </c>
      <c r="GE52" s="222">
        <v>985539.47490661568</v>
      </c>
      <c r="GF52" s="222">
        <v>223971.47928164585</v>
      </c>
      <c r="GG52" s="217">
        <v>-0.1249585023687968</v>
      </c>
      <c r="GH52" s="375">
        <v>-2.3672360079765559E-2</v>
      </c>
      <c r="GI52" s="375">
        <v>3.8955323674227105E-3</v>
      </c>
      <c r="GJ52" s="375">
        <v>2.0573680794256172E-2</v>
      </c>
      <c r="GK52" s="375">
        <v>7.0022158452744884E-3</v>
      </c>
      <c r="GL52" s="375">
        <v>0.17023979612540996</v>
      </c>
      <c r="GM52" s="375">
        <v>0</v>
      </c>
      <c r="GN52" s="375">
        <v>0</v>
      </c>
      <c r="GO52" s="375">
        <v>0</v>
      </c>
      <c r="GP52" s="375">
        <v>0</v>
      </c>
      <c r="GQ52" s="375">
        <v>0</v>
      </c>
      <c r="GR52" s="375">
        <v>-1.8902711630259313E-2</v>
      </c>
      <c r="GS52" s="375">
        <v>-2.7620512598716701E-2</v>
      </c>
      <c r="GT52" s="375">
        <v>-1.4427802088540664E-2</v>
      </c>
      <c r="GU52" s="375">
        <v>0</v>
      </c>
      <c r="GV52" s="375">
        <v>0</v>
      </c>
      <c r="GW52" s="375">
        <v>0</v>
      </c>
      <c r="GX52" s="375">
        <v>1.5894211775554577E-2</v>
      </c>
      <c r="GY52" s="375">
        <v>0</v>
      </c>
      <c r="GZ52" s="375">
        <v>0</v>
      </c>
      <c r="HA52" s="375">
        <v>0</v>
      </c>
      <c r="HB52" s="375">
        <v>0</v>
      </c>
      <c r="HC52" s="375">
        <v>0</v>
      </c>
      <c r="HD52" s="375">
        <v>0</v>
      </c>
      <c r="HE52" s="375">
        <v>-0.13298205051063572</v>
      </c>
      <c r="HF52" s="375">
        <v>0</v>
      </c>
      <c r="HG52" s="375">
        <v>0</v>
      </c>
      <c r="HH52" s="375">
        <v>0</v>
      </c>
      <c r="HI52" s="375">
        <v>0</v>
      </c>
      <c r="HJ52" s="376">
        <v>0.21760543690791792</v>
      </c>
      <c r="HO52" s="165" t="s">
        <v>566</v>
      </c>
      <c r="HP52" s="210" t="s">
        <v>681</v>
      </c>
      <c r="HQ52" s="167" t="s">
        <v>750</v>
      </c>
      <c r="HR52" s="230">
        <v>45406</v>
      </c>
      <c r="HS52" s="222">
        <v>985539.47490661568</v>
      </c>
      <c r="HT52" s="222">
        <v>223971.47928164585</v>
      </c>
      <c r="HU52" s="217">
        <v>-0.1249585023687968</v>
      </c>
      <c r="HV52" s="375">
        <v>-2.3672360079765559E-2</v>
      </c>
      <c r="HW52" s="375">
        <v>3.8955323674227105E-3</v>
      </c>
      <c r="HX52" s="375">
        <v>2.0573680794256172E-2</v>
      </c>
      <c r="HY52" s="375">
        <v>7.0022158452744884E-3</v>
      </c>
      <c r="HZ52" s="375">
        <v>0</v>
      </c>
      <c r="IA52" s="375">
        <v>0</v>
      </c>
      <c r="IB52" s="375">
        <v>0</v>
      </c>
      <c r="IC52" s="375">
        <v>0</v>
      </c>
      <c r="ID52" s="375">
        <v>0</v>
      </c>
      <c r="IE52" s="375">
        <v>0</v>
      </c>
      <c r="IF52" s="375">
        <v>-1.8902711630259313E-2</v>
      </c>
      <c r="IG52" s="375">
        <v>-2.7620512598716701E-2</v>
      </c>
      <c r="IH52" s="375">
        <v>-1.4427802088540664E-2</v>
      </c>
      <c r="II52" s="375">
        <v>0</v>
      </c>
      <c r="IJ52" s="375">
        <v>0</v>
      </c>
      <c r="IK52" s="375">
        <v>0</v>
      </c>
      <c r="IL52" s="375">
        <v>1.5894211775554577E-2</v>
      </c>
      <c r="IM52" s="375">
        <v>0</v>
      </c>
      <c r="IN52" s="375">
        <v>0</v>
      </c>
      <c r="IO52" s="375">
        <v>0</v>
      </c>
      <c r="IP52" s="375">
        <v>0</v>
      </c>
      <c r="IQ52" s="375">
        <v>0</v>
      </c>
      <c r="IR52" s="375">
        <v>0</v>
      </c>
      <c r="IS52" s="375">
        <v>0</v>
      </c>
      <c r="IT52" s="375">
        <v>0</v>
      </c>
      <c r="IU52" s="375">
        <v>0</v>
      </c>
      <c r="IV52" s="375">
        <v>0</v>
      </c>
      <c r="IW52" s="375">
        <v>0</v>
      </c>
      <c r="IX52" s="376">
        <v>6.5994513589895096E-2</v>
      </c>
    </row>
    <row r="53" spans="1:258" ht="15" customHeight="1" x14ac:dyDescent="0.25">
      <c r="A53" s="259" t="s">
        <v>35</v>
      </c>
      <c r="C53" s="90">
        <v>70524098</v>
      </c>
      <c r="D53" s="129" t="s">
        <v>681</v>
      </c>
      <c r="E53" s="127" t="s">
        <v>750</v>
      </c>
      <c r="F53" s="229">
        <v>45405</v>
      </c>
      <c r="G53" s="221">
        <v>984176.99137432617</v>
      </c>
      <c r="H53" s="221">
        <v>224049.44638935645</v>
      </c>
      <c r="I53" s="123">
        <v>-0.12562603074514822</v>
      </c>
      <c r="J53" s="396">
        <v>0.49201768505965277</v>
      </c>
      <c r="K53" s="396">
        <v>0.15259043984587667</v>
      </c>
      <c r="L53" s="396">
        <v>0</v>
      </c>
      <c r="M53" s="396">
        <v>0.19053860436982401</v>
      </c>
      <c r="N53" s="396">
        <v>0</v>
      </c>
      <c r="O53" s="396">
        <v>0</v>
      </c>
      <c r="P53" s="396">
        <v>4.1154182992472449E-2</v>
      </c>
      <c r="Q53" s="396">
        <v>0</v>
      </c>
      <c r="R53" s="396">
        <v>3.711297492232029E-2</v>
      </c>
      <c r="S53" s="396">
        <v>4.0950825261338621E-2</v>
      </c>
      <c r="T53" s="396">
        <v>4.5635287548515258E-2</v>
      </c>
      <c r="U53" s="397">
        <v>1</v>
      </c>
      <c r="X53" s="90">
        <v>70524098</v>
      </c>
      <c r="Y53" s="129" t="s">
        <v>681</v>
      </c>
      <c r="Z53" s="127" t="s">
        <v>750</v>
      </c>
      <c r="AA53" s="229">
        <v>45405</v>
      </c>
      <c r="AB53" s="221">
        <v>984176.99137432617</v>
      </c>
      <c r="AC53" s="221">
        <v>224049.44638935645</v>
      </c>
      <c r="AD53" s="123">
        <v>-0.12562603074514822</v>
      </c>
      <c r="AE53" s="396">
        <v>0.13651637036812658</v>
      </c>
      <c r="AF53" s="396">
        <v>9.7372236132221276E-2</v>
      </c>
      <c r="AG53" s="396">
        <v>0.22599701057035501</v>
      </c>
      <c r="AH53" s="396">
        <v>3.2132067988949888E-2</v>
      </c>
      <c r="AI53" s="396">
        <v>0.15259043984587667</v>
      </c>
      <c r="AJ53" s="396">
        <v>0</v>
      </c>
      <c r="AK53" s="396">
        <v>0.19053860436982401</v>
      </c>
      <c r="AL53" s="396">
        <v>0</v>
      </c>
      <c r="AM53" s="396">
        <v>0</v>
      </c>
      <c r="AN53" s="396">
        <v>0</v>
      </c>
      <c r="AO53" s="396">
        <v>0</v>
      </c>
      <c r="AP53" s="396">
        <v>0</v>
      </c>
      <c r="AQ53" s="396">
        <v>4.1154182992472449E-2</v>
      </c>
      <c r="AR53" s="396">
        <v>0</v>
      </c>
      <c r="AS53" s="396">
        <v>0</v>
      </c>
      <c r="AT53" s="396">
        <v>3.711297492232029E-2</v>
      </c>
      <c r="AU53" s="396">
        <v>0</v>
      </c>
      <c r="AV53" s="396">
        <v>4.0950825261338621E-2</v>
      </c>
      <c r="AW53" s="405">
        <v>4.5635287548515258E-2</v>
      </c>
      <c r="AX53" s="397">
        <v>1</v>
      </c>
      <c r="BA53" s="90">
        <v>70524098</v>
      </c>
      <c r="BB53" s="129" t="s">
        <v>681</v>
      </c>
      <c r="BC53" s="127" t="s">
        <v>750</v>
      </c>
      <c r="BD53" s="229">
        <v>45405</v>
      </c>
      <c r="BE53" s="221">
        <v>984176.99137432617</v>
      </c>
      <c r="BF53" s="221">
        <v>224049.44638935645</v>
      </c>
      <c r="BG53" s="123">
        <v>-0.12562603074514822</v>
      </c>
      <c r="BH53" s="396">
        <v>0.13651637036812658</v>
      </c>
      <c r="BI53" s="396">
        <v>9.7372236132221276E-2</v>
      </c>
      <c r="BJ53" s="396">
        <v>0.22599701057035501</v>
      </c>
      <c r="BK53" s="396">
        <v>3.2132067988949888E-2</v>
      </c>
      <c r="BL53" s="396">
        <v>0.19053860436982401</v>
      </c>
      <c r="BM53" s="396">
        <v>0</v>
      </c>
      <c r="BN53" s="396">
        <v>0</v>
      </c>
      <c r="BO53" s="396">
        <v>0</v>
      </c>
      <c r="BP53" s="396">
        <v>0</v>
      </c>
      <c r="BQ53" s="396">
        <v>0</v>
      </c>
      <c r="BR53" s="396">
        <v>4.1154182992472449E-2</v>
      </c>
      <c r="BS53" s="396">
        <v>0.15259043984587667</v>
      </c>
      <c r="BT53" s="396">
        <v>4.5635287548515258E-2</v>
      </c>
      <c r="BU53" s="396">
        <v>0</v>
      </c>
      <c r="BV53" s="396">
        <v>0</v>
      </c>
      <c r="BW53" s="396">
        <v>0</v>
      </c>
      <c r="BX53" s="396">
        <v>4.0950825261338621E-2</v>
      </c>
      <c r="BY53" s="396">
        <v>0</v>
      </c>
      <c r="BZ53" s="396">
        <v>0</v>
      </c>
      <c r="CA53" s="396">
        <v>0</v>
      </c>
      <c r="CB53" s="396">
        <v>0</v>
      </c>
      <c r="CC53" s="396">
        <v>0</v>
      </c>
      <c r="CD53" s="396">
        <v>0</v>
      </c>
      <c r="CE53" s="396">
        <v>3.711297492232029E-2</v>
      </c>
      <c r="CF53" s="397">
        <v>1</v>
      </c>
      <c r="CI53" s="111" t="s">
        <v>568</v>
      </c>
      <c r="CJ53" s="98">
        <v>187523.25731917773</v>
      </c>
      <c r="CK53" s="98">
        <v>187523.71038935645</v>
      </c>
      <c r="CL53" s="98">
        <v>0.45307017871527933</v>
      </c>
      <c r="CM53" s="98">
        <v>92.340389356456697</v>
      </c>
      <c r="CN53" s="264">
        <v>15520.47</v>
      </c>
      <c r="CO53" s="107">
        <v>1.5769998827473986E-2</v>
      </c>
      <c r="CP53" s="240">
        <v>2.5000000000000001E-3</v>
      </c>
      <c r="CQ53" s="107">
        <v>1.5769998827473986E-2</v>
      </c>
      <c r="CR53" s="100">
        <v>0.03</v>
      </c>
      <c r="CU53" s="129" t="s">
        <v>568</v>
      </c>
      <c r="CV53" s="208" t="s">
        <v>681</v>
      </c>
      <c r="CW53" s="209" t="s">
        <v>750</v>
      </c>
      <c r="CX53" s="229">
        <v>45405</v>
      </c>
      <c r="CY53" s="221">
        <v>984176.99137432617</v>
      </c>
      <c r="CZ53" s="221">
        <v>224049.44638935645</v>
      </c>
      <c r="DA53" s="442">
        <v>0.49201768505965277</v>
      </c>
      <c r="DB53" s="388">
        <v>0.7</v>
      </c>
      <c r="DC53" s="389">
        <v>3.711297492232029E-2</v>
      </c>
      <c r="DD53" s="388">
        <v>1</v>
      </c>
      <c r="DE53" s="389">
        <v>8.2105008253811063E-2</v>
      </c>
      <c r="DF53" s="388">
        <v>0</v>
      </c>
      <c r="DG53" s="389">
        <v>8.2105008253811063E-2</v>
      </c>
      <c r="DH53" s="388">
        <v>1</v>
      </c>
      <c r="DI53" s="389">
        <v>4.5635287548515258E-2</v>
      </c>
      <c r="DJ53" s="388">
        <v>0.7</v>
      </c>
      <c r="DK53" s="389">
        <v>0</v>
      </c>
      <c r="DL53" s="388"/>
      <c r="DM53" s="389">
        <v>0.57437396925485185</v>
      </c>
      <c r="DN53" s="388">
        <v>0</v>
      </c>
      <c r="DO53" s="389">
        <v>0.57437396925485185</v>
      </c>
      <c r="DP53" s="388">
        <v>0.7</v>
      </c>
      <c r="DQ53" s="389">
        <v>0.39217857906640607</v>
      </c>
      <c r="DR53" s="443">
        <v>0.75</v>
      </c>
      <c r="DS53" s="426"/>
      <c r="DT53" s="413"/>
      <c r="DU53" s="208" t="s">
        <v>568</v>
      </c>
      <c r="DV53" s="208" t="s">
        <v>681</v>
      </c>
      <c r="DW53" s="209" t="s">
        <v>750</v>
      </c>
      <c r="DX53" s="229">
        <v>45405</v>
      </c>
      <c r="DY53" s="461">
        <v>984176.99137432617</v>
      </c>
      <c r="DZ53" s="461">
        <v>224049.44638935645</v>
      </c>
      <c r="EA53" s="421">
        <v>-0.12562603074514822</v>
      </c>
      <c r="EB53" s="373">
        <v>7.0176850596526674E-3</v>
      </c>
      <c r="EC53" s="373">
        <v>-2.7409560154123325E-2</v>
      </c>
      <c r="ED53" s="373">
        <v>0</v>
      </c>
      <c r="EE53" s="373">
        <v>0.19053860436982401</v>
      </c>
      <c r="EF53" s="373">
        <v>0</v>
      </c>
      <c r="EG53" s="373">
        <v>0</v>
      </c>
      <c r="EH53" s="373">
        <v>-1.8845817007527549E-2</v>
      </c>
      <c r="EI53" s="373">
        <v>0</v>
      </c>
      <c r="EJ53" s="373">
        <v>-0.15288702507767971</v>
      </c>
      <c r="EK53" s="373">
        <v>1.5950825261338619E-2</v>
      </c>
      <c r="EL53" s="373">
        <v>-1.436471245148474E-2</v>
      </c>
      <c r="EM53" s="420">
        <v>0.21350711469081529</v>
      </c>
      <c r="EN53" s="272"/>
      <c r="EO53" s="416"/>
      <c r="EP53" s="129" t="s">
        <v>568</v>
      </c>
      <c r="EQ53" s="419" t="s">
        <v>681</v>
      </c>
      <c r="ER53" s="127" t="s">
        <v>750</v>
      </c>
      <c r="ES53" s="229">
        <v>45405</v>
      </c>
      <c r="ET53" s="279">
        <v>984176.99137432617</v>
      </c>
      <c r="EU53" s="279">
        <v>224049.44638935645</v>
      </c>
      <c r="EV53" s="421">
        <v>-0.12562603074514822</v>
      </c>
      <c r="EW53" s="373">
        <v>-2.3483629631873421E-2</v>
      </c>
      <c r="EX53" s="373">
        <v>2.3722361322212754E-3</v>
      </c>
      <c r="EY53" s="373">
        <v>2.0997010570354996E-2</v>
      </c>
      <c r="EZ53" s="373">
        <v>7.1320679889498861E-3</v>
      </c>
      <c r="FA53" s="373">
        <v>-2.7409560154123325E-2</v>
      </c>
      <c r="FB53" s="373">
        <v>0</v>
      </c>
      <c r="FC53" s="373">
        <v>0.19053860436982401</v>
      </c>
      <c r="FD53" s="373">
        <v>0</v>
      </c>
      <c r="FE53" s="373">
        <v>0</v>
      </c>
      <c r="FF53" s="373">
        <v>0</v>
      </c>
      <c r="FG53" s="373">
        <v>0</v>
      </c>
      <c r="FH53" s="373">
        <v>0</v>
      </c>
      <c r="FI53" s="373">
        <v>-1.8845817007527549E-2</v>
      </c>
      <c r="FJ53" s="373">
        <v>0</v>
      </c>
      <c r="FK53" s="373">
        <v>0</v>
      </c>
      <c r="FL53" s="373">
        <v>-0.15288702507767971</v>
      </c>
      <c r="FM53" s="373">
        <v>0</v>
      </c>
      <c r="FN53" s="373">
        <v>1.5950825261338619E-2</v>
      </c>
      <c r="FO53" s="373">
        <v>-1.436471245148474E-2</v>
      </c>
      <c r="FP53" s="382">
        <v>0</v>
      </c>
      <c r="FQ53" s="374">
        <v>0.23699074432268874</v>
      </c>
      <c r="FR53" s="234"/>
      <c r="FT53" s="96">
        <v>0</v>
      </c>
      <c r="FU53" s="279">
        <f t="shared" si="2"/>
        <v>0</v>
      </c>
      <c r="FV53" s="274">
        <f t="shared" si="4"/>
        <v>0</v>
      </c>
      <c r="FW53" s="274">
        <v>0</v>
      </c>
      <c r="FX53" s="280">
        <f t="shared" si="3"/>
        <v>0</v>
      </c>
      <c r="GA53" s="129" t="s">
        <v>568</v>
      </c>
      <c r="GB53" s="208" t="s">
        <v>681</v>
      </c>
      <c r="GC53" s="127" t="s">
        <v>750</v>
      </c>
      <c r="GD53" s="229">
        <v>45405</v>
      </c>
      <c r="GE53" s="221">
        <v>984176.99137432617</v>
      </c>
      <c r="GF53" s="221">
        <v>224049.44638935645</v>
      </c>
      <c r="GG53" s="216">
        <v>-0.12562603074514822</v>
      </c>
      <c r="GH53" s="373">
        <v>-2.3483629631873421E-2</v>
      </c>
      <c r="GI53" s="373">
        <v>2.3722361322212754E-3</v>
      </c>
      <c r="GJ53" s="373">
        <v>2.0997010570354996E-2</v>
      </c>
      <c r="GK53" s="373">
        <v>7.1320679889498861E-3</v>
      </c>
      <c r="GL53" s="373">
        <v>0.19053860436982401</v>
      </c>
      <c r="GM53" s="373">
        <v>0</v>
      </c>
      <c r="GN53" s="373">
        <v>0</v>
      </c>
      <c r="GO53" s="373">
        <v>0</v>
      </c>
      <c r="GP53" s="373">
        <v>0</v>
      </c>
      <c r="GQ53" s="373">
        <v>0</v>
      </c>
      <c r="GR53" s="373">
        <v>-1.8845817007527549E-2</v>
      </c>
      <c r="GS53" s="373">
        <v>-2.7409560154123325E-2</v>
      </c>
      <c r="GT53" s="373">
        <v>-1.436471245148474E-2</v>
      </c>
      <c r="GU53" s="373">
        <v>0</v>
      </c>
      <c r="GV53" s="373">
        <v>0</v>
      </c>
      <c r="GW53" s="373">
        <v>0</v>
      </c>
      <c r="GX53" s="373">
        <v>1.5950825261338619E-2</v>
      </c>
      <c r="GY53" s="373">
        <v>0</v>
      </c>
      <c r="GZ53" s="373">
        <v>0</v>
      </c>
      <c r="HA53" s="373">
        <v>0</v>
      </c>
      <c r="HB53" s="373">
        <v>0</v>
      </c>
      <c r="HC53" s="373">
        <v>0</v>
      </c>
      <c r="HD53" s="373">
        <v>0</v>
      </c>
      <c r="HE53" s="373">
        <v>-0.15288702507767971</v>
      </c>
      <c r="HF53" s="373">
        <v>0</v>
      </c>
      <c r="HG53" s="373">
        <v>0</v>
      </c>
      <c r="HH53" s="373">
        <v>0</v>
      </c>
      <c r="HI53" s="373">
        <v>0</v>
      </c>
      <c r="HJ53" s="374">
        <v>0.23699074432268874</v>
      </c>
      <c r="HO53" s="129" t="s">
        <v>568</v>
      </c>
      <c r="HP53" s="208" t="s">
        <v>681</v>
      </c>
      <c r="HQ53" s="127" t="s">
        <v>750</v>
      </c>
      <c r="HR53" s="229">
        <v>45405</v>
      </c>
      <c r="HS53" s="221">
        <v>984176.99137432617</v>
      </c>
      <c r="HT53" s="221">
        <v>224049.44638935645</v>
      </c>
      <c r="HU53" s="216">
        <v>-0.12562603074514822</v>
      </c>
      <c r="HV53" s="373">
        <v>-2.3483629631873421E-2</v>
      </c>
      <c r="HW53" s="373">
        <v>2.3722361322212754E-3</v>
      </c>
      <c r="HX53" s="373">
        <v>2.0997010570354996E-2</v>
      </c>
      <c r="HY53" s="373">
        <v>7.1320679889498861E-3</v>
      </c>
      <c r="HZ53" s="373">
        <v>0</v>
      </c>
      <c r="IA53" s="373">
        <v>0</v>
      </c>
      <c r="IB53" s="373">
        <v>0</v>
      </c>
      <c r="IC53" s="373">
        <v>0</v>
      </c>
      <c r="ID53" s="373">
        <v>0</v>
      </c>
      <c r="IE53" s="373">
        <v>0</v>
      </c>
      <c r="IF53" s="373">
        <v>-1.8845817007527549E-2</v>
      </c>
      <c r="IG53" s="373">
        <v>-2.7409560154123325E-2</v>
      </c>
      <c r="IH53" s="373">
        <v>-1.436471245148474E-2</v>
      </c>
      <c r="II53" s="373">
        <v>0</v>
      </c>
      <c r="IJ53" s="373">
        <v>0</v>
      </c>
      <c r="IK53" s="373">
        <v>0</v>
      </c>
      <c r="IL53" s="373">
        <v>1.5950825261338619E-2</v>
      </c>
      <c r="IM53" s="373">
        <v>0</v>
      </c>
      <c r="IN53" s="373">
        <v>0</v>
      </c>
      <c r="IO53" s="373">
        <v>0</v>
      </c>
      <c r="IP53" s="373">
        <v>0</v>
      </c>
      <c r="IQ53" s="373">
        <v>0</v>
      </c>
      <c r="IR53" s="373">
        <v>0</v>
      </c>
      <c r="IS53" s="373">
        <v>0</v>
      </c>
      <c r="IT53" s="373">
        <v>0</v>
      </c>
      <c r="IU53" s="373">
        <v>0</v>
      </c>
      <c r="IV53" s="373">
        <v>0</v>
      </c>
      <c r="IW53" s="373">
        <v>0</v>
      </c>
      <c r="IX53" s="374">
        <v>6.5277929598936912E-2</v>
      </c>
    </row>
    <row r="54" spans="1:258" ht="15" customHeight="1" x14ac:dyDescent="0.25">
      <c r="A54" s="259" t="s">
        <v>35</v>
      </c>
      <c r="C54" s="91">
        <v>70596124</v>
      </c>
      <c r="D54" s="165" t="s">
        <v>681</v>
      </c>
      <c r="E54" s="167" t="s">
        <v>1111</v>
      </c>
      <c r="F54" s="230">
        <v>45372</v>
      </c>
      <c r="G54" s="222">
        <v>874108.72086542565</v>
      </c>
      <c r="H54" s="222">
        <v>52927.480283941171</v>
      </c>
      <c r="I54" s="124">
        <v>-0.13495162022427687</v>
      </c>
      <c r="J54" s="398">
        <v>0.35156204158286825</v>
      </c>
      <c r="K54" s="398">
        <v>0.15858896804364683</v>
      </c>
      <c r="L54" s="398">
        <v>0</v>
      </c>
      <c r="M54" s="398">
        <v>1.2335307984647355E-2</v>
      </c>
      <c r="N54" s="398">
        <v>0.30849605738021396</v>
      </c>
      <c r="O54" s="398">
        <v>0</v>
      </c>
      <c r="P54" s="398">
        <v>2.9346349473098627E-2</v>
      </c>
      <c r="Q54" s="398">
        <v>0</v>
      </c>
      <c r="R54" s="398">
        <v>4.821491765723785E-2</v>
      </c>
      <c r="S54" s="398">
        <v>5.2920076068113824E-2</v>
      </c>
      <c r="T54" s="398">
        <v>3.8536281810173115E-2</v>
      </c>
      <c r="U54" s="399">
        <v>0.99999999999999967</v>
      </c>
      <c r="X54" s="91">
        <v>70596124</v>
      </c>
      <c r="Y54" s="165" t="s">
        <v>681</v>
      </c>
      <c r="Z54" s="167" t="s">
        <v>1111</v>
      </c>
      <c r="AA54" s="230">
        <v>45372</v>
      </c>
      <c r="AB54" s="222">
        <v>874108.72086542565</v>
      </c>
      <c r="AC54" s="222">
        <v>52927.480283941171</v>
      </c>
      <c r="AD54" s="124">
        <v>-0.13495162022427687</v>
      </c>
      <c r="AE54" s="398">
        <v>7.5866856118337017E-2</v>
      </c>
      <c r="AF54" s="398">
        <v>7.60226255770656E-2</v>
      </c>
      <c r="AG54" s="398">
        <v>0.1592177524294307</v>
      </c>
      <c r="AH54" s="398">
        <v>4.0454807458034932E-2</v>
      </c>
      <c r="AI54" s="398">
        <v>0.15858896804364683</v>
      </c>
      <c r="AJ54" s="398">
        <v>0</v>
      </c>
      <c r="AK54" s="398">
        <v>1.2335307984647355E-2</v>
      </c>
      <c r="AL54" s="398">
        <v>0</v>
      </c>
      <c r="AM54" s="398">
        <v>0.20797412914495789</v>
      </c>
      <c r="AN54" s="398">
        <v>0.10052192823525602</v>
      </c>
      <c r="AO54" s="398">
        <v>0</v>
      </c>
      <c r="AP54" s="398">
        <v>0</v>
      </c>
      <c r="AQ54" s="398">
        <v>2.9346349473098627E-2</v>
      </c>
      <c r="AR54" s="398">
        <v>0</v>
      </c>
      <c r="AS54" s="398">
        <v>0</v>
      </c>
      <c r="AT54" s="398">
        <v>4.821491765723785E-2</v>
      </c>
      <c r="AU54" s="398">
        <v>0</v>
      </c>
      <c r="AV54" s="398">
        <v>5.2920076068113824E-2</v>
      </c>
      <c r="AW54" s="406">
        <v>3.8536281810173115E-2</v>
      </c>
      <c r="AX54" s="399">
        <v>0.99999999999999967</v>
      </c>
      <c r="BA54" s="91">
        <v>70596124</v>
      </c>
      <c r="BB54" s="165" t="s">
        <v>681</v>
      </c>
      <c r="BC54" s="167" t="s">
        <v>1111</v>
      </c>
      <c r="BD54" s="230">
        <v>45372</v>
      </c>
      <c r="BE54" s="222">
        <v>874108.72086542565</v>
      </c>
      <c r="BF54" s="222">
        <v>52927.480283941171</v>
      </c>
      <c r="BG54" s="124">
        <v>-0.13495162022427687</v>
      </c>
      <c r="BH54" s="398">
        <v>7.5866856118337017E-2</v>
      </c>
      <c r="BI54" s="398">
        <v>7.60226255770656E-2</v>
      </c>
      <c r="BJ54" s="398">
        <v>0.1592177524294307</v>
      </c>
      <c r="BK54" s="398">
        <v>4.0454807458034932E-2</v>
      </c>
      <c r="BL54" s="398">
        <v>1.2335307984647355E-2</v>
      </c>
      <c r="BM54" s="398">
        <v>0</v>
      </c>
      <c r="BN54" s="398">
        <v>0</v>
      </c>
      <c r="BO54" s="398">
        <v>0</v>
      </c>
      <c r="BP54" s="398">
        <v>0</v>
      </c>
      <c r="BQ54" s="398">
        <v>0</v>
      </c>
      <c r="BR54" s="398">
        <v>2.9346349473098627E-2</v>
      </c>
      <c r="BS54" s="398">
        <v>0.15858896804364683</v>
      </c>
      <c r="BT54" s="398">
        <v>3.8536281810173115E-2</v>
      </c>
      <c r="BU54" s="398">
        <v>0</v>
      </c>
      <c r="BV54" s="398">
        <v>0</v>
      </c>
      <c r="BW54" s="398">
        <v>0</v>
      </c>
      <c r="BX54" s="398">
        <v>5.2920076068113824E-2</v>
      </c>
      <c r="BY54" s="398">
        <v>7.180800111209909E-2</v>
      </c>
      <c r="BZ54" s="398">
        <v>5.8752416918062711E-2</v>
      </c>
      <c r="CA54" s="398">
        <v>6.8810662294330499E-2</v>
      </c>
      <c r="CB54" s="398">
        <v>0</v>
      </c>
      <c r="CC54" s="398">
        <v>4.1769511317193309E-2</v>
      </c>
      <c r="CD54" s="398">
        <v>6.7355465738528325E-2</v>
      </c>
      <c r="CE54" s="398">
        <v>4.821491765723785E-2</v>
      </c>
      <c r="CF54" s="399">
        <v>0.99999999999999967</v>
      </c>
      <c r="CI54" s="106" t="s">
        <v>611</v>
      </c>
      <c r="CJ54" s="99">
        <v>10781.037152525167</v>
      </c>
      <c r="CK54" s="99">
        <v>10782.400283941171</v>
      </c>
      <c r="CL54" s="99">
        <v>1.3631314160047623</v>
      </c>
      <c r="CM54" s="99">
        <v>277.82028394117151</v>
      </c>
      <c r="CN54" s="265">
        <v>10504.58</v>
      </c>
      <c r="CO54" s="108">
        <v>1.2017475342883856E-2</v>
      </c>
      <c r="CP54" s="239">
        <v>2.5000000000000001E-3</v>
      </c>
      <c r="CQ54" s="108">
        <v>1.2017475342883856E-2</v>
      </c>
      <c r="CR54" s="101">
        <v>0.03</v>
      </c>
      <c r="CU54" s="165" t="s">
        <v>611</v>
      </c>
      <c r="CV54" s="210" t="s">
        <v>681</v>
      </c>
      <c r="CW54" s="207" t="s">
        <v>1111</v>
      </c>
      <c r="CX54" s="230">
        <v>45372</v>
      </c>
      <c r="CY54" s="222">
        <v>874108.72086542565</v>
      </c>
      <c r="CZ54" s="222">
        <v>52927.480283941171</v>
      </c>
      <c r="DA54" s="444">
        <v>0.35156204158286825</v>
      </c>
      <c r="DB54" s="386">
        <v>0.7</v>
      </c>
      <c r="DC54" s="387">
        <v>4.821491765723785E-2</v>
      </c>
      <c r="DD54" s="386">
        <v>1</v>
      </c>
      <c r="DE54" s="387">
        <v>8.2266425541212454E-2</v>
      </c>
      <c r="DF54" s="386">
        <v>0</v>
      </c>
      <c r="DG54" s="387">
        <v>8.2266425541212454E-2</v>
      </c>
      <c r="DH54" s="386">
        <v>1</v>
      </c>
      <c r="DI54" s="387">
        <v>3.8536281810173115E-2</v>
      </c>
      <c r="DJ54" s="386">
        <v>0.7</v>
      </c>
      <c r="DK54" s="387">
        <v>0.30849605738021396</v>
      </c>
      <c r="DL54" s="386">
        <v>0.7</v>
      </c>
      <c r="DM54" s="387">
        <v>0.56504837977572309</v>
      </c>
      <c r="DN54" s="386">
        <v>0</v>
      </c>
      <c r="DO54" s="387">
        <v>0.56504837977572309</v>
      </c>
      <c r="DP54" s="386">
        <v>0.7</v>
      </c>
      <c r="DQ54" s="387">
        <v>0.33940054534815139</v>
      </c>
      <c r="DR54" s="445">
        <v>0.75</v>
      </c>
      <c r="DS54" s="259"/>
      <c r="DT54" s="413"/>
      <c r="DU54" s="210" t="s">
        <v>611</v>
      </c>
      <c r="DV54" s="210" t="s">
        <v>681</v>
      </c>
      <c r="DW54" s="207" t="s">
        <v>1111</v>
      </c>
      <c r="DX54" s="230">
        <v>45372</v>
      </c>
      <c r="DY54" s="462">
        <v>874108.72086542565</v>
      </c>
      <c r="DZ54" s="462">
        <v>52927.480283941171</v>
      </c>
      <c r="EA54" s="425">
        <v>-0.13495162022427687</v>
      </c>
      <c r="EB54" s="375">
        <v>-4.8437958417131777E-2</v>
      </c>
      <c r="EC54" s="375">
        <v>8.5889680436468385E-3</v>
      </c>
      <c r="ED54" s="375">
        <v>0</v>
      </c>
      <c r="EE54" s="375">
        <v>1.2335307984647355E-2</v>
      </c>
      <c r="EF54" s="375">
        <v>4.3496057380213948E-2</v>
      </c>
      <c r="EG54" s="375">
        <v>0</v>
      </c>
      <c r="EH54" s="375">
        <v>-1.0653650526901374E-2</v>
      </c>
      <c r="EI54" s="375">
        <v>0</v>
      </c>
      <c r="EJ54" s="375">
        <v>-2.6785082342762147E-2</v>
      </c>
      <c r="EK54" s="375">
        <v>2.7920076068113822E-2</v>
      </c>
      <c r="EL54" s="375">
        <v>-6.4637181898268836E-3</v>
      </c>
      <c r="EM54" s="423">
        <v>9.234040947662206E-2</v>
      </c>
      <c r="EN54" s="272"/>
      <c r="EO54" s="416"/>
      <c r="EP54" s="165" t="s">
        <v>611</v>
      </c>
      <c r="EQ54" s="422" t="s">
        <v>681</v>
      </c>
      <c r="ER54" s="167" t="s">
        <v>1111</v>
      </c>
      <c r="ES54" s="230">
        <v>45372</v>
      </c>
      <c r="ET54" s="424">
        <v>874108.72086542565</v>
      </c>
      <c r="EU54" s="424">
        <v>52927.480283941171</v>
      </c>
      <c r="EV54" s="425">
        <v>-0.13495162022427687</v>
      </c>
      <c r="EW54" s="375">
        <v>-4.9133143881662983E-2</v>
      </c>
      <c r="EX54" s="375">
        <v>-1.3977374422934397E-2</v>
      </c>
      <c r="EY54" s="375">
        <v>-7.8224757056929994E-4</v>
      </c>
      <c r="EZ54" s="375">
        <v>1.545480745803493E-2</v>
      </c>
      <c r="FA54" s="375">
        <v>8.5889680436468385E-3</v>
      </c>
      <c r="FB54" s="375">
        <v>0</v>
      </c>
      <c r="FC54" s="375">
        <v>1.2335307984647355E-2</v>
      </c>
      <c r="FD54" s="375">
        <v>0</v>
      </c>
      <c r="FE54" s="375">
        <v>1.7974129144957884E-2</v>
      </c>
      <c r="FF54" s="375">
        <v>2.5521928235256008E-2</v>
      </c>
      <c r="FG54" s="375">
        <v>0</v>
      </c>
      <c r="FH54" s="375">
        <v>0</v>
      </c>
      <c r="FI54" s="375">
        <v>-1.0653650526901374E-2</v>
      </c>
      <c r="FJ54" s="375">
        <v>0</v>
      </c>
      <c r="FK54" s="375">
        <v>0</v>
      </c>
      <c r="FL54" s="375">
        <v>-2.6785082342762147E-2</v>
      </c>
      <c r="FM54" s="375">
        <v>0</v>
      </c>
      <c r="FN54" s="375">
        <v>2.7920076068113822E-2</v>
      </c>
      <c r="FO54" s="375">
        <v>-6.4637181898268836E-3</v>
      </c>
      <c r="FP54" s="383">
        <v>0</v>
      </c>
      <c r="FQ54" s="376">
        <v>0.10779521693465696</v>
      </c>
      <c r="FR54" s="234"/>
      <c r="FT54" s="304">
        <v>0</v>
      </c>
      <c r="FU54" s="281">
        <f t="shared" si="2"/>
        <v>0</v>
      </c>
      <c r="FV54" s="273">
        <f t="shared" si="4"/>
        <v>0</v>
      </c>
      <c r="FW54" s="273">
        <v>0</v>
      </c>
      <c r="FX54" s="282">
        <f t="shared" si="3"/>
        <v>0</v>
      </c>
      <c r="GA54" s="165" t="s">
        <v>611</v>
      </c>
      <c r="GB54" s="210" t="s">
        <v>681</v>
      </c>
      <c r="GC54" s="167" t="s">
        <v>1111</v>
      </c>
      <c r="GD54" s="230">
        <v>45372</v>
      </c>
      <c r="GE54" s="222">
        <v>874108.72086542565</v>
      </c>
      <c r="GF54" s="222">
        <v>52927.480283941171</v>
      </c>
      <c r="GG54" s="217">
        <v>-0.13495162022427687</v>
      </c>
      <c r="GH54" s="375">
        <v>-4.9133143881662983E-2</v>
      </c>
      <c r="GI54" s="375">
        <v>-1.3977374422934397E-2</v>
      </c>
      <c r="GJ54" s="375">
        <v>-7.8224757056929994E-4</v>
      </c>
      <c r="GK54" s="375">
        <v>1.545480745803493E-2</v>
      </c>
      <c r="GL54" s="375">
        <v>1.2335307984647355E-2</v>
      </c>
      <c r="GM54" s="375">
        <v>0</v>
      </c>
      <c r="GN54" s="375">
        <v>0</v>
      </c>
      <c r="GO54" s="375">
        <v>0</v>
      </c>
      <c r="GP54" s="375">
        <v>0</v>
      </c>
      <c r="GQ54" s="375">
        <v>0</v>
      </c>
      <c r="GR54" s="375">
        <v>-1.0653650526901374E-2</v>
      </c>
      <c r="GS54" s="375">
        <v>8.5889680436468385E-3</v>
      </c>
      <c r="GT54" s="375">
        <v>-6.4637181898268836E-3</v>
      </c>
      <c r="GU54" s="375">
        <v>0</v>
      </c>
      <c r="GV54" s="375">
        <v>0</v>
      </c>
      <c r="GW54" s="375">
        <v>0</v>
      </c>
      <c r="GX54" s="375">
        <v>2.7920076068113822E-2</v>
      </c>
      <c r="GY54" s="375">
        <v>2.1808001112099087E-2</v>
      </c>
      <c r="GZ54" s="375">
        <v>8.7524169180627082E-3</v>
      </c>
      <c r="HA54" s="375">
        <v>3.8106622943304969E-3</v>
      </c>
      <c r="HB54" s="375">
        <v>0</v>
      </c>
      <c r="HC54" s="375">
        <v>1.6769511317193307E-2</v>
      </c>
      <c r="HD54" s="375">
        <v>-7.6445342614716721E-3</v>
      </c>
      <c r="HE54" s="375">
        <v>-2.6785082342762147E-2</v>
      </c>
      <c r="HF54" s="375">
        <v>0</v>
      </c>
      <c r="HG54" s="375">
        <v>0</v>
      </c>
      <c r="HH54" s="375">
        <v>0</v>
      </c>
      <c r="HI54" s="375">
        <v>0</v>
      </c>
      <c r="HJ54" s="376">
        <v>0.11543975119612863</v>
      </c>
      <c r="HO54" s="165" t="s">
        <v>611</v>
      </c>
      <c r="HP54" s="210" t="s">
        <v>681</v>
      </c>
      <c r="HQ54" s="167" t="s">
        <v>1111</v>
      </c>
      <c r="HR54" s="230">
        <v>45372</v>
      </c>
      <c r="HS54" s="222">
        <v>874108.72086542565</v>
      </c>
      <c r="HT54" s="222">
        <v>52927.480283941171</v>
      </c>
      <c r="HU54" s="217">
        <v>-0.13495162022427687</v>
      </c>
      <c r="HV54" s="375">
        <v>-4.9133143881662983E-2</v>
      </c>
      <c r="HW54" s="375">
        <v>-1.3977374422934397E-2</v>
      </c>
      <c r="HX54" s="375">
        <v>-7.8224757056929994E-4</v>
      </c>
      <c r="HY54" s="375">
        <v>1.545480745803493E-2</v>
      </c>
      <c r="HZ54" s="375">
        <v>0</v>
      </c>
      <c r="IA54" s="375">
        <v>0</v>
      </c>
      <c r="IB54" s="375">
        <v>0</v>
      </c>
      <c r="IC54" s="375">
        <v>0</v>
      </c>
      <c r="ID54" s="375">
        <v>0</v>
      </c>
      <c r="IE54" s="375">
        <v>0</v>
      </c>
      <c r="IF54" s="375">
        <v>-1.0653650526901374E-2</v>
      </c>
      <c r="IG54" s="375">
        <v>8.5889680436468385E-3</v>
      </c>
      <c r="IH54" s="375">
        <v>-6.4637181898268836E-3</v>
      </c>
      <c r="II54" s="375">
        <v>0</v>
      </c>
      <c r="IJ54" s="375">
        <v>0</v>
      </c>
      <c r="IK54" s="375">
        <v>0</v>
      </c>
      <c r="IL54" s="375">
        <v>2.7920076068113822E-2</v>
      </c>
      <c r="IM54" s="375">
        <v>2.1808001112099087E-2</v>
      </c>
      <c r="IN54" s="375">
        <v>8.7524169180627082E-3</v>
      </c>
      <c r="IO54" s="375">
        <v>3.8106622943304969E-3</v>
      </c>
      <c r="IP54" s="375">
        <v>0</v>
      </c>
      <c r="IQ54" s="375">
        <v>1.6769511317193307E-2</v>
      </c>
      <c r="IR54" s="375">
        <v>-7.6445342614716721E-3</v>
      </c>
      <c r="IS54" s="375">
        <v>0</v>
      </c>
      <c r="IT54" s="375">
        <v>0</v>
      </c>
      <c r="IU54" s="375">
        <v>0</v>
      </c>
      <c r="IV54" s="375">
        <v>0</v>
      </c>
      <c r="IW54" s="375">
        <v>0</v>
      </c>
      <c r="IX54" s="376">
        <v>9.5879556032423902E-2</v>
      </c>
    </row>
    <row r="55" spans="1:258" ht="15" customHeight="1" x14ac:dyDescent="0.25">
      <c r="A55" s="259" t="s">
        <v>35</v>
      </c>
      <c r="C55" s="90">
        <v>70615051</v>
      </c>
      <c r="D55" s="129" t="s">
        <v>681</v>
      </c>
      <c r="E55" s="127" t="s">
        <v>1112</v>
      </c>
      <c r="F55" s="229">
        <v>45615</v>
      </c>
      <c r="G55" s="221">
        <v>852005.85005041235</v>
      </c>
      <c r="H55" s="221">
        <v>191124.56344401938</v>
      </c>
      <c r="I55" s="123">
        <v>-0.12588465903142454</v>
      </c>
      <c r="J55" s="396">
        <v>0.4128268445405408</v>
      </c>
      <c r="K55" s="396">
        <v>0.20337888523857811</v>
      </c>
      <c r="L55" s="396">
        <v>0</v>
      </c>
      <c r="M55" s="396">
        <v>8.5819057979112517E-2</v>
      </c>
      <c r="N55" s="396">
        <v>0</v>
      </c>
      <c r="O55" s="396">
        <v>0</v>
      </c>
      <c r="P55" s="396">
        <v>5.8630700712963751E-2</v>
      </c>
      <c r="Q55" s="396">
        <v>0</v>
      </c>
      <c r="R55" s="396">
        <v>0.13850400674246274</v>
      </c>
      <c r="S55" s="396">
        <v>3.494717788409344E-2</v>
      </c>
      <c r="T55" s="396">
        <v>6.589332690224857E-2</v>
      </c>
      <c r="U55" s="397">
        <v>0.99999999999999989</v>
      </c>
      <c r="X55" s="90">
        <v>70615051</v>
      </c>
      <c r="Y55" s="129" t="s">
        <v>681</v>
      </c>
      <c r="Z55" s="127" t="s">
        <v>1112</v>
      </c>
      <c r="AA55" s="229">
        <v>45615</v>
      </c>
      <c r="AB55" s="221">
        <v>852005.85005041235</v>
      </c>
      <c r="AC55" s="221">
        <v>191124.56344401938</v>
      </c>
      <c r="AD55" s="123">
        <v>-0.12588465903142454</v>
      </c>
      <c r="AE55" s="396">
        <v>8.9646286364983716E-2</v>
      </c>
      <c r="AF55" s="396">
        <v>8.908314420083982E-2</v>
      </c>
      <c r="AG55" s="396">
        <v>0.2067638727805787</v>
      </c>
      <c r="AH55" s="396">
        <v>2.7333541194138576E-2</v>
      </c>
      <c r="AI55" s="396">
        <v>0.20337888523857811</v>
      </c>
      <c r="AJ55" s="396">
        <v>0</v>
      </c>
      <c r="AK55" s="396">
        <v>8.5819057979112517E-2</v>
      </c>
      <c r="AL55" s="396">
        <v>0</v>
      </c>
      <c r="AM55" s="396">
        <v>0</v>
      </c>
      <c r="AN55" s="396">
        <v>0</v>
      </c>
      <c r="AO55" s="396">
        <v>0</v>
      </c>
      <c r="AP55" s="396">
        <v>0</v>
      </c>
      <c r="AQ55" s="396">
        <v>5.8630700712963751E-2</v>
      </c>
      <c r="AR55" s="396">
        <v>0</v>
      </c>
      <c r="AS55" s="396">
        <v>0</v>
      </c>
      <c r="AT55" s="396">
        <v>0.13850400674246274</v>
      </c>
      <c r="AU55" s="396">
        <v>0</v>
      </c>
      <c r="AV55" s="396">
        <v>3.494717788409344E-2</v>
      </c>
      <c r="AW55" s="405">
        <v>6.589332690224857E-2</v>
      </c>
      <c r="AX55" s="397">
        <v>0.99999999999999978</v>
      </c>
      <c r="BA55" s="90">
        <v>70615051</v>
      </c>
      <c r="BB55" s="129" t="s">
        <v>681</v>
      </c>
      <c r="BC55" s="127" t="s">
        <v>1112</v>
      </c>
      <c r="BD55" s="229">
        <v>45615</v>
      </c>
      <c r="BE55" s="221">
        <v>852005.85005041235</v>
      </c>
      <c r="BF55" s="221">
        <v>191124.56344401938</v>
      </c>
      <c r="BG55" s="123">
        <v>-0.12588465903142454</v>
      </c>
      <c r="BH55" s="396">
        <v>8.9646286364983716E-2</v>
      </c>
      <c r="BI55" s="396">
        <v>8.908314420083982E-2</v>
      </c>
      <c r="BJ55" s="396">
        <v>0.2067638727805787</v>
      </c>
      <c r="BK55" s="396">
        <v>2.7333541194138576E-2</v>
      </c>
      <c r="BL55" s="396">
        <v>8.5819057979112517E-2</v>
      </c>
      <c r="BM55" s="396">
        <v>0</v>
      </c>
      <c r="BN55" s="396">
        <v>0</v>
      </c>
      <c r="BO55" s="396">
        <v>0</v>
      </c>
      <c r="BP55" s="396">
        <v>0</v>
      </c>
      <c r="BQ55" s="396">
        <v>0</v>
      </c>
      <c r="BR55" s="396">
        <v>5.8630700712963751E-2</v>
      </c>
      <c r="BS55" s="396">
        <v>0.20337888523857811</v>
      </c>
      <c r="BT55" s="396">
        <v>6.589332690224857E-2</v>
      </c>
      <c r="BU55" s="396">
        <v>0</v>
      </c>
      <c r="BV55" s="396">
        <v>0</v>
      </c>
      <c r="BW55" s="396">
        <v>0</v>
      </c>
      <c r="BX55" s="396">
        <v>3.494717788409344E-2</v>
      </c>
      <c r="BY55" s="396">
        <v>0</v>
      </c>
      <c r="BZ55" s="396">
        <v>0</v>
      </c>
      <c r="CA55" s="396">
        <v>0</v>
      </c>
      <c r="CB55" s="396">
        <v>0</v>
      </c>
      <c r="CC55" s="396">
        <v>0</v>
      </c>
      <c r="CD55" s="396">
        <v>0</v>
      </c>
      <c r="CE55" s="396">
        <v>0.13850400674246274</v>
      </c>
      <c r="CF55" s="397">
        <v>0.99999999999999989</v>
      </c>
      <c r="CI55" s="111" t="s">
        <v>575</v>
      </c>
      <c r="CJ55" s="98">
        <v>73039.98925302428</v>
      </c>
      <c r="CK55" s="98">
        <v>73118.339444019381</v>
      </c>
      <c r="CL55" s="98">
        <v>78.350190995101002</v>
      </c>
      <c r="CM55" s="98">
        <v>15968.579444019384</v>
      </c>
      <c r="CN55" s="264">
        <v>7149.76</v>
      </c>
      <c r="CO55" s="107">
        <v>8.3916794697794107E-3</v>
      </c>
      <c r="CP55" s="240">
        <v>2.5000000000000001E-3</v>
      </c>
      <c r="CQ55" s="107">
        <v>8.3916794697794107E-3</v>
      </c>
      <c r="CR55" s="100">
        <v>0.03</v>
      </c>
      <c r="CU55" s="129" t="s">
        <v>575</v>
      </c>
      <c r="CV55" s="208" t="s">
        <v>681</v>
      </c>
      <c r="CW55" s="209" t="s">
        <v>1112</v>
      </c>
      <c r="CX55" s="229">
        <v>45615</v>
      </c>
      <c r="CY55" s="221">
        <v>852005.85005041235</v>
      </c>
      <c r="CZ55" s="221">
        <v>191124.56344401938</v>
      </c>
      <c r="DA55" s="442">
        <v>0.4128268445405408</v>
      </c>
      <c r="DB55" s="388">
        <v>0.65</v>
      </c>
      <c r="DC55" s="389">
        <v>0.13850400674246274</v>
      </c>
      <c r="DD55" s="388">
        <v>1</v>
      </c>
      <c r="DE55" s="389">
        <v>9.3577878597057185E-2</v>
      </c>
      <c r="DF55" s="388">
        <v>0</v>
      </c>
      <c r="DG55" s="389">
        <v>9.3577878597057185E-2</v>
      </c>
      <c r="DH55" s="388">
        <v>0.65</v>
      </c>
      <c r="DI55" s="389">
        <v>6.589332690224857E-2</v>
      </c>
      <c r="DJ55" s="388">
        <v>0.65</v>
      </c>
      <c r="DK55" s="389">
        <v>0</v>
      </c>
      <c r="DL55" s="388"/>
      <c r="DM55" s="389">
        <v>0.52411534096857548</v>
      </c>
      <c r="DN55" s="388">
        <v>0</v>
      </c>
      <c r="DO55" s="389">
        <v>0.52411534096857548</v>
      </c>
      <c r="DP55" s="388">
        <v>0.65</v>
      </c>
      <c r="DQ55" s="389">
        <v>0.41474799161495035</v>
      </c>
      <c r="DR55" s="443">
        <v>0.75</v>
      </c>
      <c r="DS55" s="426"/>
      <c r="DT55" s="413"/>
      <c r="DU55" s="208" t="s">
        <v>575</v>
      </c>
      <c r="DV55" s="208" t="s">
        <v>681</v>
      </c>
      <c r="DW55" s="209" t="s">
        <v>1112</v>
      </c>
      <c r="DX55" s="229">
        <v>45615</v>
      </c>
      <c r="DY55" s="461">
        <v>852005.85005041235</v>
      </c>
      <c r="DZ55" s="461">
        <v>191124.56344401938</v>
      </c>
      <c r="EA55" s="421">
        <v>-0.12588465903142454</v>
      </c>
      <c r="EB55" s="373">
        <v>1.2826844540540783E-2</v>
      </c>
      <c r="EC55" s="373">
        <v>5.3378885238578117E-2</v>
      </c>
      <c r="ED55" s="373">
        <v>0</v>
      </c>
      <c r="EE55" s="373">
        <v>7.0819057979112518E-2</v>
      </c>
      <c r="EF55" s="373">
        <v>-0.19</v>
      </c>
      <c r="EG55" s="373">
        <v>0</v>
      </c>
      <c r="EH55" s="373">
        <v>-1.1369299287036255E-2</v>
      </c>
      <c r="EI55" s="373">
        <v>0</v>
      </c>
      <c r="EJ55" s="373">
        <v>3.3504006742462747E-2</v>
      </c>
      <c r="EK55" s="373">
        <v>9.9471778840934388E-3</v>
      </c>
      <c r="EL55" s="373">
        <v>2.0893326902248571E-2</v>
      </c>
      <c r="EM55" s="420">
        <v>0.20136929928703617</v>
      </c>
      <c r="EN55" s="272"/>
      <c r="EO55" s="416"/>
      <c r="EP55" s="129" t="s">
        <v>575</v>
      </c>
      <c r="EQ55" s="419" t="s">
        <v>681</v>
      </c>
      <c r="ER55" s="127" t="s">
        <v>1112</v>
      </c>
      <c r="ES55" s="229">
        <v>45615</v>
      </c>
      <c r="ET55" s="279">
        <v>852005.85005041235</v>
      </c>
      <c r="EU55" s="279">
        <v>191124.56344401938</v>
      </c>
      <c r="EV55" s="421">
        <v>-0.12588465903142454</v>
      </c>
      <c r="EW55" s="373">
        <v>-3.5353713635016284E-2</v>
      </c>
      <c r="EX55" s="373">
        <v>-9.1685579916017668E-4</v>
      </c>
      <c r="EY55" s="373">
        <v>4.6763872780578697E-2</v>
      </c>
      <c r="EZ55" s="373">
        <v>2.3335411941385747E-3</v>
      </c>
      <c r="FA55" s="373">
        <v>5.3378885238578117E-2</v>
      </c>
      <c r="FB55" s="373">
        <v>0</v>
      </c>
      <c r="FC55" s="373">
        <v>7.0819057979112518E-2</v>
      </c>
      <c r="FD55" s="373">
        <v>0</v>
      </c>
      <c r="FE55" s="373">
        <v>-0.115</v>
      </c>
      <c r="FF55" s="373">
        <v>-7.5000000000000011E-2</v>
      </c>
      <c r="FG55" s="373">
        <v>0</v>
      </c>
      <c r="FH55" s="373">
        <v>0</v>
      </c>
      <c r="FI55" s="373">
        <v>-1.1369299287036255E-2</v>
      </c>
      <c r="FJ55" s="373">
        <v>0</v>
      </c>
      <c r="FK55" s="373">
        <v>0</v>
      </c>
      <c r="FL55" s="373">
        <v>3.3504006742462747E-2</v>
      </c>
      <c r="FM55" s="373">
        <v>0</v>
      </c>
      <c r="FN55" s="373">
        <v>9.9471778840934388E-3</v>
      </c>
      <c r="FO55" s="373">
        <v>2.0893326902248571E-2</v>
      </c>
      <c r="FP55" s="382">
        <v>0</v>
      </c>
      <c r="FQ55" s="374">
        <v>0.23763986872121268</v>
      </c>
      <c r="FR55" s="234"/>
      <c r="FT55" s="96">
        <v>0</v>
      </c>
      <c r="FU55" s="279">
        <f t="shared" si="2"/>
        <v>0</v>
      </c>
      <c r="FV55" s="274">
        <f t="shared" si="4"/>
        <v>0</v>
      </c>
      <c r="FW55" s="274">
        <v>0</v>
      </c>
      <c r="FX55" s="280">
        <f t="shared" si="3"/>
        <v>0</v>
      </c>
      <c r="GA55" s="129" t="s">
        <v>575</v>
      </c>
      <c r="GB55" s="208" t="s">
        <v>681</v>
      </c>
      <c r="GC55" s="127" t="s">
        <v>1112</v>
      </c>
      <c r="GD55" s="229">
        <v>45615</v>
      </c>
      <c r="GE55" s="221">
        <v>852005.85005041235</v>
      </c>
      <c r="GF55" s="221">
        <v>191124.56344401938</v>
      </c>
      <c r="GG55" s="216">
        <v>-0.12588465903142454</v>
      </c>
      <c r="GH55" s="373">
        <v>-3.5353713635016284E-2</v>
      </c>
      <c r="GI55" s="373">
        <v>-9.1685579916017668E-4</v>
      </c>
      <c r="GJ55" s="373">
        <v>4.6763872780578697E-2</v>
      </c>
      <c r="GK55" s="373">
        <v>2.3335411941385747E-3</v>
      </c>
      <c r="GL55" s="373">
        <v>7.0819057979112518E-2</v>
      </c>
      <c r="GM55" s="373">
        <v>0</v>
      </c>
      <c r="GN55" s="373">
        <v>0</v>
      </c>
      <c r="GO55" s="373">
        <v>0</v>
      </c>
      <c r="GP55" s="373">
        <v>0</v>
      </c>
      <c r="GQ55" s="373">
        <v>0</v>
      </c>
      <c r="GR55" s="373">
        <v>-1.1369299287036255E-2</v>
      </c>
      <c r="GS55" s="373">
        <v>5.3378885238578117E-2</v>
      </c>
      <c r="GT55" s="373">
        <v>2.0893326902248571E-2</v>
      </c>
      <c r="GU55" s="373">
        <v>0</v>
      </c>
      <c r="GV55" s="373">
        <v>0</v>
      </c>
      <c r="GW55" s="373">
        <v>0</v>
      </c>
      <c r="GX55" s="373">
        <v>9.9471778840934388E-3</v>
      </c>
      <c r="GY55" s="373">
        <v>-0.05</v>
      </c>
      <c r="GZ55" s="373">
        <v>-0.05</v>
      </c>
      <c r="HA55" s="373">
        <v>-6.5000000000000002E-2</v>
      </c>
      <c r="HB55" s="373">
        <v>0</v>
      </c>
      <c r="HC55" s="373">
        <v>-2.5000000000000001E-2</v>
      </c>
      <c r="HD55" s="373">
        <v>0</v>
      </c>
      <c r="HE55" s="373">
        <v>3.3504006742462747E-2</v>
      </c>
      <c r="HF55" s="373">
        <v>0</v>
      </c>
      <c r="HG55" s="373">
        <v>0</v>
      </c>
      <c r="HH55" s="373">
        <v>0</v>
      </c>
      <c r="HI55" s="373">
        <v>0</v>
      </c>
      <c r="HJ55" s="374">
        <v>0.23763986872121268</v>
      </c>
      <c r="HO55" s="129" t="s">
        <v>575</v>
      </c>
      <c r="HP55" s="208" t="s">
        <v>681</v>
      </c>
      <c r="HQ55" s="127" t="s">
        <v>1112</v>
      </c>
      <c r="HR55" s="229">
        <v>45615</v>
      </c>
      <c r="HS55" s="221">
        <v>852005.85005041235</v>
      </c>
      <c r="HT55" s="221">
        <v>191124.56344401938</v>
      </c>
      <c r="HU55" s="216">
        <v>-0.12588465903142454</v>
      </c>
      <c r="HV55" s="373">
        <v>-3.5353713635016284E-2</v>
      </c>
      <c r="HW55" s="373">
        <v>-9.1685579916017668E-4</v>
      </c>
      <c r="HX55" s="373">
        <v>4.6763872780578697E-2</v>
      </c>
      <c r="HY55" s="373">
        <v>2.3335411941385747E-3</v>
      </c>
      <c r="HZ55" s="373">
        <v>0</v>
      </c>
      <c r="IA55" s="373">
        <v>0</v>
      </c>
      <c r="IB55" s="373">
        <v>0</v>
      </c>
      <c r="IC55" s="373">
        <v>0</v>
      </c>
      <c r="ID55" s="373">
        <v>0</v>
      </c>
      <c r="IE55" s="373">
        <v>0</v>
      </c>
      <c r="IF55" s="373">
        <v>-1.1369299287036255E-2</v>
      </c>
      <c r="IG55" s="373">
        <v>5.3378885238578117E-2</v>
      </c>
      <c r="IH55" s="373">
        <v>2.0893326902248571E-2</v>
      </c>
      <c r="II55" s="373">
        <v>0</v>
      </c>
      <c r="IJ55" s="373">
        <v>0</v>
      </c>
      <c r="IK55" s="373">
        <v>0</v>
      </c>
      <c r="IL55" s="373">
        <v>9.9471778840934388E-3</v>
      </c>
      <c r="IM55" s="373">
        <v>-0.05</v>
      </c>
      <c r="IN55" s="373">
        <v>-0.05</v>
      </c>
      <c r="IO55" s="373">
        <v>-6.5000000000000002E-2</v>
      </c>
      <c r="IP55" s="373">
        <v>0</v>
      </c>
      <c r="IQ55" s="373">
        <v>-2.5000000000000001E-2</v>
      </c>
      <c r="IR55" s="373">
        <v>0</v>
      </c>
      <c r="IS55" s="373">
        <v>0</v>
      </c>
      <c r="IT55" s="373">
        <v>0</v>
      </c>
      <c r="IU55" s="373">
        <v>0</v>
      </c>
      <c r="IV55" s="373">
        <v>0</v>
      </c>
      <c r="IW55" s="373">
        <v>0</v>
      </c>
      <c r="IX55" s="374">
        <v>0.18547833636042507</v>
      </c>
    </row>
    <row r="56" spans="1:258" ht="15" customHeight="1" x14ac:dyDescent="0.25">
      <c r="A56" s="259" t="s">
        <v>35</v>
      </c>
      <c r="C56" s="91">
        <v>70596132</v>
      </c>
      <c r="D56" s="165" t="s">
        <v>681</v>
      </c>
      <c r="E56" s="167" t="s">
        <v>1112</v>
      </c>
      <c r="F56" s="230">
        <v>45372</v>
      </c>
      <c r="G56" s="222">
        <v>568961.17711332149</v>
      </c>
      <c r="H56" s="222">
        <v>95190.484391226724</v>
      </c>
      <c r="I56" s="124">
        <v>-0.12646809510326007</v>
      </c>
      <c r="J56" s="398">
        <v>0.45284313427026301</v>
      </c>
      <c r="K56" s="398">
        <v>0.15227752522514149</v>
      </c>
      <c r="L56" s="398">
        <v>0</v>
      </c>
      <c r="M56" s="398">
        <v>4.8787786421670074E-2</v>
      </c>
      <c r="N56" s="398">
        <v>9.0220566999734089E-2</v>
      </c>
      <c r="O56" s="398">
        <v>0</v>
      </c>
      <c r="P56" s="398">
        <v>4.7458422623837371E-2</v>
      </c>
      <c r="Q56" s="398">
        <v>0</v>
      </c>
      <c r="R56" s="398">
        <v>0.11851797752198717</v>
      </c>
      <c r="S56" s="398">
        <v>4.0557740893811353E-2</v>
      </c>
      <c r="T56" s="398">
        <v>4.9336846043555399E-2</v>
      </c>
      <c r="U56" s="399">
        <v>0.99999999999999989</v>
      </c>
      <c r="X56" s="91">
        <v>70596132</v>
      </c>
      <c r="Y56" s="165" t="s">
        <v>681</v>
      </c>
      <c r="Z56" s="167" t="s">
        <v>1112</v>
      </c>
      <c r="AA56" s="230">
        <v>45372</v>
      </c>
      <c r="AB56" s="222">
        <v>568961.17711332149</v>
      </c>
      <c r="AC56" s="222">
        <v>95190.484391226724</v>
      </c>
      <c r="AD56" s="124">
        <v>-0.12646809510326007</v>
      </c>
      <c r="AE56" s="398">
        <v>0.117852259724402</v>
      </c>
      <c r="AF56" s="398">
        <v>0.10618728031063304</v>
      </c>
      <c r="AG56" s="398">
        <v>0.19920755029171272</v>
      </c>
      <c r="AH56" s="398">
        <v>2.9596043943515206E-2</v>
      </c>
      <c r="AI56" s="398">
        <v>0.15227752522514149</v>
      </c>
      <c r="AJ56" s="398">
        <v>0</v>
      </c>
      <c r="AK56" s="398">
        <v>4.8787786421670074E-2</v>
      </c>
      <c r="AL56" s="398">
        <v>0</v>
      </c>
      <c r="AM56" s="398">
        <v>9.0220566999734089E-2</v>
      </c>
      <c r="AN56" s="398">
        <v>0</v>
      </c>
      <c r="AO56" s="398">
        <v>0</v>
      </c>
      <c r="AP56" s="398">
        <v>0</v>
      </c>
      <c r="AQ56" s="398">
        <v>4.7458422623837371E-2</v>
      </c>
      <c r="AR56" s="398">
        <v>0</v>
      </c>
      <c r="AS56" s="398">
        <v>0</v>
      </c>
      <c r="AT56" s="398">
        <v>0.11851797752198717</v>
      </c>
      <c r="AU56" s="398">
        <v>0</v>
      </c>
      <c r="AV56" s="398">
        <v>4.0557740893811353E-2</v>
      </c>
      <c r="AW56" s="406">
        <v>4.9336846043555399E-2</v>
      </c>
      <c r="AX56" s="399">
        <v>0.99999999999999989</v>
      </c>
      <c r="BA56" s="91">
        <v>70596132</v>
      </c>
      <c r="BB56" s="165" t="s">
        <v>681</v>
      </c>
      <c r="BC56" s="167" t="s">
        <v>1112</v>
      </c>
      <c r="BD56" s="230">
        <v>45372</v>
      </c>
      <c r="BE56" s="222">
        <v>568961.17711332149</v>
      </c>
      <c r="BF56" s="222">
        <v>95190.484391226724</v>
      </c>
      <c r="BG56" s="124">
        <v>-0.12646809510326007</v>
      </c>
      <c r="BH56" s="398">
        <v>0.117852259724402</v>
      </c>
      <c r="BI56" s="398">
        <v>0.10618728031063304</v>
      </c>
      <c r="BJ56" s="398">
        <v>0.19920755029171272</v>
      </c>
      <c r="BK56" s="398">
        <v>2.9596043943515206E-2</v>
      </c>
      <c r="BL56" s="398">
        <v>4.8787786421670074E-2</v>
      </c>
      <c r="BM56" s="398">
        <v>0</v>
      </c>
      <c r="BN56" s="398">
        <v>0</v>
      </c>
      <c r="BO56" s="398">
        <v>0</v>
      </c>
      <c r="BP56" s="398">
        <v>0</v>
      </c>
      <c r="BQ56" s="398">
        <v>0</v>
      </c>
      <c r="BR56" s="398">
        <v>4.7458422623837371E-2</v>
      </c>
      <c r="BS56" s="398">
        <v>0.15227752522514149</v>
      </c>
      <c r="BT56" s="398">
        <v>4.9336846043555399E-2</v>
      </c>
      <c r="BU56" s="398">
        <v>0</v>
      </c>
      <c r="BV56" s="398">
        <v>0</v>
      </c>
      <c r="BW56" s="398">
        <v>0</v>
      </c>
      <c r="BX56" s="398">
        <v>4.0557740893811353E-2</v>
      </c>
      <c r="BY56" s="398">
        <v>3.7362830462096694E-2</v>
      </c>
      <c r="BZ56" s="398">
        <v>0</v>
      </c>
      <c r="CA56" s="398">
        <v>5.2857736537637402E-2</v>
      </c>
      <c r="CB56" s="398">
        <v>0</v>
      </c>
      <c r="CC56" s="398">
        <v>0</v>
      </c>
      <c r="CD56" s="398">
        <v>0</v>
      </c>
      <c r="CE56" s="398">
        <v>0.11851797752198717</v>
      </c>
      <c r="CF56" s="399">
        <v>0.99999999999999978</v>
      </c>
      <c r="CI56" s="106" t="s">
        <v>562</v>
      </c>
      <c r="CJ56" s="99">
        <v>27646.948177819137</v>
      </c>
      <c r="CK56" s="99">
        <v>27758.356391226731</v>
      </c>
      <c r="CL56" s="99">
        <v>111.4082134075943</v>
      </c>
      <c r="CM56" s="99">
        <v>22706.146391226732</v>
      </c>
      <c r="CN56" s="265">
        <v>5052.21</v>
      </c>
      <c r="CO56" s="108">
        <v>8.8797095535285316E-3</v>
      </c>
      <c r="CP56" s="239">
        <v>2.5000000000000001E-3</v>
      </c>
      <c r="CQ56" s="108">
        <v>8.8797095535285316E-3</v>
      </c>
      <c r="CR56" s="101">
        <v>0.03</v>
      </c>
      <c r="CU56" s="165" t="s">
        <v>562</v>
      </c>
      <c r="CV56" s="210" t="s">
        <v>681</v>
      </c>
      <c r="CW56" s="207" t="s">
        <v>1112</v>
      </c>
      <c r="CX56" s="230">
        <v>45372</v>
      </c>
      <c r="CY56" s="222">
        <v>568961.17711332149</v>
      </c>
      <c r="CZ56" s="222">
        <v>95190.484391226724</v>
      </c>
      <c r="DA56" s="444">
        <v>0.45284313427026301</v>
      </c>
      <c r="DB56" s="386">
        <v>0.7</v>
      </c>
      <c r="DC56" s="387">
        <v>0.11851797752198717</v>
      </c>
      <c r="DD56" s="386">
        <v>1</v>
      </c>
      <c r="DE56" s="387">
        <v>8.8016163517648724E-2</v>
      </c>
      <c r="DF56" s="386">
        <v>0</v>
      </c>
      <c r="DG56" s="387">
        <v>8.8016163517648724E-2</v>
      </c>
      <c r="DH56" s="386">
        <v>1</v>
      </c>
      <c r="DI56" s="387">
        <v>4.9336846043555399E-2</v>
      </c>
      <c r="DJ56" s="386">
        <v>0.7</v>
      </c>
      <c r="DK56" s="387">
        <v>9.0220566999734089E-2</v>
      </c>
      <c r="DL56" s="386">
        <v>0.7</v>
      </c>
      <c r="DM56" s="387">
        <v>0.57353190489673989</v>
      </c>
      <c r="DN56" s="386">
        <v>0</v>
      </c>
      <c r="DO56" s="387">
        <v>0.57353190489673989</v>
      </c>
      <c r="DP56" s="386">
        <v>0.7</v>
      </c>
      <c r="DQ56" s="387">
        <v>0.37615184059026452</v>
      </c>
      <c r="DR56" s="445">
        <v>0.75</v>
      </c>
      <c r="DS56" s="259"/>
      <c r="DT56" s="413"/>
      <c r="DU56" s="210" t="s">
        <v>562</v>
      </c>
      <c r="DV56" s="210" t="s">
        <v>681</v>
      </c>
      <c r="DW56" s="207" t="s">
        <v>1112</v>
      </c>
      <c r="DX56" s="230">
        <v>45372</v>
      </c>
      <c r="DY56" s="462">
        <v>568961.17711332149</v>
      </c>
      <c r="DZ56" s="462">
        <v>95190.484391226724</v>
      </c>
      <c r="EA56" s="425">
        <v>-0.12646809510326007</v>
      </c>
      <c r="EB56" s="375">
        <v>5.2843134270262992E-2</v>
      </c>
      <c r="EC56" s="375">
        <v>2.2775252251414912E-3</v>
      </c>
      <c r="ED56" s="375">
        <v>0</v>
      </c>
      <c r="EE56" s="375">
        <v>3.3787786421670074E-2</v>
      </c>
      <c r="EF56" s="375">
        <v>-9.9779433000265913E-2</v>
      </c>
      <c r="EG56" s="375">
        <v>0</v>
      </c>
      <c r="EH56" s="375">
        <v>-2.2541577376162636E-2</v>
      </c>
      <c r="EI56" s="375">
        <v>0</v>
      </c>
      <c r="EJ56" s="375">
        <v>1.3517977521987176E-2</v>
      </c>
      <c r="EK56" s="375">
        <v>1.5557740893811352E-2</v>
      </c>
      <c r="EL56" s="375">
        <v>4.3368460435554007E-3</v>
      </c>
      <c r="EM56" s="423">
        <v>0.12232101037642851</v>
      </c>
      <c r="EN56" s="272"/>
      <c r="EO56" s="416"/>
      <c r="EP56" s="165" t="s">
        <v>562</v>
      </c>
      <c r="EQ56" s="422" t="s">
        <v>681</v>
      </c>
      <c r="ER56" s="167" t="s">
        <v>1112</v>
      </c>
      <c r="ES56" s="230">
        <v>45372</v>
      </c>
      <c r="ET56" s="424">
        <v>568961.17711332149</v>
      </c>
      <c r="EU56" s="424">
        <v>95190.484391226724</v>
      </c>
      <c r="EV56" s="425">
        <v>-0.12646809510326007</v>
      </c>
      <c r="EW56" s="375">
        <v>-7.1477402755980024E-3</v>
      </c>
      <c r="EX56" s="375">
        <v>1.6187280310633045E-2</v>
      </c>
      <c r="EY56" s="375">
        <v>3.9207550291712717E-2</v>
      </c>
      <c r="EZ56" s="375">
        <v>4.5960439435152045E-3</v>
      </c>
      <c r="FA56" s="375">
        <v>2.2775252251414912E-3</v>
      </c>
      <c r="FB56" s="375">
        <v>0</v>
      </c>
      <c r="FC56" s="375">
        <v>3.3787786421670074E-2</v>
      </c>
      <c r="FD56" s="375">
        <v>0</v>
      </c>
      <c r="FE56" s="375">
        <v>-2.4779433000265916E-2</v>
      </c>
      <c r="FF56" s="375">
        <v>-7.5000000000000011E-2</v>
      </c>
      <c r="FG56" s="375">
        <v>0</v>
      </c>
      <c r="FH56" s="375">
        <v>0</v>
      </c>
      <c r="FI56" s="375">
        <v>-2.2541577376162636E-2</v>
      </c>
      <c r="FJ56" s="375">
        <v>0</v>
      </c>
      <c r="FK56" s="375">
        <v>0</v>
      </c>
      <c r="FL56" s="375">
        <v>1.3517977521987176E-2</v>
      </c>
      <c r="FM56" s="375">
        <v>0</v>
      </c>
      <c r="FN56" s="375">
        <v>1.5557740893811352E-2</v>
      </c>
      <c r="FO56" s="375">
        <v>4.3368460435554007E-3</v>
      </c>
      <c r="FP56" s="383">
        <v>0</v>
      </c>
      <c r="FQ56" s="376">
        <v>0.12946875065202651</v>
      </c>
      <c r="FR56" s="234"/>
      <c r="FT56" s="304">
        <v>0</v>
      </c>
      <c r="FU56" s="281">
        <f t="shared" si="2"/>
        <v>0</v>
      </c>
      <c r="FV56" s="273">
        <f t="shared" si="4"/>
        <v>0</v>
      </c>
      <c r="FW56" s="273">
        <v>0</v>
      </c>
      <c r="FX56" s="282">
        <f t="shared" si="3"/>
        <v>0</v>
      </c>
      <c r="GA56" s="165" t="s">
        <v>562</v>
      </c>
      <c r="GB56" s="210" t="s">
        <v>681</v>
      </c>
      <c r="GC56" s="167" t="s">
        <v>1112</v>
      </c>
      <c r="GD56" s="230">
        <v>45372</v>
      </c>
      <c r="GE56" s="222">
        <v>568961.17711332149</v>
      </c>
      <c r="GF56" s="222">
        <v>95190.484391226724</v>
      </c>
      <c r="GG56" s="217">
        <v>-0.12646809510326007</v>
      </c>
      <c r="GH56" s="375">
        <v>-7.1477402755980024E-3</v>
      </c>
      <c r="GI56" s="375">
        <v>1.6187280310633045E-2</v>
      </c>
      <c r="GJ56" s="375">
        <v>3.9207550291712717E-2</v>
      </c>
      <c r="GK56" s="375">
        <v>4.5960439435152045E-3</v>
      </c>
      <c r="GL56" s="375">
        <v>3.3787786421670074E-2</v>
      </c>
      <c r="GM56" s="375">
        <v>0</v>
      </c>
      <c r="GN56" s="375">
        <v>0</v>
      </c>
      <c r="GO56" s="375">
        <v>0</v>
      </c>
      <c r="GP56" s="375">
        <v>0</v>
      </c>
      <c r="GQ56" s="375">
        <v>0</v>
      </c>
      <c r="GR56" s="375">
        <v>-2.2541577376162636E-2</v>
      </c>
      <c r="GS56" s="375">
        <v>2.2775252251414912E-3</v>
      </c>
      <c r="GT56" s="375">
        <v>4.3368460435554007E-3</v>
      </c>
      <c r="GU56" s="375">
        <v>0</v>
      </c>
      <c r="GV56" s="375">
        <v>0</v>
      </c>
      <c r="GW56" s="375">
        <v>0</v>
      </c>
      <c r="GX56" s="375">
        <v>1.5557740893811352E-2</v>
      </c>
      <c r="GY56" s="375">
        <v>-1.2637169537903309E-2</v>
      </c>
      <c r="GZ56" s="375">
        <v>-0.05</v>
      </c>
      <c r="HA56" s="375">
        <v>-1.21422634623626E-2</v>
      </c>
      <c r="HB56" s="375">
        <v>0</v>
      </c>
      <c r="HC56" s="375">
        <v>-2.5000000000000001E-2</v>
      </c>
      <c r="HD56" s="375">
        <v>0</v>
      </c>
      <c r="HE56" s="375">
        <v>1.3517977521987176E-2</v>
      </c>
      <c r="HF56" s="375">
        <v>0</v>
      </c>
      <c r="HG56" s="375">
        <v>0</v>
      </c>
      <c r="HH56" s="375">
        <v>0</v>
      </c>
      <c r="HI56" s="375">
        <v>0</v>
      </c>
      <c r="HJ56" s="376">
        <v>0.12946875065202651</v>
      </c>
      <c r="HO56" s="165" t="s">
        <v>562</v>
      </c>
      <c r="HP56" s="210" t="s">
        <v>681</v>
      </c>
      <c r="HQ56" s="167" t="s">
        <v>1112</v>
      </c>
      <c r="HR56" s="230">
        <v>45372</v>
      </c>
      <c r="HS56" s="222">
        <v>568961.17711332149</v>
      </c>
      <c r="HT56" s="222">
        <v>95190.484391226724</v>
      </c>
      <c r="HU56" s="217">
        <v>-0.12646809510326007</v>
      </c>
      <c r="HV56" s="375">
        <v>-7.1477402755980024E-3</v>
      </c>
      <c r="HW56" s="375">
        <v>1.6187280310633045E-2</v>
      </c>
      <c r="HX56" s="375">
        <v>3.9207550291712717E-2</v>
      </c>
      <c r="HY56" s="375">
        <v>4.5960439435152045E-3</v>
      </c>
      <c r="HZ56" s="375">
        <v>0</v>
      </c>
      <c r="IA56" s="375">
        <v>0</v>
      </c>
      <c r="IB56" s="375">
        <v>0</v>
      </c>
      <c r="IC56" s="375">
        <v>0</v>
      </c>
      <c r="ID56" s="375">
        <v>0</v>
      </c>
      <c r="IE56" s="375">
        <v>0</v>
      </c>
      <c r="IF56" s="375">
        <v>-2.2541577376162636E-2</v>
      </c>
      <c r="IG56" s="375">
        <v>2.2775252251414912E-3</v>
      </c>
      <c r="IH56" s="375">
        <v>4.3368460435554007E-3</v>
      </c>
      <c r="II56" s="375">
        <v>0</v>
      </c>
      <c r="IJ56" s="375">
        <v>0</v>
      </c>
      <c r="IK56" s="375">
        <v>0</v>
      </c>
      <c r="IL56" s="375">
        <v>1.5557740893811352E-2</v>
      </c>
      <c r="IM56" s="375">
        <v>-1.2637169537903309E-2</v>
      </c>
      <c r="IN56" s="375">
        <v>-0.05</v>
      </c>
      <c r="IO56" s="375">
        <v>-1.21422634623626E-2</v>
      </c>
      <c r="IP56" s="375">
        <v>0</v>
      </c>
      <c r="IQ56" s="375">
        <v>-2.5000000000000001E-2</v>
      </c>
      <c r="IR56" s="375">
        <v>0</v>
      </c>
      <c r="IS56" s="375">
        <v>0</v>
      </c>
      <c r="IT56" s="375">
        <v>0</v>
      </c>
      <c r="IU56" s="375">
        <v>0</v>
      </c>
      <c r="IV56" s="375">
        <v>0</v>
      </c>
      <c r="IW56" s="375">
        <v>0</v>
      </c>
      <c r="IX56" s="376">
        <v>0.10581586868019788</v>
      </c>
    </row>
    <row r="57" spans="1:258" ht="15" customHeight="1" x14ac:dyDescent="0.25">
      <c r="A57" s="259" t="s">
        <v>35</v>
      </c>
      <c r="C57" s="90">
        <v>70596149</v>
      </c>
      <c r="D57" s="129" t="s">
        <v>681</v>
      </c>
      <c r="E57" s="127" t="s">
        <v>1112</v>
      </c>
      <c r="F57" s="229">
        <v>45372</v>
      </c>
      <c r="G57" s="221">
        <v>568810.4571133214</v>
      </c>
      <c r="H57" s="221">
        <v>95039.764391226723</v>
      </c>
      <c r="I57" s="123">
        <v>-0.12631612404220616</v>
      </c>
      <c r="J57" s="396">
        <v>0.45296312594120308</v>
      </c>
      <c r="K57" s="396">
        <v>0.15231787481491241</v>
      </c>
      <c r="L57" s="396">
        <v>0</v>
      </c>
      <c r="M57" s="396">
        <v>4.8535739886593883E-2</v>
      </c>
      <c r="N57" s="396">
        <v>9.0244473107099307E-2</v>
      </c>
      <c r="O57" s="396">
        <v>0</v>
      </c>
      <c r="P57" s="396">
        <v>4.7470997873410262E-2</v>
      </c>
      <c r="Q57" s="396">
        <v>0</v>
      </c>
      <c r="R57" s="396">
        <v>0.11854938170830044</v>
      </c>
      <c r="S57" s="396">
        <v>4.0568487641925902E-2</v>
      </c>
      <c r="T57" s="396">
        <v>4.9349919026554744E-2</v>
      </c>
      <c r="U57" s="397">
        <v>0.99999999999999989</v>
      </c>
      <c r="X57" s="90">
        <v>70596149</v>
      </c>
      <c r="Y57" s="129" t="s">
        <v>681</v>
      </c>
      <c r="Z57" s="127" t="s">
        <v>1112</v>
      </c>
      <c r="AA57" s="229">
        <v>45372</v>
      </c>
      <c r="AB57" s="221">
        <v>568810.4571133214</v>
      </c>
      <c r="AC57" s="221">
        <v>95039.764391226723</v>
      </c>
      <c r="AD57" s="123">
        <v>-0.12631612404220616</v>
      </c>
      <c r="AE57" s="396">
        <v>0.11788348751278657</v>
      </c>
      <c r="AF57" s="396">
        <v>0.10621541718239459</v>
      </c>
      <c r="AG57" s="396">
        <v>0.19926033511942556</v>
      </c>
      <c r="AH57" s="396">
        <v>2.9603886126596379E-2</v>
      </c>
      <c r="AI57" s="396">
        <v>0.15231787481491241</v>
      </c>
      <c r="AJ57" s="396">
        <v>0</v>
      </c>
      <c r="AK57" s="396">
        <v>4.8535739886593883E-2</v>
      </c>
      <c r="AL57" s="396">
        <v>0</v>
      </c>
      <c r="AM57" s="396">
        <v>9.0244473107099307E-2</v>
      </c>
      <c r="AN57" s="396">
        <v>0</v>
      </c>
      <c r="AO57" s="396">
        <v>0</v>
      </c>
      <c r="AP57" s="396">
        <v>0</v>
      </c>
      <c r="AQ57" s="396">
        <v>4.7470997873410262E-2</v>
      </c>
      <c r="AR57" s="396">
        <v>0</v>
      </c>
      <c r="AS57" s="396">
        <v>0</v>
      </c>
      <c r="AT57" s="396">
        <v>0.11854938170830044</v>
      </c>
      <c r="AU57" s="396">
        <v>0</v>
      </c>
      <c r="AV57" s="396">
        <v>4.0568487641925902E-2</v>
      </c>
      <c r="AW57" s="405">
        <v>4.9349919026554744E-2</v>
      </c>
      <c r="AX57" s="397">
        <v>1</v>
      </c>
      <c r="BA57" s="90">
        <v>70596149</v>
      </c>
      <c r="BB57" s="129" t="s">
        <v>681</v>
      </c>
      <c r="BC57" s="127" t="s">
        <v>1112</v>
      </c>
      <c r="BD57" s="229">
        <v>45372</v>
      </c>
      <c r="BE57" s="221">
        <v>568810.4571133214</v>
      </c>
      <c r="BF57" s="221">
        <v>95039.764391226723</v>
      </c>
      <c r="BG57" s="123">
        <v>-0.12631612404220616</v>
      </c>
      <c r="BH57" s="396">
        <v>0.11788348751278657</v>
      </c>
      <c r="BI57" s="396">
        <v>0.10621541718239459</v>
      </c>
      <c r="BJ57" s="396">
        <v>0.19926033511942556</v>
      </c>
      <c r="BK57" s="396">
        <v>2.9603886126596379E-2</v>
      </c>
      <c r="BL57" s="396">
        <v>4.8535739886593883E-2</v>
      </c>
      <c r="BM57" s="396">
        <v>0</v>
      </c>
      <c r="BN57" s="396">
        <v>0</v>
      </c>
      <c r="BO57" s="396">
        <v>0</v>
      </c>
      <c r="BP57" s="396">
        <v>0</v>
      </c>
      <c r="BQ57" s="396">
        <v>0</v>
      </c>
      <c r="BR57" s="396">
        <v>4.7470997873410262E-2</v>
      </c>
      <c r="BS57" s="396">
        <v>0.15231787481491241</v>
      </c>
      <c r="BT57" s="396">
        <v>4.9349919026554744E-2</v>
      </c>
      <c r="BU57" s="396">
        <v>0</v>
      </c>
      <c r="BV57" s="396">
        <v>0</v>
      </c>
      <c r="BW57" s="396">
        <v>0</v>
      </c>
      <c r="BX57" s="396">
        <v>4.0568487641925902E-2</v>
      </c>
      <c r="BY57" s="396">
        <v>3.7372730641913758E-2</v>
      </c>
      <c r="BZ57" s="396">
        <v>0</v>
      </c>
      <c r="CA57" s="396">
        <v>5.2871742465185556E-2</v>
      </c>
      <c r="CB57" s="396">
        <v>0</v>
      </c>
      <c r="CC57" s="396">
        <v>0</v>
      </c>
      <c r="CD57" s="396">
        <v>0</v>
      </c>
      <c r="CE57" s="396">
        <v>0.11854938170830044</v>
      </c>
      <c r="CF57" s="397">
        <v>1</v>
      </c>
      <c r="CI57" s="111" t="s">
        <v>563</v>
      </c>
      <c r="CJ57" s="98">
        <v>27496.228177819139</v>
      </c>
      <c r="CK57" s="98">
        <v>27607.636391226733</v>
      </c>
      <c r="CL57" s="98">
        <v>111.4082134075943</v>
      </c>
      <c r="CM57" s="98">
        <v>22706.146391226732</v>
      </c>
      <c r="CN57" s="264">
        <v>4901.49</v>
      </c>
      <c r="CO57" s="107">
        <v>8.6170884144338069E-3</v>
      </c>
      <c r="CP57" s="240">
        <v>2.5000000000000001E-3</v>
      </c>
      <c r="CQ57" s="107">
        <v>8.6170884144338069E-3</v>
      </c>
      <c r="CR57" s="100">
        <v>0.03</v>
      </c>
      <c r="CU57" s="129" t="s">
        <v>563</v>
      </c>
      <c r="CV57" s="208" t="s">
        <v>681</v>
      </c>
      <c r="CW57" s="209" t="s">
        <v>1112</v>
      </c>
      <c r="CX57" s="229">
        <v>45372</v>
      </c>
      <c r="CY57" s="221">
        <v>568810.4571133214</v>
      </c>
      <c r="CZ57" s="221">
        <v>95039.764391226723</v>
      </c>
      <c r="DA57" s="442">
        <v>0.45296312594120308</v>
      </c>
      <c r="DB57" s="388">
        <v>0.7</v>
      </c>
      <c r="DC57" s="389">
        <v>0.11854938170830044</v>
      </c>
      <c r="DD57" s="388">
        <v>1</v>
      </c>
      <c r="DE57" s="389">
        <v>8.8039485515336163E-2</v>
      </c>
      <c r="DF57" s="388">
        <v>0</v>
      </c>
      <c r="DG57" s="389">
        <v>8.8039485515336163E-2</v>
      </c>
      <c r="DH57" s="388">
        <v>1</v>
      </c>
      <c r="DI57" s="389">
        <v>4.9349919026554744E-2</v>
      </c>
      <c r="DJ57" s="388">
        <v>0.7</v>
      </c>
      <c r="DK57" s="389">
        <v>9.0244473107099307E-2</v>
      </c>
      <c r="DL57" s="388">
        <v>0.7</v>
      </c>
      <c r="DM57" s="389">
        <v>0.5736838759577938</v>
      </c>
      <c r="DN57" s="388">
        <v>0</v>
      </c>
      <c r="DO57" s="389">
        <v>0.5736838759577938</v>
      </c>
      <c r="DP57" s="388">
        <v>0.7</v>
      </c>
      <c r="DQ57" s="389">
        <v>0.37625151105993471</v>
      </c>
      <c r="DR57" s="443">
        <v>0.75</v>
      </c>
      <c r="DS57" s="426"/>
      <c r="DT57" s="413"/>
      <c r="DU57" s="208" t="s">
        <v>563</v>
      </c>
      <c r="DV57" s="208" t="s">
        <v>681</v>
      </c>
      <c r="DW57" s="209" t="s">
        <v>1112</v>
      </c>
      <c r="DX57" s="229">
        <v>45372</v>
      </c>
      <c r="DY57" s="461">
        <v>568810.4571133214</v>
      </c>
      <c r="DZ57" s="461">
        <v>95039.764391226723</v>
      </c>
      <c r="EA57" s="421">
        <v>-0.12631612404220616</v>
      </c>
      <c r="EB57" s="373">
        <v>5.296312594120306E-2</v>
      </c>
      <c r="EC57" s="373">
        <v>2.3178748149124129E-3</v>
      </c>
      <c r="ED57" s="373">
        <v>0</v>
      </c>
      <c r="EE57" s="373">
        <v>3.3535739886593884E-2</v>
      </c>
      <c r="EF57" s="373">
        <v>-9.9755526892900695E-2</v>
      </c>
      <c r="EG57" s="373">
        <v>0</v>
      </c>
      <c r="EH57" s="373">
        <v>-2.2529002126589745E-2</v>
      </c>
      <c r="EI57" s="373">
        <v>0</v>
      </c>
      <c r="EJ57" s="373">
        <v>1.3549381708300445E-2</v>
      </c>
      <c r="EK57" s="373">
        <v>1.55684876419259E-2</v>
      </c>
      <c r="EL57" s="373">
        <v>4.3499190265547452E-3</v>
      </c>
      <c r="EM57" s="420">
        <v>0.12228452901949045</v>
      </c>
      <c r="EN57" s="272"/>
      <c r="EO57" s="416"/>
      <c r="EP57" s="129" t="s">
        <v>563</v>
      </c>
      <c r="EQ57" s="419" t="s">
        <v>681</v>
      </c>
      <c r="ER57" s="127" t="s">
        <v>1112</v>
      </c>
      <c r="ES57" s="229">
        <v>45372</v>
      </c>
      <c r="ET57" s="279">
        <v>568810.4571133214</v>
      </c>
      <c r="EU57" s="279">
        <v>95039.764391226723</v>
      </c>
      <c r="EV57" s="421">
        <v>-0.12631612404220616</v>
      </c>
      <c r="EW57" s="373">
        <v>-7.1165124872134278E-3</v>
      </c>
      <c r="EX57" s="373">
        <v>1.6215417182394595E-2</v>
      </c>
      <c r="EY57" s="373">
        <v>3.926033511942556E-2</v>
      </c>
      <c r="EZ57" s="373">
        <v>4.6038861265963772E-3</v>
      </c>
      <c r="FA57" s="373">
        <v>2.3178748149124129E-3</v>
      </c>
      <c r="FB57" s="373">
        <v>0</v>
      </c>
      <c r="FC57" s="373">
        <v>3.3535739886593884E-2</v>
      </c>
      <c r="FD57" s="373">
        <v>0</v>
      </c>
      <c r="FE57" s="373">
        <v>-2.4755526892900698E-2</v>
      </c>
      <c r="FF57" s="373">
        <v>-7.5000000000000011E-2</v>
      </c>
      <c r="FG57" s="373">
        <v>0</v>
      </c>
      <c r="FH57" s="373">
        <v>0</v>
      </c>
      <c r="FI57" s="373">
        <v>-2.2529002126589745E-2</v>
      </c>
      <c r="FJ57" s="373">
        <v>0</v>
      </c>
      <c r="FK57" s="373">
        <v>0</v>
      </c>
      <c r="FL57" s="373">
        <v>1.3549381708300445E-2</v>
      </c>
      <c r="FM57" s="373">
        <v>0</v>
      </c>
      <c r="FN57" s="373">
        <v>1.55684876419259E-2</v>
      </c>
      <c r="FO57" s="373">
        <v>4.3499190265547452E-3</v>
      </c>
      <c r="FP57" s="382">
        <v>0</v>
      </c>
      <c r="FQ57" s="374">
        <v>0.1294010415067039</v>
      </c>
      <c r="FR57" s="234"/>
      <c r="FT57" s="96">
        <v>0</v>
      </c>
      <c r="FU57" s="279">
        <f t="shared" si="2"/>
        <v>0</v>
      </c>
      <c r="FV57" s="274">
        <f t="shared" si="4"/>
        <v>0</v>
      </c>
      <c r="FW57" s="274">
        <v>0</v>
      </c>
      <c r="FX57" s="280">
        <f t="shared" si="3"/>
        <v>0</v>
      </c>
      <c r="GA57" s="129" t="s">
        <v>563</v>
      </c>
      <c r="GB57" s="208" t="s">
        <v>681</v>
      </c>
      <c r="GC57" s="127" t="s">
        <v>1112</v>
      </c>
      <c r="GD57" s="229">
        <v>45372</v>
      </c>
      <c r="GE57" s="221">
        <v>568810.4571133214</v>
      </c>
      <c r="GF57" s="221">
        <v>95039.764391226723</v>
      </c>
      <c r="GG57" s="216">
        <v>-0.12631612404220616</v>
      </c>
      <c r="GH57" s="373">
        <v>-7.1165124872134278E-3</v>
      </c>
      <c r="GI57" s="373">
        <v>1.6215417182394595E-2</v>
      </c>
      <c r="GJ57" s="373">
        <v>3.926033511942556E-2</v>
      </c>
      <c r="GK57" s="373">
        <v>4.6038861265963772E-3</v>
      </c>
      <c r="GL57" s="373">
        <v>3.3535739886593884E-2</v>
      </c>
      <c r="GM57" s="373">
        <v>0</v>
      </c>
      <c r="GN57" s="373">
        <v>0</v>
      </c>
      <c r="GO57" s="373">
        <v>0</v>
      </c>
      <c r="GP57" s="373">
        <v>0</v>
      </c>
      <c r="GQ57" s="373">
        <v>0</v>
      </c>
      <c r="GR57" s="373">
        <v>-2.2529002126589745E-2</v>
      </c>
      <c r="GS57" s="373">
        <v>2.3178748149124129E-3</v>
      </c>
      <c r="GT57" s="373">
        <v>4.3499190265547452E-3</v>
      </c>
      <c r="GU57" s="373">
        <v>0</v>
      </c>
      <c r="GV57" s="373">
        <v>0</v>
      </c>
      <c r="GW57" s="373">
        <v>0</v>
      </c>
      <c r="GX57" s="373">
        <v>1.55684876419259E-2</v>
      </c>
      <c r="GY57" s="373">
        <v>-1.2627269358086245E-2</v>
      </c>
      <c r="GZ57" s="373">
        <v>-0.05</v>
      </c>
      <c r="HA57" s="373">
        <v>-1.2128257534814446E-2</v>
      </c>
      <c r="HB57" s="373">
        <v>0</v>
      </c>
      <c r="HC57" s="373">
        <v>-2.5000000000000001E-2</v>
      </c>
      <c r="HD57" s="373">
        <v>0</v>
      </c>
      <c r="HE57" s="373">
        <v>1.3549381708300445E-2</v>
      </c>
      <c r="HF57" s="373">
        <v>0</v>
      </c>
      <c r="HG57" s="373">
        <v>0</v>
      </c>
      <c r="HH57" s="373">
        <v>0</v>
      </c>
      <c r="HI57" s="373">
        <v>0</v>
      </c>
      <c r="HJ57" s="374">
        <v>0.1294010415067039</v>
      </c>
      <c r="HO57" s="129" t="s">
        <v>563</v>
      </c>
      <c r="HP57" s="208" t="s">
        <v>681</v>
      </c>
      <c r="HQ57" s="127" t="s">
        <v>1112</v>
      </c>
      <c r="HR57" s="229">
        <v>45372</v>
      </c>
      <c r="HS57" s="221">
        <v>568810.4571133214</v>
      </c>
      <c r="HT57" s="221">
        <v>95039.764391226723</v>
      </c>
      <c r="HU57" s="216">
        <v>-0.12631612404220616</v>
      </c>
      <c r="HV57" s="373">
        <v>-7.1165124872134278E-3</v>
      </c>
      <c r="HW57" s="373">
        <v>1.6215417182394595E-2</v>
      </c>
      <c r="HX57" s="373">
        <v>3.926033511942556E-2</v>
      </c>
      <c r="HY57" s="373">
        <v>4.6038861265963772E-3</v>
      </c>
      <c r="HZ57" s="373">
        <v>0</v>
      </c>
      <c r="IA57" s="373">
        <v>0</v>
      </c>
      <c r="IB57" s="373">
        <v>0</v>
      </c>
      <c r="IC57" s="373">
        <v>0</v>
      </c>
      <c r="ID57" s="373">
        <v>0</v>
      </c>
      <c r="IE57" s="373">
        <v>0</v>
      </c>
      <c r="IF57" s="373">
        <v>-2.2529002126589745E-2</v>
      </c>
      <c r="IG57" s="373">
        <v>2.3178748149124129E-3</v>
      </c>
      <c r="IH57" s="373">
        <v>4.3499190265547452E-3</v>
      </c>
      <c r="II57" s="373">
        <v>0</v>
      </c>
      <c r="IJ57" s="373">
        <v>0</v>
      </c>
      <c r="IK57" s="373">
        <v>0</v>
      </c>
      <c r="IL57" s="373">
        <v>1.55684876419259E-2</v>
      </c>
      <c r="IM57" s="373">
        <v>-1.2627269358086245E-2</v>
      </c>
      <c r="IN57" s="373">
        <v>-0.05</v>
      </c>
      <c r="IO57" s="373">
        <v>-1.2128257534814446E-2</v>
      </c>
      <c r="IP57" s="373">
        <v>0</v>
      </c>
      <c r="IQ57" s="373">
        <v>-2.5000000000000001E-2</v>
      </c>
      <c r="IR57" s="373">
        <v>0</v>
      </c>
      <c r="IS57" s="373">
        <v>0</v>
      </c>
      <c r="IT57" s="373">
        <v>0</v>
      </c>
      <c r="IU57" s="373">
        <v>0</v>
      </c>
      <c r="IV57" s="373">
        <v>0</v>
      </c>
      <c r="IW57" s="373">
        <v>0</v>
      </c>
      <c r="IX57" s="374">
        <v>0.10585848070925673</v>
      </c>
    </row>
    <row r="58" spans="1:258" ht="15" customHeight="1" x14ac:dyDescent="0.25">
      <c r="A58" s="259" t="s">
        <v>35</v>
      </c>
      <c r="C58" s="91">
        <v>70609064</v>
      </c>
      <c r="D58" s="165" t="s">
        <v>681</v>
      </c>
      <c r="E58" s="167" t="s">
        <v>1111</v>
      </c>
      <c r="F58" s="230">
        <v>45412</v>
      </c>
      <c r="G58" s="222">
        <v>549327.01212683844</v>
      </c>
      <c r="H58" s="222">
        <v>34518.032921703649</v>
      </c>
      <c r="I58" s="124">
        <v>-0.13021555423067144</v>
      </c>
      <c r="J58" s="398">
        <v>0.4027691288913447</v>
      </c>
      <c r="K58" s="398">
        <v>0.1472055773971819</v>
      </c>
      <c r="L58" s="398">
        <v>0</v>
      </c>
      <c r="M58" s="398">
        <v>2.1918923802937775E-2</v>
      </c>
      <c r="N58" s="398">
        <v>0.24666827602323671</v>
      </c>
      <c r="O58" s="398">
        <v>0</v>
      </c>
      <c r="P58" s="398">
        <v>4.9154691839121314E-2</v>
      </c>
      <c r="Q58" s="398">
        <v>0</v>
      </c>
      <c r="R58" s="398">
        <v>4.091802424383606E-2</v>
      </c>
      <c r="S58" s="398">
        <v>4.0265123526990944E-2</v>
      </c>
      <c r="T58" s="398">
        <v>5.1100254275350518E-2</v>
      </c>
      <c r="U58" s="399">
        <v>1</v>
      </c>
      <c r="X58" s="91">
        <v>70609064</v>
      </c>
      <c r="Y58" s="165" t="s">
        <v>681</v>
      </c>
      <c r="Z58" s="167" t="s">
        <v>1111</v>
      </c>
      <c r="AA58" s="230">
        <v>45412</v>
      </c>
      <c r="AB58" s="222">
        <v>549327.01212683844</v>
      </c>
      <c r="AC58" s="222">
        <v>34518.032921703649</v>
      </c>
      <c r="AD58" s="124">
        <v>-0.13021555423067144</v>
      </c>
      <c r="AE58" s="398">
        <v>0.10607641530903975</v>
      </c>
      <c r="AF58" s="398">
        <v>9.6080838616785985E-2</v>
      </c>
      <c r="AG58" s="398">
        <v>0.16995800281238352</v>
      </c>
      <c r="AH58" s="398">
        <v>3.0653872153135465E-2</v>
      </c>
      <c r="AI58" s="398">
        <v>0.1472055773971819</v>
      </c>
      <c r="AJ58" s="398">
        <v>0</v>
      </c>
      <c r="AK58" s="398">
        <v>2.1918923802937775E-2</v>
      </c>
      <c r="AL58" s="398">
        <v>0</v>
      </c>
      <c r="AM58" s="398">
        <v>0.16669123851287537</v>
      </c>
      <c r="AN58" s="398">
        <v>7.9977037510361337E-2</v>
      </c>
      <c r="AO58" s="398">
        <v>0</v>
      </c>
      <c r="AP58" s="398">
        <v>0</v>
      </c>
      <c r="AQ58" s="398">
        <v>4.9154691839121314E-2</v>
      </c>
      <c r="AR58" s="398">
        <v>0</v>
      </c>
      <c r="AS58" s="398">
        <v>0</v>
      </c>
      <c r="AT58" s="398">
        <v>4.091802424383606E-2</v>
      </c>
      <c r="AU58" s="398">
        <v>0</v>
      </c>
      <c r="AV58" s="398">
        <v>4.0265123526990944E-2</v>
      </c>
      <c r="AW58" s="406">
        <v>5.1100254275350518E-2</v>
      </c>
      <c r="AX58" s="399">
        <v>1</v>
      </c>
      <c r="BA58" s="91">
        <v>70609064</v>
      </c>
      <c r="BB58" s="165" t="s">
        <v>681</v>
      </c>
      <c r="BC58" s="167" t="s">
        <v>1111</v>
      </c>
      <c r="BD58" s="230">
        <v>45412</v>
      </c>
      <c r="BE58" s="222">
        <v>549327.01212683844</v>
      </c>
      <c r="BF58" s="222">
        <v>34518.032921703649</v>
      </c>
      <c r="BG58" s="124">
        <v>-0.13021555423067144</v>
      </c>
      <c r="BH58" s="398">
        <v>0.10607641530903975</v>
      </c>
      <c r="BI58" s="398">
        <v>9.6080838616785985E-2</v>
      </c>
      <c r="BJ58" s="398">
        <v>0.16995800281238352</v>
      </c>
      <c r="BK58" s="398">
        <v>3.0653872153135465E-2</v>
      </c>
      <c r="BL58" s="398">
        <v>2.1918923802937775E-2</v>
      </c>
      <c r="BM58" s="398">
        <v>0</v>
      </c>
      <c r="BN58" s="398">
        <v>0</v>
      </c>
      <c r="BO58" s="398">
        <v>0</v>
      </c>
      <c r="BP58" s="398">
        <v>0</v>
      </c>
      <c r="BQ58" s="398">
        <v>0</v>
      </c>
      <c r="BR58" s="398">
        <v>4.9154691839121314E-2</v>
      </c>
      <c r="BS58" s="398">
        <v>0.1472055773971819</v>
      </c>
      <c r="BT58" s="398">
        <v>5.1100254275350518E-2</v>
      </c>
      <c r="BU58" s="398">
        <v>0</v>
      </c>
      <c r="BV58" s="398">
        <v>0</v>
      </c>
      <c r="BW58" s="398">
        <v>0</v>
      </c>
      <c r="BX58" s="398">
        <v>4.0265123526990944E-2</v>
      </c>
      <c r="BY58" s="398">
        <v>3.8698260836828417E-2</v>
      </c>
      <c r="BZ58" s="398">
        <v>4.674446992981842E-2</v>
      </c>
      <c r="CA58" s="398">
        <v>5.4746989199679075E-2</v>
      </c>
      <c r="CB58" s="398">
        <v>0</v>
      </c>
      <c r="CC58" s="398">
        <v>3.3232567580542924E-2</v>
      </c>
      <c r="CD58" s="398">
        <v>7.3245988476367874E-2</v>
      </c>
      <c r="CE58" s="398">
        <v>4.091802424383606E-2</v>
      </c>
      <c r="CF58" s="399">
        <v>0.99999999999999978</v>
      </c>
      <c r="CI58" s="106" t="s">
        <v>275</v>
      </c>
      <c r="CJ58" s="99">
        <v>11992.643328821589</v>
      </c>
      <c r="CK58" s="99">
        <v>12040.656921703647</v>
      </c>
      <c r="CL58" s="99">
        <v>48.013592882058219</v>
      </c>
      <c r="CM58" s="99">
        <v>9785.6669217036469</v>
      </c>
      <c r="CN58" s="265">
        <v>2254.9899999999998</v>
      </c>
      <c r="CO58" s="108">
        <v>4.1050047607695782E-3</v>
      </c>
      <c r="CP58" s="239">
        <v>2.5000000000000001E-3</v>
      </c>
      <c r="CQ58" s="108">
        <v>4.1050047607695782E-3</v>
      </c>
      <c r="CR58" s="101">
        <v>0.03</v>
      </c>
      <c r="CU58" s="165" t="s">
        <v>275</v>
      </c>
      <c r="CV58" s="210" t="s">
        <v>681</v>
      </c>
      <c r="CW58" s="207" t="s">
        <v>1111</v>
      </c>
      <c r="CX58" s="230">
        <v>45412</v>
      </c>
      <c r="CY58" s="222">
        <v>549327.01212683844</v>
      </c>
      <c r="CZ58" s="222">
        <v>34518.032921703649</v>
      </c>
      <c r="DA58" s="444">
        <v>0.4027691288913447</v>
      </c>
      <c r="DB58" s="386">
        <v>0.7</v>
      </c>
      <c r="DC58" s="387">
        <v>4.091802424383606E-2</v>
      </c>
      <c r="DD58" s="386">
        <v>1</v>
      </c>
      <c r="DE58" s="387">
        <v>8.9419815366112265E-2</v>
      </c>
      <c r="DF58" s="386">
        <v>0</v>
      </c>
      <c r="DG58" s="387">
        <v>8.9419815366112265E-2</v>
      </c>
      <c r="DH58" s="386">
        <v>1</v>
      </c>
      <c r="DI58" s="387">
        <v>5.1100254275350518E-2</v>
      </c>
      <c r="DJ58" s="386">
        <v>0.7</v>
      </c>
      <c r="DK58" s="387">
        <v>0.24666827602323671</v>
      </c>
      <c r="DL58" s="386">
        <v>0.7</v>
      </c>
      <c r="DM58" s="387">
        <v>0.56978444576932852</v>
      </c>
      <c r="DN58" s="386">
        <v>0</v>
      </c>
      <c r="DO58" s="387">
        <v>0.56978444576932852</v>
      </c>
      <c r="DP58" s="386">
        <v>0.7</v>
      </c>
      <c r="DQ58" s="387">
        <v>0.32840649545126915</v>
      </c>
      <c r="DR58" s="445">
        <v>0.75</v>
      </c>
      <c r="DS58" s="259"/>
      <c r="DT58" s="413"/>
      <c r="DU58" s="210" t="s">
        <v>275</v>
      </c>
      <c r="DV58" s="210" t="s">
        <v>681</v>
      </c>
      <c r="DW58" s="207" t="s">
        <v>1111</v>
      </c>
      <c r="DX58" s="230">
        <v>45412</v>
      </c>
      <c r="DY58" s="462">
        <v>549327.01212683844</v>
      </c>
      <c r="DZ58" s="462">
        <v>34518.032921703649</v>
      </c>
      <c r="EA58" s="425">
        <v>-0.13021555423067144</v>
      </c>
      <c r="EB58" s="375">
        <v>2.7691288913446743E-3</v>
      </c>
      <c r="EC58" s="375">
        <v>-2.7944226028180918E-3</v>
      </c>
      <c r="ED58" s="375">
        <v>0</v>
      </c>
      <c r="EE58" s="375">
        <v>2.1918923802937775E-2</v>
      </c>
      <c r="EF58" s="375">
        <v>-1.8331723976763303E-2</v>
      </c>
      <c r="EG58" s="375">
        <v>0</v>
      </c>
      <c r="EH58" s="375">
        <v>9.1546918391213136E-3</v>
      </c>
      <c r="EI58" s="375">
        <v>0</v>
      </c>
      <c r="EJ58" s="375">
        <v>-3.4081975756163937E-2</v>
      </c>
      <c r="EK58" s="375">
        <v>1.5265123526990942E-2</v>
      </c>
      <c r="EL58" s="375">
        <v>6.1002542753505196E-3</v>
      </c>
      <c r="EM58" s="423">
        <v>5.5208122335745277E-2</v>
      </c>
      <c r="EN58" s="272"/>
      <c r="EO58" s="416"/>
      <c r="EP58" s="165" t="s">
        <v>275</v>
      </c>
      <c r="EQ58" s="422" t="s">
        <v>681</v>
      </c>
      <c r="ER58" s="167" t="s">
        <v>1111</v>
      </c>
      <c r="ES58" s="230">
        <v>45412</v>
      </c>
      <c r="ET58" s="424">
        <v>549327.01212683844</v>
      </c>
      <c r="EU58" s="424">
        <v>34518.032921703649</v>
      </c>
      <c r="EV58" s="425">
        <v>-0.13021555423067144</v>
      </c>
      <c r="EW58" s="375">
        <v>-1.8923584690960255E-2</v>
      </c>
      <c r="EX58" s="375">
        <v>6.0808386167859885E-3</v>
      </c>
      <c r="EY58" s="375">
        <v>9.9580028123835151E-3</v>
      </c>
      <c r="EZ58" s="375">
        <v>5.6538721531354634E-3</v>
      </c>
      <c r="FA58" s="375">
        <v>-2.7944226028180918E-3</v>
      </c>
      <c r="FB58" s="375">
        <v>0</v>
      </c>
      <c r="FC58" s="375">
        <v>2.1918923802937775E-2</v>
      </c>
      <c r="FD58" s="375">
        <v>0</v>
      </c>
      <c r="FE58" s="375">
        <v>-2.330876148712463E-2</v>
      </c>
      <c r="FF58" s="375">
        <v>4.9770375103613262E-3</v>
      </c>
      <c r="FG58" s="375">
        <v>0</v>
      </c>
      <c r="FH58" s="375">
        <v>0</v>
      </c>
      <c r="FI58" s="375">
        <v>9.1546918391213136E-3</v>
      </c>
      <c r="FJ58" s="375">
        <v>0</v>
      </c>
      <c r="FK58" s="375">
        <v>0</v>
      </c>
      <c r="FL58" s="375">
        <v>-3.4081975756163937E-2</v>
      </c>
      <c r="FM58" s="375">
        <v>0</v>
      </c>
      <c r="FN58" s="375">
        <v>1.5265123526990942E-2</v>
      </c>
      <c r="FO58" s="375">
        <v>6.1002542753505196E-3</v>
      </c>
      <c r="FP58" s="383">
        <v>0</v>
      </c>
      <c r="FQ58" s="376">
        <v>7.9108744537066886E-2</v>
      </c>
      <c r="FR58" s="234"/>
      <c r="FT58" s="304">
        <v>0</v>
      </c>
      <c r="FU58" s="281">
        <f t="shared" si="2"/>
        <v>0</v>
      </c>
      <c r="FV58" s="273">
        <f t="shared" si="4"/>
        <v>0</v>
      </c>
      <c r="FW58" s="273">
        <v>0</v>
      </c>
      <c r="FX58" s="282">
        <f t="shared" si="3"/>
        <v>0</v>
      </c>
      <c r="GA58" s="165" t="s">
        <v>275</v>
      </c>
      <c r="GB58" s="210" t="s">
        <v>681</v>
      </c>
      <c r="GC58" s="167" t="s">
        <v>1111</v>
      </c>
      <c r="GD58" s="230">
        <v>45412</v>
      </c>
      <c r="GE58" s="222">
        <v>549327.01212683844</v>
      </c>
      <c r="GF58" s="222">
        <v>34518.032921703649</v>
      </c>
      <c r="GG58" s="217">
        <v>-0.13021555423067144</v>
      </c>
      <c r="GH58" s="375">
        <v>-1.8923584690960255E-2</v>
      </c>
      <c r="GI58" s="375">
        <v>6.0808386167859885E-3</v>
      </c>
      <c r="GJ58" s="375">
        <v>9.9580028123835151E-3</v>
      </c>
      <c r="GK58" s="375">
        <v>5.6538721531354634E-3</v>
      </c>
      <c r="GL58" s="375">
        <v>2.1918923802937775E-2</v>
      </c>
      <c r="GM58" s="375">
        <v>0</v>
      </c>
      <c r="GN58" s="375">
        <v>0</v>
      </c>
      <c r="GO58" s="375">
        <v>0</v>
      </c>
      <c r="GP58" s="375">
        <v>0</v>
      </c>
      <c r="GQ58" s="375">
        <v>0</v>
      </c>
      <c r="GR58" s="375">
        <v>9.1546918391213136E-3</v>
      </c>
      <c r="GS58" s="375">
        <v>-2.7944226028180918E-3</v>
      </c>
      <c r="GT58" s="375">
        <v>6.1002542753505196E-3</v>
      </c>
      <c r="GU58" s="375">
        <v>0</v>
      </c>
      <c r="GV58" s="375">
        <v>0</v>
      </c>
      <c r="GW58" s="375">
        <v>0</v>
      </c>
      <c r="GX58" s="375">
        <v>1.5265123526990942E-2</v>
      </c>
      <c r="GY58" s="375">
        <v>-1.1301739163171586E-2</v>
      </c>
      <c r="GZ58" s="375">
        <v>-3.2555300701815823E-3</v>
      </c>
      <c r="HA58" s="375">
        <v>-1.0253010800320927E-2</v>
      </c>
      <c r="HB58" s="375">
        <v>0</v>
      </c>
      <c r="HC58" s="375">
        <v>8.2325675805429224E-3</v>
      </c>
      <c r="HD58" s="375">
        <v>-1.7540115236321235E-3</v>
      </c>
      <c r="HE58" s="375">
        <v>-3.4081975756163937E-2</v>
      </c>
      <c r="HF58" s="375">
        <v>0</v>
      </c>
      <c r="HG58" s="375">
        <v>0</v>
      </c>
      <c r="HH58" s="375">
        <v>0</v>
      </c>
      <c r="HI58" s="375">
        <v>0</v>
      </c>
      <c r="HJ58" s="376">
        <v>8.2364274607248489E-2</v>
      </c>
      <c r="HO58" s="165" t="s">
        <v>275</v>
      </c>
      <c r="HP58" s="210" t="s">
        <v>681</v>
      </c>
      <c r="HQ58" s="167" t="s">
        <v>1111</v>
      </c>
      <c r="HR58" s="230">
        <v>45412</v>
      </c>
      <c r="HS58" s="222">
        <v>549327.01212683844</v>
      </c>
      <c r="HT58" s="222">
        <v>34518.032921703649</v>
      </c>
      <c r="HU58" s="217">
        <v>-0.13021555423067144</v>
      </c>
      <c r="HV58" s="375">
        <v>-1.8923584690960255E-2</v>
      </c>
      <c r="HW58" s="375">
        <v>6.0808386167859885E-3</v>
      </c>
      <c r="HX58" s="375">
        <v>9.9580028123835151E-3</v>
      </c>
      <c r="HY58" s="375">
        <v>5.6538721531354634E-3</v>
      </c>
      <c r="HZ58" s="375">
        <v>0</v>
      </c>
      <c r="IA58" s="375">
        <v>0</v>
      </c>
      <c r="IB58" s="375">
        <v>0</v>
      </c>
      <c r="IC58" s="375">
        <v>0</v>
      </c>
      <c r="ID58" s="375">
        <v>0</v>
      </c>
      <c r="IE58" s="375">
        <v>0</v>
      </c>
      <c r="IF58" s="375">
        <v>9.1546918391213136E-3</v>
      </c>
      <c r="IG58" s="375">
        <v>-2.7944226028180918E-3</v>
      </c>
      <c r="IH58" s="375">
        <v>6.1002542753505196E-3</v>
      </c>
      <c r="II58" s="375">
        <v>0</v>
      </c>
      <c r="IJ58" s="375">
        <v>0</v>
      </c>
      <c r="IK58" s="375">
        <v>0</v>
      </c>
      <c r="IL58" s="375">
        <v>1.5265123526990942E-2</v>
      </c>
      <c r="IM58" s="375">
        <v>-1.1301739163171586E-2</v>
      </c>
      <c r="IN58" s="375">
        <v>-3.2555300701815823E-3</v>
      </c>
      <c r="IO58" s="375">
        <v>-1.0253010800320927E-2</v>
      </c>
      <c r="IP58" s="375">
        <v>0</v>
      </c>
      <c r="IQ58" s="375">
        <v>8.2325675805429224E-3</v>
      </c>
      <c r="IR58" s="375">
        <v>-1.7540115236321235E-3</v>
      </c>
      <c r="IS58" s="375">
        <v>0</v>
      </c>
      <c r="IT58" s="375">
        <v>0</v>
      </c>
      <c r="IU58" s="375">
        <v>0</v>
      </c>
      <c r="IV58" s="375">
        <v>0</v>
      </c>
      <c r="IW58" s="375">
        <v>0</v>
      </c>
      <c r="IX58" s="376">
        <v>5.4363824827697617E-2</v>
      </c>
    </row>
    <row r="59" spans="1:258" ht="15" customHeight="1" x14ac:dyDescent="0.25">
      <c r="A59" s="259" t="s">
        <v>35</v>
      </c>
      <c r="C59" s="90">
        <v>70609136</v>
      </c>
      <c r="D59" s="129" t="s">
        <v>681</v>
      </c>
      <c r="E59" s="127" t="s">
        <v>1111</v>
      </c>
      <c r="F59" s="229">
        <v>45418</v>
      </c>
      <c r="G59" s="221">
        <v>547651.9536676018</v>
      </c>
      <c r="H59" s="221">
        <v>49244.33426523846</v>
      </c>
      <c r="I59" s="123">
        <v>-0.12383379583530685</v>
      </c>
      <c r="J59" s="396">
        <v>0.40389397110102165</v>
      </c>
      <c r="K59" s="396">
        <v>0.15820266762452981</v>
      </c>
      <c r="L59" s="396">
        <v>0</v>
      </c>
      <c r="M59" s="396">
        <v>2.8354268000408463E-2</v>
      </c>
      <c r="N59" s="396">
        <v>0.24742274020365451</v>
      </c>
      <c r="O59" s="396">
        <v>0</v>
      </c>
      <c r="P59" s="396">
        <v>4.9305037294523936E-2</v>
      </c>
      <c r="Q59" s="396">
        <v>0</v>
      </c>
      <c r="R59" s="396">
        <v>6.1564765311627127E-2</v>
      </c>
      <c r="S59" s="396">
        <v>0</v>
      </c>
      <c r="T59" s="396">
        <v>5.1256550464234413E-2</v>
      </c>
      <c r="U59" s="397">
        <v>0.99999999999999989</v>
      </c>
      <c r="X59" s="90">
        <v>70609136</v>
      </c>
      <c r="Y59" s="129" t="s">
        <v>681</v>
      </c>
      <c r="Z59" s="127" t="s">
        <v>1111</v>
      </c>
      <c r="AA59" s="229">
        <v>45418</v>
      </c>
      <c r="AB59" s="221">
        <v>547651.9536676018</v>
      </c>
      <c r="AC59" s="221">
        <v>49244.33426523846</v>
      </c>
      <c r="AD59" s="123">
        <v>-0.12383379583530685</v>
      </c>
      <c r="AE59" s="396">
        <v>0.10640086260736301</v>
      </c>
      <c r="AF59" s="396">
        <v>9.6374713258185113E-2</v>
      </c>
      <c r="AG59" s="396">
        <v>0.17037076457839309</v>
      </c>
      <c r="AH59" s="396">
        <v>3.074763065708053E-2</v>
      </c>
      <c r="AI59" s="396">
        <v>0.15820266762452981</v>
      </c>
      <c r="AJ59" s="396">
        <v>0</v>
      </c>
      <c r="AK59" s="396">
        <v>2.8354268000408463E-2</v>
      </c>
      <c r="AL59" s="396">
        <v>0</v>
      </c>
      <c r="AM59" s="396">
        <v>0.16720108343770712</v>
      </c>
      <c r="AN59" s="396">
        <v>8.0221656765947391E-2</v>
      </c>
      <c r="AO59" s="396">
        <v>0</v>
      </c>
      <c r="AP59" s="396">
        <v>0</v>
      </c>
      <c r="AQ59" s="396">
        <v>4.9305037294523936E-2</v>
      </c>
      <c r="AR59" s="396">
        <v>0</v>
      </c>
      <c r="AS59" s="396">
        <v>0</v>
      </c>
      <c r="AT59" s="396">
        <v>6.1564765311627127E-2</v>
      </c>
      <c r="AU59" s="396">
        <v>0</v>
      </c>
      <c r="AV59" s="396">
        <v>0</v>
      </c>
      <c r="AW59" s="405">
        <v>5.1256550464234413E-2</v>
      </c>
      <c r="AX59" s="397">
        <v>1</v>
      </c>
      <c r="BA59" s="90">
        <v>70609136</v>
      </c>
      <c r="BB59" s="129" t="s">
        <v>681</v>
      </c>
      <c r="BC59" s="127" t="s">
        <v>1111</v>
      </c>
      <c r="BD59" s="229">
        <v>45418</v>
      </c>
      <c r="BE59" s="221">
        <v>547651.9536676018</v>
      </c>
      <c r="BF59" s="221">
        <v>49244.33426523846</v>
      </c>
      <c r="BG59" s="123">
        <v>-0.12383379583530685</v>
      </c>
      <c r="BH59" s="396">
        <v>0.10640086260736301</v>
      </c>
      <c r="BI59" s="396">
        <v>9.6374713258185113E-2</v>
      </c>
      <c r="BJ59" s="396">
        <v>0.17037076457839309</v>
      </c>
      <c r="BK59" s="396">
        <v>3.074763065708053E-2</v>
      </c>
      <c r="BL59" s="396">
        <v>2.8354268000408463E-2</v>
      </c>
      <c r="BM59" s="396">
        <v>0</v>
      </c>
      <c r="BN59" s="396">
        <v>0</v>
      </c>
      <c r="BO59" s="396">
        <v>0</v>
      </c>
      <c r="BP59" s="396">
        <v>0</v>
      </c>
      <c r="BQ59" s="396">
        <v>0</v>
      </c>
      <c r="BR59" s="396">
        <v>4.9305037294523936E-2</v>
      </c>
      <c r="BS59" s="396">
        <v>0.15820266762452981</v>
      </c>
      <c r="BT59" s="396">
        <v>5.1256550464234413E-2</v>
      </c>
      <c r="BU59" s="396">
        <v>0</v>
      </c>
      <c r="BV59" s="396">
        <v>0</v>
      </c>
      <c r="BW59" s="396">
        <v>0</v>
      </c>
      <c r="BX59" s="396">
        <v>0</v>
      </c>
      <c r="BY59" s="396">
        <v>3.8816624057736088E-2</v>
      </c>
      <c r="BZ59" s="396">
        <v>4.6887443435626452E-2</v>
      </c>
      <c r="CA59" s="396">
        <v>5.4914439359881217E-2</v>
      </c>
      <c r="CB59" s="396">
        <v>0</v>
      </c>
      <c r="CC59" s="396">
        <v>3.3334213330320946E-2</v>
      </c>
      <c r="CD59" s="396">
        <v>7.3470020020089816E-2</v>
      </c>
      <c r="CE59" s="396">
        <v>6.1564765311627127E-2</v>
      </c>
      <c r="CF59" s="397">
        <v>1</v>
      </c>
      <c r="CI59" s="111" t="s">
        <v>612</v>
      </c>
      <c r="CJ59" s="98">
        <v>15479.991262160562</v>
      </c>
      <c r="CK59" s="98">
        <v>15528.27026523846</v>
      </c>
      <c r="CL59" s="98">
        <v>48.279003077897869</v>
      </c>
      <c r="CM59" s="98">
        <v>9839.7602652384594</v>
      </c>
      <c r="CN59" s="264">
        <v>5688.51</v>
      </c>
      <c r="CO59" s="107">
        <v>1.0387089760027862E-2</v>
      </c>
      <c r="CP59" s="240">
        <v>2.5000000000000001E-3</v>
      </c>
      <c r="CQ59" s="107">
        <v>1.0387089760027862E-2</v>
      </c>
      <c r="CR59" s="100">
        <v>0.03</v>
      </c>
      <c r="CU59" s="129" t="s">
        <v>612</v>
      </c>
      <c r="CV59" s="208" t="s">
        <v>681</v>
      </c>
      <c r="CW59" s="209" t="s">
        <v>1111</v>
      </c>
      <c r="CX59" s="229">
        <v>45418</v>
      </c>
      <c r="CY59" s="221">
        <v>547651.9536676018</v>
      </c>
      <c r="CZ59" s="221">
        <v>49244.33426523846</v>
      </c>
      <c r="DA59" s="442">
        <v>0.40389397110102165</v>
      </c>
      <c r="DB59" s="388">
        <v>0.7</v>
      </c>
      <c r="DC59" s="389">
        <v>6.1564765311627127E-2</v>
      </c>
      <c r="DD59" s="388">
        <v>1</v>
      </c>
      <c r="DE59" s="389">
        <v>4.9305037294523936E-2</v>
      </c>
      <c r="DF59" s="388">
        <v>0</v>
      </c>
      <c r="DG59" s="389">
        <v>4.9305037294523936E-2</v>
      </c>
      <c r="DH59" s="388">
        <v>1</v>
      </c>
      <c r="DI59" s="389">
        <v>5.1256550464234413E-2</v>
      </c>
      <c r="DJ59" s="388">
        <v>0.7</v>
      </c>
      <c r="DK59" s="389">
        <v>0.24742274020365451</v>
      </c>
      <c r="DL59" s="388">
        <v>0.7</v>
      </c>
      <c r="DM59" s="389">
        <v>0.576166204164693</v>
      </c>
      <c r="DN59" s="388">
        <v>0</v>
      </c>
      <c r="DO59" s="389">
        <v>0.576166204164693</v>
      </c>
      <c r="DP59" s="388">
        <v>0.7</v>
      </c>
      <c r="DQ59" s="389">
        <v>0.33995781017937027</v>
      </c>
      <c r="DR59" s="443">
        <v>0.75</v>
      </c>
      <c r="DS59" s="426"/>
      <c r="DT59" s="413"/>
      <c r="DU59" s="208" t="s">
        <v>612</v>
      </c>
      <c r="DV59" s="208" t="s">
        <v>681</v>
      </c>
      <c r="DW59" s="209" t="s">
        <v>1111</v>
      </c>
      <c r="DX59" s="229">
        <v>45418</v>
      </c>
      <c r="DY59" s="461">
        <v>547651.9536676018</v>
      </c>
      <c r="DZ59" s="461">
        <v>49244.33426523846</v>
      </c>
      <c r="EA59" s="421">
        <v>-0.12383379583530685</v>
      </c>
      <c r="EB59" s="373">
        <v>3.8939711010216316E-3</v>
      </c>
      <c r="EC59" s="373">
        <v>8.2026676245298136E-3</v>
      </c>
      <c r="ED59" s="373">
        <v>0</v>
      </c>
      <c r="EE59" s="373">
        <v>2.8354268000408463E-2</v>
      </c>
      <c r="EF59" s="373">
        <v>-1.7577259796345501E-2</v>
      </c>
      <c r="EG59" s="373">
        <v>0</v>
      </c>
      <c r="EH59" s="373">
        <v>9.3050372945239351E-3</v>
      </c>
      <c r="EI59" s="373">
        <v>0</v>
      </c>
      <c r="EJ59" s="373">
        <v>-1.343523468837287E-2</v>
      </c>
      <c r="EK59" s="373">
        <v>-2.5000000000000001E-2</v>
      </c>
      <c r="EL59" s="373">
        <v>6.2565504642344144E-3</v>
      </c>
      <c r="EM59" s="420">
        <v>5.601249448471831E-2</v>
      </c>
      <c r="EN59" s="272"/>
      <c r="EO59" s="416"/>
      <c r="EP59" s="129" t="s">
        <v>612</v>
      </c>
      <c r="EQ59" s="419" t="s">
        <v>681</v>
      </c>
      <c r="ER59" s="127" t="s">
        <v>1111</v>
      </c>
      <c r="ES59" s="229">
        <v>45418</v>
      </c>
      <c r="ET59" s="279">
        <v>547651.9536676018</v>
      </c>
      <c r="EU59" s="279">
        <v>49244.33426523846</v>
      </c>
      <c r="EV59" s="421">
        <v>-0.12383379583530685</v>
      </c>
      <c r="EW59" s="373">
        <v>-1.8599137392636994E-2</v>
      </c>
      <c r="EX59" s="373">
        <v>6.3747132581851162E-3</v>
      </c>
      <c r="EY59" s="373">
        <v>1.0370764578393088E-2</v>
      </c>
      <c r="EZ59" s="373">
        <v>5.747630657080529E-3</v>
      </c>
      <c r="FA59" s="373">
        <v>8.2026676245298136E-3</v>
      </c>
      <c r="FB59" s="373">
        <v>0</v>
      </c>
      <c r="FC59" s="373">
        <v>2.8354268000408463E-2</v>
      </c>
      <c r="FD59" s="373">
        <v>0</v>
      </c>
      <c r="FE59" s="373">
        <v>-2.2798916562292881E-2</v>
      </c>
      <c r="FF59" s="373">
        <v>5.22165676594738E-3</v>
      </c>
      <c r="FG59" s="373">
        <v>0</v>
      </c>
      <c r="FH59" s="373">
        <v>0</v>
      </c>
      <c r="FI59" s="373">
        <v>9.3050372945239351E-3</v>
      </c>
      <c r="FJ59" s="373">
        <v>0</v>
      </c>
      <c r="FK59" s="373">
        <v>0</v>
      </c>
      <c r="FL59" s="373">
        <v>-1.343523468837287E-2</v>
      </c>
      <c r="FM59" s="373">
        <v>0</v>
      </c>
      <c r="FN59" s="373">
        <v>-2.5000000000000001E-2</v>
      </c>
      <c r="FO59" s="373">
        <v>6.2565504642344144E-3</v>
      </c>
      <c r="FP59" s="382">
        <v>0</v>
      </c>
      <c r="FQ59" s="374">
        <v>7.9833288643302747E-2</v>
      </c>
      <c r="FR59" s="234"/>
      <c r="FT59" s="96">
        <v>0</v>
      </c>
      <c r="FU59" s="279">
        <f t="shared" si="2"/>
        <v>0</v>
      </c>
      <c r="FV59" s="274">
        <f t="shared" si="4"/>
        <v>0</v>
      </c>
      <c r="FW59" s="274">
        <v>0</v>
      </c>
      <c r="FX59" s="280">
        <f t="shared" si="3"/>
        <v>0</v>
      </c>
      <c r="GA59" s="129" t="s">
        <v>612</v>
      </c>
      <c r="GB59" s="208" t="s">
        <v>681</v>
      </c>
      <c r="GC59" s="127" t="s">
        <v>1111</v>
      </c>
      <c r="GD59" s="229">
        <v>45418</v>
      </c>
      <c r="GE59" s="221">
        <v>547651.9536676018</v>
      </c>
      <c r="GF59" s="221">
        <v>49244.33426523846</v>
      </c>
      <c r="GG59" s="216">
        <v>-0.12383379583530685</v>
      </c>
      <c r="GH59" s="373">
        <v>-1.8599137392636994E-2</v>
      </c>
      <c r="GI59" s="373">
        <v>6.3747132581851162E-3</v>
      </c>
      <c r="GJ59" s="373">
        <v>1.0370764578393088E-2</v>
      </c>
      <c r="GK59" s="373">
        <v>5.747630657080529E-3</v>
      </c>
      <c r="GL59" s="373">
        <v>2.8354268000408463E-2</v>
      </c>
      <c r="GM59" s="373">
        <v>0</v>
      </c>
      <c r="GN59" s="373">
        <v>0</v>
      </c>
      <c r="GO59" s="373">
        <v>0</v>
      </c>
      <c r="GP59" s="373">
        <v>0</v>
      </c>
      <c r="GQ59" s="373">
        <v>0</v>
      </c>
      <c r="GR59" s="373">
        <v>9.3050372945239351E-3</v>
      </c>
      <c r="GS59" s="373">
        <v>8.2026676245298136E-3</v>
      </c>
      <c r="GT59" s="373">
        <v>6.2565504642344144E-3</v>
      </c>
      <c r="GU59" s="373">
        <v>0</v>
      </c>
      <c r="GV59" s="373">
        <v>0</v>
      </c>
      <c r="GW59" s="373">
        <v>0</v>
      </c>
      <c r="GX59" s="373">
        <v>-2.5000000000000001E-2</v>
      </c>
      <c r="GY59" s="373">
        <v>-1.1183375942263915E-2</v>
      </c>
      <c r="GZ59" s="373">
        <v>-3.1125565643735503E-3</v>
      </c>
      <c r="HA59" s="373">
        <v>-1.0085560640118785E-2</v>
      </c>
      <c r="HB59" s="373">
        <v>0</v>
      </c>
      <c r="HC59" s="373">
        <v>8.3342133303209442E-3</v>
      </c>
      <c r="HD59" s="373">
        <v>-1.5299799799101815E-3</v>
      </c>
      <c r="HE59" s="373">
        <v>-1.343523468837287E-2</v>
      </c>
      <c r="HF59" s="373">
        <v>0</v>
      </c>
      <c r="HG59" s="373">
        <v>0</v>
      </c>
      <c r="HH59" s="373">
        <v>0</v>
      </c>
      <c r="HI59" s="373">
        <v>0</v>
      </c>
      <c r="HJ59" s="374">
        <v>8.2945845207676311E-2</v>
      </c>
      <c r="HO59" s="129" t="s">
        <v>612</v>
      </c>
      <c r="HP59" s="208" t="s">
        <v>681</v>
      </c>
      <c r="HQ59" s="127" t="s">
        <v>1111</v>
      </c>
      <c r="HR59" s="229">
        <v>45418</v>
      </c>
      <c r="HS59" s="221">
        <v>547651.9536676018</v>
      </c>
      <c r="HT59" s="221">
        <v>49244.33426523846</v>
      </c>
      <c r="HU59" s="216">
        <v>-0.12383379583530685</v>
      </c>
      <c r="HV59" s="373">
        <v>-1.8599137392636994E-2</v>
      </c>
      <c r="HW59" s="373">
        <v>6.3747132581851162E-3</v>
      </c>
      <c r="HX59" s="373">
        <v>1.0370764578393088E-2</v>
      </c>
      <c r="HY59" s="373">
        <v>5.747630657080529E-3</v>
      </c>
      <c r="HZ59" s="373">
        <v>0</v>
      </c>
      <c r="IA59" s="373">
        <v>0</v>
      </c>
      <c r="IB59" s="373">
        <v>0</v>
      </c>
      <c r="IC59" s="373">
        <v>0</v>
      </c>
      <c r="ID59" s="373">
        <v>0</v>
      </c>
      <c r="IE59" s="373">
        <v>0</v>
      </c>
      <c r="IF59" s="373">
        <v>9.3050372945239351E-3</v>
      </c>
      <c r="IG59" s="373">
        <v>8.2026676245298136E-3</v>
      </c>
      <c r="IH59" s="373">
        <v>6.2565504642344144E-3</v>
      </c>
      <c r="II59" s="373">
        <v>0</v>
      </c>
      <c r="IJ59" s="373">
        <v>0</v>
      </c>
      <c r="IK59" s="373">
        <v>0</v>
      </c>
      <c r="IL59" s="373">
        <v>-2.5000000000000001E-2</v>
      </c>
      <c r="IM59" s="373">
        <v>-1.1183375942263915E-2</v>
      </c>
      <c r="IN59" s="373">
        <v>-3.1125565643735503E-3</v>
      </c>
      <c r="IO59" s="373">
        <v>-1.0085560640118785E-2</v>
      </c>
      <c r="IP59" s="373">
        <v>0</v>
      </c>
      <c r="IQ59" s="373">
        <v>8.3342133303209442E-3</v>
      </c>
      <c r="IR59" s="373">
        <v>-1.5299799799101815E-3</v>
      </c>
      <c r="IS59" s="373">
        <v>0</v>
      </c>
      <c r="IT59" s="373">
        <v>0</v>
      </c>
      <c r="IU59" s="373">
        <v>0</v>
      </c>
      <c r="IV59" s="373">
        <v>0</v>
      </c>
      <c r="IW59" s="373">
        <v>0</v>
      </c>
      <c r="IX59" s="374">
        <v>6.2051093863285632E-2</v>
      </c>
    </row>
    <row r="60" spans="1:258" ht="15" customHeight="1" x14ac:dyDescent="0.25">
      <c r="A60" s="259" t="s">
        <v>35</v>
      </c>
      <c r="C60" s="91">
        <v>70572573</v>
      </c>
      <c r="D60" s="165" t="s">
        <v>681</v>
      </c>
      <c r="E60" s="167" t="s">
        <v>750</v>
      </c>
      <c r="F60" s="230">
        <v>45405</v>
      </c>
      <c r="G60" s="222">
        <v>432757.40099753806</v>
      </c>
      <c r="H60" s="222">
        <v>94333.889931990139</v>
      </c>
      <c r="I60" s="124">
        <v>-0.13757123389570269</v>
      </c>
      <c r="J60" s="398">
        <v>0.46878142487666441</v>
      </c>
      <c r="K60" s="398">
        <v>0.17351060854630462</v>
      </c>
      <c r="L60" s="398">
        <v>0</v>
      </c>
      <c r="M60" s="398">
        <v>8.8133558996503714E-2</v>
      </c>
      <c r="N60" s="398">
        <v>0</v>
      </c>
      <c r="O60" s="398">
        <v>0</v>
      </c>
      <c r="P60" s="398">
        <v>4.6796426712330703E-2</v>
      </c>
      <c r="Q60" s="398">
        <v>0</v>
      </c>
      <c r="R60" s="398">
        <v>0.12984974923703196</v>
      </c>
      <c r="S60" s="398">
        <v>4.1036340358511919E-2</v>
      </c>
      <c r="T60" s="398">
        <v>5.1891891272652674E-2</v>
      </c>
      <c r="U60" s="399">
        <v>1</v>
      </c>
      <c r="X60" s="91">
        <v>70572573</v>
      </c>
      <c r="Y60" s="165" t="s">
        <v>681</v>
      </c>
      <c r="Z60" s="167" t="s">
        <v>750</v>
      </c>
      <c r="AA60" s="230">
        <v>45405</v>
      </c>
      <c r="AB60" s="222">
        <v>432757.40099753806</v>
      </c>
      <c r="AC60" s="222">
        <v>94333.889931990139</v>
      </c>
      <c r="AD60" s="124">
        <v>-0.13757123389570269</v>
      </c>
      <c r="AE60" s="398">
        <v>0.12623851157333774</v>
      </c>
      <c r="AF60" s="398">
        <v>0.10071594611561122</v>
      </c>
      <c r="AG60" s="398">
        <v>0.22937546436516598</v>
      </c>
      <c r="AH60" s="398">
        <v>1.2451502822549428E-2</v>
      </c>
      <c r="AI60" s="398">
        <v>0.17351060854630462</v>
      </c>
      <c r="AJ60" s="398">
        <v>0</v>
      </c>
      <c r="AK60" s="398">
        <v>8.8133558996503714E-2</v>
      </c>
      <c r="AL60" s="398">
        <v>0</v>
      </c>
      <c r="AM60" s="398">
        <v>0</v>
      </c>
      <c r="AN60" s="398">
        <v>0</v>
      </c>
      <c r="AO60" s="398">
        <v>0</v>
      </c>
      <c r="AP60" s="398">
        <v>0</v>
      </c>
      <c r="AQ60" s="398">
        <v>4.6796426712330703E-2</v>
      </c>
      <c r="AR60" s="398">
        <v>0</v>
      </c>
      <c r="AS60" s="398">
        <v>0</v>
      </c>
      <c r="AT60" s="398">
        <v>0.12984974923703196</v>
      </c>
      <c r="AU60" s="398">
        <v>0</v>
      </c>
      <c r="AV60" s="398">
        <v>4.1036340358511919E-2</v>
      </c>
      <c r="AW60" s="406">
        <v>5.1891891272652674E-2</v>
      </c>
      <c r="AX60" s="399">
        <v>1</v>
      </c>
      <c r="BA60" s="91">
        <v>70572573</v>
      </c>
      <c r="BB60" s="165" t="s">
        <v>681</v>
      </c>
      <c r="BC60" s="167" t="s">
        <v>750</v>
      </c>
      <c r="BD60" s="230">
        <v>45405</v>
      </c>
      <c r="BE60" s="222">
        <v>432757.40099753806</v>
      </c>
      <c r="BF60" s="222">
        <v>94333.889931990139</v>
      </c>
      <c r="BG60" s="124">
        <v>-0.13757123389570269</v>
      </c>
      <c r="BH60" s="398">
        <v>0.12623851157333774</v>
      </c>
      <c r="BI60" s="398">
        <v>0.10071594611561122</v>
      </c>
      <c r="BJ60" s="398">
        <v>0.22937546436516598</v>
      </c>
      <c r="BK60" s="398">
        <v>1.2451502822549428E-2</v>
      </c>
      <c r="BL60" s="398">
        <v>8.8133558996503714E-2</v>
      </c>
      <c r="BM60" s="398">
        <v>0</v>
      </c>
      <c r="BN60" s="398">
        <v>0</v>
      </c>
      <c r="BO60" s="398">
        <v>0</v>
      </c>
      <c r="BP60" s="398">
        <v>0</v>
      </c>
      <c r="BQ60" s="398">
        <v>0</v>
      </c>
      <c r="BR60" s="398">
        <v>4.6796426712330703E-2</v>
      </c>
      <c r="BS60" s="398">
        <v>0.17351060854630462</v>
      </c>
      <c r="BT60" s="398">
        <v>5.1891891272652674E-2</v>
      </c>
      <c r="BU60" s="398">
        <v>0</v>
      </c>
      <c r="BV60" s="398">
        <v>0</v>
      </c>
      <c r="BW60" s="398">
        <v>0</v>
      </c>
      <c r="BX60" s="398">
        <v>4.1036340358511919E-2</v>
      </c>
      <c r="BY60" s="398">
        <v>0</v>
      </c>
      <c r="BZ60" s="398">
        <v>0</v>
      </c>
      <c r="CA60" s="398">
        <v>0</v>
      </c>
      <c r="CB60" s="398">
        <v>0</v>
      </c>
      <c r="CC60" s="398">
        <v>0</v>
      </c>
      <c r="CD60" s="398">
        <v>0</v>
      </c>
      <c r="CE60" s="398">
        <v>0.12984974923703196</v>
      </c>
      <c r="CF60" s="399">
        <v>1</v>
      </c>
      <c r="CI60" s="106" t="s">
        <v>570</v>
      </c>
      <c r="CJ60" s="99">
        <v>38140.147690550715</v>
      </c>
      <c r="CK60" s="99">
        <v>38140.449931990137</v>
      </c>
      <c r="CL60" s="99">
        <v>0.30224143942177761</v>
      </c>
      <c r="CM60" s="99">
        <v>61.599931990138565</v>
      </c>
      <c r="CN60" s="265">
        <v>2314.89</v>
      </c>
      <c r="CO60" s="108">
        <v>5.3491632833176416E-3</v>
      </c>
      <c r="CP60" s="239">
        <v>2.5000000000000001E-3</v>
      </c>
      <c r="CQ60" s="108">
        <v>5.3491632833176416E-3</v>
      </c>
      <c r="CR60" s="101">
        <v>0.03</v>
      </c>
      <c r="CU60" s="165" t="s">
        <v>570</v>
      </c>
      <c r="CV60" s="210" t="s">
        <v>681</v>
      </c>
      <c r="CW60" s="207" t="s">
        <v>750</v>
      </c>
      <c r="CX60" s="230">
        <v>45405</v>
      </c>
      <c r="CY60" s="222">
        <v>432757.40099753806</v>
      </c>
      <c r="CZ60" s="222">
        <v>94333.889931990139</v>
      </c>
      <c r="DA60" s="444">
        <v>0.46878142487666441</v>
      </c>
      <c r="DB60" s="386">
        <v>0.7</v>
      </c>
      <c r="DC60" s="387">
        <v>0.12984974923703196</v>
      </c>
      <c r="DD60" s="386">
        <v>1</v>
      </c>
      <c r="DE60" s="387">
        <v>8.7832767070842616E-2</v>
      </c>
      <c r="DF60" s="386">
        <v>0</v>
      </c>
      <c r="DG60" s="387">
        <v>8.7832767070842616E-2</v>
      </c>
      <c r="DH60" s="386">
        <v>1</v>
      </c>
      <c r="DI60" s="387">
        <v>5.1891891272652674E-2</v>
      </c>
      <c r="DJ60" s="386">
        <v>0.7</v>
      </c>
      <c r="DK60" s="387">
        <v>0</v>
      </c>
      <c r="DL60" s="386"/>
      <c r="DM60" s="387">
        <v>0.56242876610429737</v>
      </c>
      <c r="DN60" s="386">
        <v>0</v>
      </c>
      <c r="DO60" s="387">
        <v>0.56242876610429737</v>
      </c>
      <c r="DP60" s="386">
        <v>0.7</v>
      </c>
      <c r="DQ60" s="387">
        <v>0.35794207033998504</v>
      </c>
      <c r="DR60" s="445">
        <v>0.75</v>
      </c>
      <c r="DS60" s="259"/>
      <c r="DT60" s="413"/>
      <c r="DU60" s="210" t="s">
        <v>570</v>
      </c>
      <c r="DV60" s="210" t="s">
        <v>681</v>
      </c>
      <c r="DW60" s="207" t="s">
        <v>750</v>
      </c>
      <c r="DX60" s="230">
        <v>45405</v>
      </c>
      <c r="DY60" s="462">
        <v>432757.40099753806</v>
      </c>
      <c r="DZ60" s="462">
        <v>94333.889931990139</v>
      </c>
      <c r="EA60" s="425">
        <v>-0.13757123389570269</v>
      </c>
      <c r="EB60" s="375">
        <v>-1.6218575123335688E-2</v>
      </c>
      <c r="EC60" s="375">
        <v>-6.4893914536953701E-3</v>
      </c>
      <c r="ED60" s="375">
        <v>0</v>
      </c>
      <c r="EE60" s="375">
        <v>8.8133558996503714E-2</v>
      </c>
      <c r="EF60" s="375">
        <v>0</v>
      </c>
      <c r="EG60" s="375">
        <v>0</v>
      </c>
      <c r="EH60" s="375">
        <v>-1.3203573287669294E-2</v>
      </c>
      <c r="EI60" s="375">
        <v>0</v>
      </c>
      <c r="EJ60" s="375">
        <v>-6.0150250762968038E-2</v>
      </c>
      <c r="EK60" s="375">
        <v>1.6036340358511918E-2</v>
      </c>
      <c r="EL60" s="375">
        <v>-8.108108727347324E-3</v>
      </c>
      <c r="EM60" s="423">
        <v>0.10416989935501568</v>
      </c>
      <c r="EN60" s="272"/>
      <c r="EO60" s="416"/>
      <c r="EP60" s="165" t="s">
        <v>570</v>
      </c>
      <c r="EQ60" s="422" t="s">
        <v>681</v>
      </c>
      <c r="ER60" s="167" t="s">
        <v>750</v>
      </c>
      <c r="ES60" s="230">
        <v>45405</v>
      </c>
      <c r="ET60" s="424">
        <v>432757.40099753806</v>
      </c>
      <c r="EU60" s="424">
        <v>94333.889931990139</v>
      </c>
      <c r="EV60" s="425">
        <v>-0.13757123389570269</v>
      </c>
      <c r="EW60" s="375">
        <v>-3.3761488426662267E-2</v>
      </c>
      <c r="EX60" s="375">
        <v>5.7159461156112146E-3</v>
      </c>
      <c r="EY60" s="375">
        <v>2.4375464365165966E-2</v>
      </c>
      <c r="EZ60" s="375">
        <v>-1.2548497177450574E-2</v>
      </c>
      <c r="FA60" s="375">
        <v>-6.4893914536953701E-3</v>
      </c>
      <c r="FB60" s="375">
        <v>0</v>
      </c>
      <c r="FC60" s="375">
        <v>8.8133558996503714E-2</v>
      </c>
      <c r="FD60" s="375">
        <v>0</v>
      </c>
      <c r="FE60" s="375">
        <v>0</v>
      </c>
      <c r="FF60" s="375">
        <v>0</v>
      </c>
      <c r="FG60" s="375">
        <v>0</v>
      </c>
      <c r="FH60" s="375">
        <v>0</v>
      </c>
      <c r="FI60" s="375">
        <v>-1.3203573287669294E-2</v>
      </c>
      <c r="FJ60" s="375">
        <v>0</v>
      </c>
      <c r="FK60" s="375">
        <v>0</v>
      </c>
      <c r="FL60" s="375">
        <v>-6.0150250762968038E-2</v>
      </c>
      <c r="FM60" s="375">
        <v>0</v>
      </c>
      <c r="FN60" s="375">
        <v>1.6036340358511918E-2</v>
      </c>
      <c r="FO60" s="375">
        <v>-8.108108727347324E-3</v>
      </c>
      <c r="FP60" s="383">
        <v>0</v>
      </c>
      <c r="FQ60" s="376">
        <v>0.13426130983579282</v>
      </c>
      <c r="FR60" s="234"/>
      <c r="FT60" s="304">
        <v>0</v>
      </c>
      <c r="FU60" s="281">
        <f t="shared" si="2"/>
        <v>0</v>
      </c>
      <c r="FV60" s="273">
        <f t="shared" si="4"/>
        <v>0</v>
      </c>
      <c r="FW60" s="273">
        <v>0</v>
      </c>
      <c r="FX60" s="282">
        <f t="shared" si="3"/>
        <v>0</v>
      </c>
      <c r="GA60" s="165" t="s">
        <v>570</v>
      </c>
      <c r="GB60" s="210" t="s">
        <v>681</v>
      </c>
      <c r="GC60" s="167" t="s">
        <v>750</v>
      </c>
      <c r="GD60" s="230">
        <v>45405</v>
      </c>
      <c r="GE60" s="222">
        <v>432757.40099753806</v>
      </c>
      <c r="GF60" s="222">
        <v>94333.889931990139</v>
      </c>
      <c r="GG60" s="217">
        <v>-0.13757123389570269</v>
      </c>
      <c r="GH60" s="375">
        <v>-3.3761488426662267E-2</v>
      </c>
      <c r="GI60" s="375">
        <v>5.7159461156112146E-3</v>
      </c>
      <c r="GJ60" s="375">
        <v>2.4375464365165966E-2</v>
      </c>
      <c r="GK60" s="375">
        <v>-1.2548497177450574E-2</v>
      </c>
      <c r="GL60" s="375">
        <v>8.8133558996503714E-2</v>
      </c>
      <c r="GM60" s="375">
        <v>0</v>
      </c>
      <c r="GN60" s="375">
        <v>0</v>
      </c>
      <c r="GO60" s="375">
        <v>0</v>
      </c>
      <c r="GP60" s="375">
        <v>0</v>
      </c>
      <c r="GQ60" s="375">
        <v>0</v>
      </c>
      <c r="GR60" s="375">
        <v>-1.3203573287669294E-2</v>
      </c>
      <c r="GS60" s="375">
        <v>-6.4893914536953701E-3</v>
      </c>
      <c r="GT60" s="375">
        <v>-8.108108727347324E-3</v>
      </c>
      <c r="GU60" s="375">
        <v>0</v>
      </c>
      <c r="GV60" s="375">
        <v>0</v>
      </c>
      <c r="GW60" s="375">
        <v>0</v>
      </c>
      <c r="GX60" s="375">
        <v>1.6036340358511918E-2</v>
      </c>
      <c r="GY60" s="375">
        <v>0</v>
      </c>
      <c r="GZ60" s="375">
        <v>0</v>
      </c>
      <c r="HA60" s="375">
        <v>0</v>
      </c>
      <c r="HB60" s="375">
        <v>0</v>
      </c>
      <c r="HC60" s="375">
        <v>0</v>
      </c>
      <c r="HD60" s="375">
        <v>0</v>
      </c>
      <c r="HE60" s="375">
        <v>-6.0150250762968038E-2</v>
      </c>
      <c r="HF60" s="375">
        <v>0</v>
      </c>
      <c r="HG60" s="375">
        <v>0</v>
      </c>
      <c r="HH60" s="375">
        <v>0</v>
      </c>
      <c r="HI60" s="375">
        <v>0</v>
      </c>
      <c r="HJ60" s="376">
        <v>0.13426130983579285</v>
      </c>
      <c r="HO60" s="165" t="s">
        <v>570</v>
      </c>
      <c r="HP60" s="210" t="s">
        <v>681</v>
      </c>
      <c r="HQ60" s="167" t="s">
        <v>750</v>
      </c>
      <c r="HR60" s="230">
        <v>45405</v>
      </c>
      <c r="HS60" s="222">
        <v>432757.40099753806</v>
      </c>
      <c r="HT60" s="222">
        <v>94333.889931990139</v>
      </c>
      <c r="HU60" s="217">
        <v>-0.13757123389570269</v>
      </c>
      <c r="HV60" s="375">
        <v>-3.3761488426662267E-2</v>
      </c>
      <c r="HW60" s="375">
        <v>5.7159461156112146E-3</v>
      </c>
      <c r="HX60" s="375">
        <v>2.4375464365165966E-2</v>
      </c>
      <c r="HY60" s="375">
        <v>-1.2548497177450574E-2</v>
      </c>
      <c r="HZ60" s="375">
        <v>0</v>
      </c>
      <c r="IA60" s="375">
        <v>0</v>
      </c>
      <c r="IB60" s="375">
        <v>0</v>
      </c>
      <c r="IC60" s="375">
        <v>0</v>
      </c>
      <c r="ID60" s="375">
        <v>0</v>
      </c>
      <c r="IE60" s="375">
        <v>0</v>
      </c>
      <c r="IF60" s="375">
        <v>-1.3203573287669294E-2</v>
      </c>
      <c r="IG60" s="375">
        <v>-6.4893914536953701E-3</v>
      </c>
      <c r="IH60" s="375">
        <v>-8.108108727347324E-3</v>
      </c>
      <c r="II60" s="375">
        <v>0</v>
      </c>
      <c r="IJ60" s="375">
        <v>0</v>
      </c>
      <c r="IK60" s="375">
        <v>0</v>
      </c>
      <c r="IL60" s="375">
        <v>1.6036340358511918E-2</v>
      </c>
      <c r="IM60" s="375">
        <v>0</v>
      </c>
      <c r="IN60" s="375">
        <v>0</v>
      </c>
      <c r="IO60" s="375">
        <v>0</v>
      </c>
      <c r="IP60" s="375">
        <v>0</v>
      </c>
      <c r="IQ60" s="375">
        <v>0</v>
      </c>
      <c r="IR60" s="375">
        <v>0</v>
      </c>
      <c r="IS60" s="375">
        <v>0</v>
      </c>
      <c r="IT60" s="375">
        <v>0</v>
      </c>
      <c r="IU60" s="375">
        <v>0</v>
      </c>
      <c r="IV60" s="375">
        <v>0</v>
      </c>
      <c r="IW60" s="375">
        <v>0</v>
      </c>
      <c r="IX60" s="376">
        <v>6.0119404956056971E-2</v>
      </c>
    </row>
    <row r="61" spans="1:258" ht="15" customHeight="1" x14ac:dyDescent="0.25">
      <c r="A61" s="259" t="s">
        <v>35</v>
      </c>
      <c r="C61" s="90">
        <v>70641307</v>
      </c>
      <c r="D61" s="129" t="s">
        <v>681</v>
      </c>
      <c r="E61" s="127" t="s">
        <v>750</v>
      </c>
      <c r="F61" s="229">
        <v>45812</v>
      </c>
      <c r="G61" s="221">
        <v>412585.55127382465</v>
      </c>
      <c r="H61" s="221">
        <v>183395.31643424297</v>
      </c>
      <c r="I61" s="123">
        <v>-0.34111559800767144</v>
      </c>
      <c r="J61" s="396">
        <v>0.25827982708211306</v>
      </c>
      <c r="K61" s="396">
        <v>0.17639396187119261</v>
      </c>
      <c r="L61" s="396">
        <v>0</v>
      </c>
      <c r="M61" s="396">
        <v>9.7196919064254997E-2</v>
      </c>
      <c r="N61" s="396">
        <v>0</v>
      </c>
      <c r="O61" s="396">
        <v>0</v>
      </c>
      <c r="P61" s="396">
        <v>5.0066052813106582E-2</v>
      </c>
      <c r="Q61" s="396">
        <v>0</v>
      </c>
      <c r="R61" s="396">
        <v>0.34730559894207047</v>
      </c>
      <c r="S61" s="396">
        <v>0</v>
      </c>
      <c r="T61" s="396">
        <v>7.0757640227262372E-2</v>
      </c>
      <c r="U61" s="397">
        <v>1</v>
      </c>
      <c r="X61" s="90">
        <v>70641307</v>
      </c>
      <c r="Y61" s="129" t="s">
        <v>681</v>
      </c>
      <c r="Z61" s="127" t="s">
        <v>750</v>
      </c>
      <c r="AA61" s="229">
        <v>45812</v>
      </c>
      <c r="AB61" s="221">
        <v>412585.55127382465</v>
      </c>
      <c r="AC61" s="221">
        <v>183395.31643424297</v>
      </c>
      <c r="AD61" s="123">
        <v>-0.34111559800767144</v>
      </c>
      <c r="AE61" s="396">
        <v>3.8114713810454254E-2</v>
      </c>
      <c r="AF61" s="396">
        <v>6.4782297677363432E-2</v>
      </c>
      <c r="AG61" s="396">
        <v>0.15538281559429543</v>
      </c>
      <c r="AH61" s="396">
        <v>0</v>
      </c>
      <c r="AI61" s="396">
        <v>0.17639396187119261</v>
      </c>
      <c r="AJ61" s="396">
        <v>0</v>
      </c>
      <c r="AK61" s="396">
        <v>9.7196919064254997E-2</v>
      </c>
      <c r="AL61" s="396">
        <v>0</v>
      </c>
      <c r="AM61" s="396">
        <v>0</v>
      </c>
      <c r="AN61" s="396">
        <v>0</v>
      </c>
      <c r="AO61" s="396">
        <v>0</v>
      </c>
      <c r="AP61" s="396">
        <v>0</v>
      </c>
      <c r="AQ61" s="396">
        <v>5.0066052813106582E-2</v>
      </c>
      <c r="AR61" s="396">
        <v>0</v>
      </c>
      <c r="AS61" s="396">
        <v>0</v>
      </c>
      <c r="AT61" s="396">
        <v>0.34730559894207047</v>
      </c>
      <c r="AU61" s="396">
        <v>0</v>
      </c>
      <c r="AV61" s="396">
        <v>0</v>
      </c>
      <c r="AW61" s="405">
        <v>7.0757640227262372E-2</v>
      </c>
      <c r="AX61" s="397">
        <v>1.0000000000000002</v>
      </c>
      <c r="BA61" s="90">
        <v>70641307</v>
      </c>
      <c r="BB61" s="129" t="s">
        <v>681</v>
      </c>
      <c r="BC61" s="127" t="s">
        <v>750</v>
      </c>
      <c r="BD61" s="229">
        <v>45812</v>
      </c>
      <c r="BE61" s="221">
        <v>412585.55127382465</v>
      </c>
      <c r="BF61" s="221">
        <v>183395.31643424297</v>
      </c>
      <c r="BG61" s="123">
        <v>-0.34111559800767144</v>
      </c>
      <c r="BH61" s="396">
        <v>3.8114713810454254E-2</v>
      </c>
      <c r="BI61" s="396">
        <v>6.4782297677363432E-2</v>
      </c>
      <c r="BJ61" s="396">
        <v>0.15538281559429543</v>
      </c>
      <c r="BK61" s="396">
        <v>0</v>
      </c>
      <c r="BL61" s="396">
        <v>9.7196919064254997E-2</v>
      </c>
      <c r="BM61" s="396">
        <v>0</v>
      </c>
      <c r="BN61" s="396">
        <v>0</v>
      </c>
      <c r="BO61" s="396">
        <v>0</v>
      </c>
      <c r="BP61" s="396">
        <v>0</v>
      </c>
      <c r="BQ61" s="396">
        <v>0</v>
      </c>
      <c r="BR61" s="396">
        <v>5.0066052813106582E-2</v>
      </c>
      <c r="BS61" s="396">
        <v>0.17639396187119261</v>
      </c>
      <c r="BT61" s="396">
        <v>7.0757640227262372E-2</v>
      </c>
      <c r="BU61" s="396">
        <v>0</v>
      </c>
      <c r="BV61" s="396">
        <v>0</v>
      </c>
      <c r="BW61" s="396">
        <v>0</v>
      </c>
      <c r="BX61" s="396">
        <v>0</v>
      </c>
      <c r="BY61" s="396">
        <v>0</v>
      </c>
      <c r="BZ61" s="396">
        <v>0</v>
      </c>
      <c r="CA61" s="396">
        <v>0</v>
      </c>
      <c r="CB61" s="396">
        <v>0</v>
      </c>
      <c r="CC61" s="396">
        <v>0</v>
      </c>
      <c r="CD61" s="396">
        <v>0</v>
      </c>
      <c r="CE61" s="396">
        <v>0.34730559894207047</v>
      </c>
      <c r="CF61" s="397">
        <v>1</v>
      </c>
      <c r="CI61" s="111" t="s">
        <v>333</v>
      </c>
      <c r="CJ61" s="98">
        <v>3658.7382260384061</v>
      </c>
      <c r="CK61" s="98">
        <v>40102.044434242969</v>
      </c>
      <c r="CL61" s="98">
        <v>36443.306208204565</v>
      </c>
      <c r="CM61" s="98">
        <v>23.684434242965231</v>
      </c>
      <c r="CN61" s="264">
        <v>40078.36</v>
      </c>
      <c r="CO61" s="107">
        <v>9.7139514159575613E-2</v>
      </c>
      <c r="CP61" s="240">
        <v>2.5000000000000001E-3</v>
      </c>
      <c r="CQ61" s="519">
        <v>9.7139514159575613E-2</v>
      </c>
      <c r="CR61" s="600">
        <v>0.03</v>
      </c>
      <c r="CU61" s="129" t="s">
        <v>333</v>
      </c>
      <c r="CV61" s="208" t="s">
        <v>681</v>
      </c>
      <c r="CW61" s="209" t="s">
        <v>750</v>
      </c>
      <c r="CX61" s="229">
        <v>45812</v>
      </c>
      <c r="CY61" s="221">
        <v>412585.55127382465</v>
      </c>
      <c r="CZ61" s="221">
        <v>183395.31643424297</v>
      </c>
      <c r="DA61" s="442">
        <v>0.25827982708211306</v>
      </c>
      <c r="DB61" s="388">
        <v>0.7</v>
      </c>
      <c r="DC61" s="389">
        <v>0.34730559894207047</v>
      </c>
      <c r="DD61" s="388">
        <v>1</v>
      </c>
      <c r="DE61" s="389">
        <v>5.0066052813106582E-2</v>
      </c>
      <c r="DF61" s="388">
        <v>0</v>
      </c>
      <c r="DG61" s="389">
        <v>5.0066052813106582E-2</v>
      </c>
      <c r="DH61" s="388">
        <v>1</v>
      </c>
      <c r="DI61" s="389">
        <v>7.0757640227262372E-2</v>
      </c>
      <c r="DJ61" s="388">
        <v>0.7</v>
      </c>
      <c r="DK61" s="389">
        <v>0</v>
      </c>
      <c r="DL61" s="388"/>
      <c r="DM61" s="389">
        <v>0.35888440199232846</v>
      </c>
      <c r="DN61" s="388">
        <v>0</v>
      </c>
      <c r="DO61" s="389">
        <v>0.35888440199232846</v>
      </c>
      <c r="DP61" s="388">
        <v>0.7</v>
      </c>
      <c r="DQ61" s="389">
        <v>0.40303875966131403</v>
      </c>
      <c r="DR61" s="443">
        <v>0.75</v>
      </c>
      <c r="DS61" s="426"/>
      <c r="DT61" s="413"/>
      <c r="DU61" s="208" t="s">
        <v>333</v>
      </c>
      <c r="DV61" s="208" t="s">
        <v>681</v>
      </c>
      <c r="DW61" s="209" t="s">
        <v>750</v>
      </c>
      <c r="DX61" s="229">
        <v>45812</v>
      </c>
      <c r="DY61" s="461">
        <v>412585.55127382465</v>
      </c>
      <c r="DZ61" s="461">
        <v>183395.31643424297</v>
      </c>
      <c r="EA61" s="421">
        <v>-0.34111559800767144</v>
      </c>
      <c r="EB61" s="373">
        <v>-0.22672017291788704</v>
      </c>
      <c r="EC61" s="373">
        <v>-3.6060381288073873E-3</v>
      </c>
      <c r="ED61" s="373">
        <v>0</v>
      </c>
      <c r="EE61" s="373">
        <v>9.7196919064254997E-2</v>
      </c>
      <c r="EF61" s="373">
        <v>0</v>
      </c>
      <c r="EG61" s="373">
        <v>0</v>
      </c>
      <c r="EH61" s="373">
        <v>-9.9339471868934159E-3</v>
      </c>
      <c r="EI61" s="373">
        <v>0</v>
      </c>
      <c r="EJ61" s="373">
        <v>0.15730559894207047</v>
      </c>
      <c r="EK61" s="373">
        <v>-2.5000000000000001E-2</v>
      </c>
      <c r="EL61" s="373">
        <v>1.0757640227262374E-2</v>
      </c>
      <c r="EM61" s="420">
        <v>0.26526015823358778</v>
      </c>
      <c r="EN61" s="272"/>
      <c r="EO61" s="416"/>
      <c r="EP61" s="129" t="s">
        <v>333</v>
      </c>
      <c r="EQ61" s="419" t="s">
        <v>681</v>
      </c>
      <c r="ER61" s="127" t="s">
        <v>750</v>
      </c>
      <c r="ES61" s="229">
        <v>45812</v>
      </c>
      <c r="ET61" s="279">
        <v>412585.55127382465</v>
      </c>
      <c r="EU61" s="279">
        <v>183395.31643424297</v>
      </c>
      <c r="EV61" s="421">
        <v>-0.34111559800767144</v>
      </c>
      <c r="EW61" s="373">
        <v>-0.12188528618954575</v>
      </c>
      <c r="EX61" s="373">
        <v>-3.0217702322636569E-2</v>
      </c>
      <c r="EY61" s="373">
        <v>-4.961718440570459E-2</v>
      </c>
      <c r="EZ61" s="373">
        <v>-2.5000000000000001E-2</v>
      </c>
      <c r="FA61" s="373">
        <v>-3.6060381288073873E-3</v>
      </c>
      <c r="FB61" s="373">
        <v>0</v>
      </c>
      <c r="FC61" s="373">
        <v>9.7196919064254997E-2</v>
      </c>
      <c r="FD61" s="373">
        <v>0</v>
      </c>
      <c r="FE61" s="373">
        <v>0</v>
      </c>
      <c r="FF61" s="373">
        <v>0</v>
      </c>
      <c r="FG61" s="373">
        <v>0</v>
      </c>
      <c r="FH61" s="373">
        <v>0</v>
      </c>
      <c r="FI61" s="373">
        <v>-9.9339471868934159E-3</v>
      </c>
      <c r="FJ61" s="373">
        <v>0</v>
      </c>
      <c r="FK61" s="373">
        <v>0</v>
      </c>
      <c r="FL61" s="373">
        <v>0.15730559894207047</v>
      </c>
      <c r="FM61" s="373">
        <v>0</v>
      </c>
      <c r="FN61" s="373">
        <v>-2.5000000000000001E-2</v>
      </c>
      <c r="FO61" s="373">
        <v>1.0757640227262374E-2</v>
      </c>
      <c r="FP61" s="382">
        <v>0</v>
      </c>
      <c r="FQ61" s="374">
        <v>0.26526015823358773</v>
      </c>
      <c r="FR61" s="234"/>
      <c r="FT61" s="96">
        <v>0</v>
      </c>
      <c r="FU61" s="279">
        <f t="shared" si="2"/>
        <v>0</v>
      </c>
      <c r="FV61" s="274">
        <f t="shared" si="4"/>
        <v>0</v>
      </c>
      <c r="FW61" s="274">
        <v>0</v>
      </c>
      <c r="FX61" s="280">
        <f t="shared" si="3"/>
        <v>0</v>
      </c>
      <c r="GA61" s="129" t="s">
        <v>333</v>
      </c>
      <c r="GB61" s="208" t="s">
        <v>681</v>
      </c>
      <c r="GC61" s="127" t="s">
        <v>750</v>
      </c>
      <c r="GD61" s="229">
        <v>45812</v>
      </c>
      <c r="GE61" s="221">
        <v>412585.55127382465</v>
      </c>
      <c r="GF61" s="221">
        <v>183395.31643424297</v>
      </c>
      <c r="GG61" s="216">
        <v>-0.34111559800767144</v>
      </c>
      <c r="GH61" s="373">
        <v>-0.12188528618954575</v>
      </c>
      <c r="GI61" s="373">
        <v>-3.0217702322636569E-2</v>
      </c>
      <c r="GJ61" s="373">
        <v>-4.961718440570459E-2</v>
      </c>
      <c r="GK61" s="373">
        <v>-2.5000000000000001E-2</v>
      </c>
      <c r="GL61" s="373">
        <v>9.7196919064254997E-2</v>
      </c>
      <c r="GM61" s="373">
        <v>0</v>
      </c>
      <c r="GN61" s="373">
        <v>0</v>
      </c>
      <c r="GO61" s="373">
        <v>0</v>
      </c>
      <c r="GP61" s="373">
        <v>0</v>
      </c>
      <c r="GQ61" s="373">
        <v>0</v>
      </c>
      <c r="GR61" s="373">
        <v>-9.9339471868934159E-3</v>
      </c>
      <c r="GS61" s="373">
        <v>-3.6060381288073873E-3</v>
      </c>
      <c r="GT61" s="373">
        <v>1.0757640227262374E-2</v>
      </c>
      <c r="GU61" s="373">
        <v>0</v>
      </c>
      <c r="GV61" s="373">
        <v>0</v>
      </c>
      <c r="GW61" s="373">
        <v>0</v>
      </c>
      <c r="GX61" s="373">
        <v>-2.5000000000000001E-2</v>
      </c>
      <c r="GY61" s="373">
        <v>0</v>
      </c>
      <c r="GZ61" s="373">
        <v>0</v>
      </c>
      <c r="HA61" s="373">
        <v>0</v>
      </c>
      <c r="HB61" s="373">
        <v>0</v>
      </c>
      <c r="HC61" s="373">
        <v>0</v>
      </c>
      <c r="HD61" s="373">
        <v>0</v>
      </c>
      <c r="HE61" s="373">
        <v>0.15730559894207047</v>
      </c>
      <c r="HF61" s="373">
        <v>0</v>
      </c>
      <c r="HG61" s="373">
        <v>0</v>
      </c>
      <c r="HH61" s="373">
        <v>0</v>
      </c>
      <c r="HI61" s="373">
        <v>0</v>
      </c>
      <c r="HJ61" s="374">
        <v>0.26526015823358784</v>
      </c>
      <c r="HO61" s="129" t="s">
        <v>333</v>
      </c>
      <c r="HP61" s="208" t="s">
        <v>681</v>
      </c>
      <c r="HQ61" s="127" t="s">
        <v>750</v>
      </c>
      <c r="HR61" s="229">
        <v>45812</v>
      </c>
      <c r="HS61" s="221">
        <v>412585.55127382465</v>
      </c>
      <c r="HT61" s="221">
        <v>183395.31643424297</v>
      </c>
      <c r="HU61" s="216">
        <v>-0.14166354321315089</v>
      </c>
      <c r="HV61" s="373">
        <v>-7.6296245093655332E-2</v>
      </c>
      <c r="HW61" s="373">
        <v>-3.1492091719516335E-3</v>
      </c>
      <c r="HX61" s="373">
        <v>8.7937744984050159E-3</v>
      </c>
      <c r="HY61" s="373">
        <v>-1.7876712328767124E-2</v>
      </c>
      <c r="HZ61" s="373">
        <v>0</v>
      </c>
      <c r="IA61" s="373">
        <v>0</v>
      </c>
      <c r="IB61" s="373">
        <v>0</v>
      </c>
      <c r="IC61" s="373">
        <v>0</v>
      </c>
      <c r="ID61" s="373">
        <v>0</v>
      </c>
      <c r="IE61" s="373">
        <v>0</v>
      </c>
      <c r="IF61" s="373">
        <v>7.1619432240654923E-3</v>
      </c>
      <c r="IG61" s="373">
        <v>4.7681633104069338E-2</v>
      </c>
      <c r="IH61" s="373">
        <v>2.7853530638221283E-2</v>
      </c>
      <c r="II61" s="373">
        <v>0</v>
      </c>
      <c r="IJ61" s="373">
        <v>0</v>
      </c>
      <c r="IK61" s="373">
        <v>0</v>
      </c>
      <c r="IL61" s="373">
        <v>-1.7876712328767124E-2</v>
      </c>
      <c r="IM61" s="373">
        <v>0</v>
      </c>
      <c r="IN61" s="373">
        <v>0</v>
      </c>
      <c r="IO61" s="373">
        <v>0</v>
      </c>
      <c r="IP61" s="373">
        <v>0</v>
      </c>
      <c r="IQ61" s="373">
        <v>0</v>
      </c>
      <c r="IR61" s="373">
        <v>0</v>
      </c>
      <c r="IS61" s="373">
        <v>0</v>
      </c>
      <c r="IT61" s="373">
        <v>0</v>
      </c>
      <c r="IU61" s="373">
        <v>0</v>
      </c>
      <c r="IV61" s="373">
        <v>0</v>
      </c>
      <c r="IW61" s="373">
        <v>0</v>
      </c>
      <c r="IX61" s="374">
        <v>0.10334488019395117</v>
      </c>
    </row>
    <row r="62" spans="1:258" ht="15" customHeight="1" x14ac:dyDescent="0.25">
      <c r="A62" s="259" t="s">
        <v>35</v>
      </c>
      <c r="C62" s="91">
        <v>70609739</v>
      </c>
      <c r="D62" s="165" t="s">
        <v>681</v>
      </c>
      <c r="E62" s="167" t="s">
        <v>750</v>
      </c>
      <c r="F62" s="230">
        <v>45405</v>
      </c>
      <c r="G62" s="222">
        <v>325959.07180515176</v>
      </c>
      <c r="H62" s="222">
        <v>57074.51957527842</v>
      </c>
      <c r="I62" s="124">
        <v>-0.11126586486113454</v>
      </c>
      <c r="J62" s="398">
        <v>0.4883258850516754</v>
      </c>
      <c r="K62" s="398">
        <v>0.1772001609899268</v>
      </c>
      <c r="L62" s="398">
        <v>0</v>
      </c>
      <c r="M62" s="398">
        <v>5.4421285092756386E-2</v>
      </c>
      <c r="N62" s="398">
        <v>0</v>
      </c>
      <c r="O62" s="398">
        <v>0</v>
      </c>
      <c r="P62" s="398">
        <v>4.9703172580159313E-2</v>
      </c>
      <c r="Q62" s="398">
        <v>0</v>
      </c>
      <c r="R62" s="398">
        <v>0.12067591118775026</v>
      </c>
      <c r="S62" s="398">
        <v>4.0779659625322054E-2</v>
      </c>
      <c r="T62" s="398">
        <v>6.88939254724098E-2</v>
      </c>
      <c r="U62" s="399">
        <v>0.99999999999999989</v>
      </c>
      <c r="X62" s="91">
        <v>70609739</v>
      </c>
      <c r="Y62" s="165" t="s">
        <v>681</v>
      </c>
      <c r="Z62" s="167" t="s">
        <v>750</v>
      </c>
      <c r="AA62" s="230">
        <v>45405</v>
      </c>
      <c r="AB62" s="222">
        <v>325959.07180515176</v>
      </c>
      <c r="AC62" s="222">
        <v>57074.51957527842</v>
      </c>
      <c r="AD62" s="124">
        <v>-0.11126586486113454</v>
      </c>
      <c r="AE62" s="398">
        <v>0.14650112374304763</v>
      </c>
      <c r="AF62" s="398">
        <v>0.14926217494288202</v>
      </c>
      <c r="AG62" s="398">
        <v>0.14606871240767025</v>
      </c>
      <c r="AH62" s="398">
        <v>4.6493873958075471E-2</v>
      </c>
      <c r="AI62" s="398">
        <v>0.1772001609899268</v>
      </c>
      <c r="AJ62" s="398">
        <v>0</v>
      </c>
      <c r="AK62" s="398">
        <v>5.4421285092756386E-2</v>
      </c>
      <c r="AL62" s="398">
        <v>0</v>
      </c>
      <c r="AM62" s="398">
        <v>0</v>
      </c>
      <c r="AN62" s="398">
        <v>0</v>
      </c>
      <c r="AO62" s="398">
        <v>0</v>
      </c>
      <c r="AP62" s="398">
        <v>0</v>
      </c>
      <c r="AQ62" s="398">
        <v>4.9703172580159313E-2</v>
      </c>
      <c r="AR62" s="398">
        <v>0</v>
      </c>
      <c r="AS62" s="398">
        <v>0</v>
      </c>
      <c r="AT62" s="398">
        <v>0.12067591118775026</v>
      </c>
      <c r="AU62" s="398">
        <v>0</v>
      </c>
      <c r="AV62" s="398">
        <v>4.0779659625322054E-2</v>
      </c>
      <c r="AW62" s="406">
        <v>6.88939254724098E-2</v>
      </c>
      <c r="AX62" s="399">
        <v>0.99999999999999989</v>
      </c>
      <c r="BA62" s="91">
        <v>70609739</v>
      </c>
      <c r="BB62" s="165" t="s">
        <v>681</v>
      </c>
      <c r="BC62" s="167" t="s">
        <v>750</v>
      </c>
      <c r="BD62" s="230">
        <v>45405</v>
      </c>
      <c r="BE62" s="222">
        <v>325959.07180515176</v>
      </c>
      <c r="BF62" s="222">
        <v>57074.51957527842</v>
      </c>
      <c r="BG62" s="124">
        <v>-0.11126586486113454</v>
      </c>
      <c r="BH62" s="398">
        <v>0.14650112374304763</v>
      </c>
      <c r="BI62" s="398">
        <v>0.14926217494288202</v>
      </c>
      <c r="BJ62" s="398">
        <v>0.14606871240767025</v>
      </c>
      <c r="BK62" s="398">
        <v>4.6493873958075471E-2</v>
      </c>
      <c r="BL62" s="398">
        <v>5.4421285092756386E-2</v>
      </c>
      <c r="BM62" s="398">
        <v>0</v>
      </c>
      <c r="BN62" s="398">
        <v>0</v>
      </c>
      <c r="BO62" s="398">
        <v>0</v>
      </c>
      <c r="BP62" s="398">
        <v>0</v>
      </c>
      <c r="BQ62" s="398">
        <v>0</v>
      </c>
      <c r="BR62" s="398">
        <v>4.9703172580159313E-2</v>
      </c>
      <c r="BS62" s="398">
        <v>0.1772001609899268</v>
      </c>
      <c r="BT62" s="398">
        <v>6.88939254724098E-2</v>
      </c>
      <c r="BU62" s="398">
        <v>0</v>
      </c>
      <c r="BV62" s="398">
        <v>0</v>
      </c>
      <c r="BW62" s="398">
        <v>0</v>
      </c>
      <c r="BX62" s="398">
        <v>4.0779659625322054E-2</v>
      </c>
      <c r="BY62" s="398">
        <v>0</v>
      </c>
      <c r="BZ62" s="398">
        <v>0</v>
      </c>
      <c r="CA62" s="398">
        <v>0</v>
      </c>
      <c r="CB62" s="398">
        <v>0</v>
      </c>
      <c r="CC62" s="398">
        <v>0</v>
      </c>
      <c r="CD62" s="398">
        <v>0</v>
      </c>
      <c r="CE62" s="398">
        <v>0.12067591118775026</v>
      </c>
      <c r="CF62" s="399">
        <v>0.99999999999999989</v>
      </c>
      <c r="CI62" s="106" t="s">
        <v>574</v>
      </c>
      <c r="CJ62" s="99">
        <v>17738.347671093816</v>
      </c>
      <c r="CK62" s="99">
        <v>17739.111575278417</v>
      </c>
      <c r="CL62" s="99">
        <v>0.76390418460141518</v>
      </c>
      <c r="CM62" s="99">
        <v>155.69157527841537</v>
      </c>
      <c r="CN62" s="265">
        <v>2083.42</v>
      </c>
      <c r="CO62" s="108">
        <v>6.3916613471196896E-3</v>
      </c>
      <c r="CP62" s="239">
        <v>2.5000000000000001E-3</v>
      </c>
      <c r="CQ62" s="108">
        <v>6.3916613471196896E-3</v>
      </c>
      <c r="CR62" s="101">
        <v>0.03</v>
      </c>
      <c r="CU62" s="165" t="s">
        <v>574</v>
      </c>
      <c r="CV62" s="210" t="s">
        <v>681</v>
      </c>
      <c r="CW62" s="207" t="s">
        <v>750</v>
      </c>
      <c r="CX62" s="230">
        <v>45405</v>
      </c>
      <c r="CY62" s="222">
        <v>325959.07180515176</v>
      </c>
      <c r="CZ62" s="222">
        <v>57074.51957527842</v>
      </c>
      <c r="DA62" s="444">
        <v>0.4883258850516754</v>
      </c>
      <c r="DB62" s="386">
        <v>0.7</v>
      </c>
      <c r="DC62" s="387">
        <v>0.12067591118775026</v>
      </c>
      <c r="DD62" s="386">
        <v>1</v>
      </c>
      <c r="DE62" s="387">
        <v>9.0482832205481367E-2</v>
      </c>
      <c r="DF62" s="386">
        <v>0</v>
      </c>
      <c r="DG62" s="387">
        <v>9.0482832205481367E-2</v>
      </c>
      <c r="DH62" s="386">
        <v>1</v>
      </c>
      <c r="DI62" s="387">
        <v>6.88939254724098E-2</v>
      </c>
      <c r="DJ62" s="386">
        <v>0.7</v>
      </c>
      <c r="DK62" s="387">
        <v>0</v>
      </c>
      <c r="DL62" s="386"/>
      <c r="DM62" s="387">
        <v>0.5887341351388653</v>
      </c>
      <c r="DN62" s="386">
        <v>0</v>
      </c>
      <c r="DO62" s="387">
        <v>0.5887341351388653</v>
      </c>
      <c r="DP62" s="386">
        <v>0.7</v>
      </c>
      <c r="DQ62" s="387">
        <v>0.47179322040577581</v>
      </c>
      <c r="DR62" s="445">
        <v>0.75</v>
      </c>
      <c r="DS62" s="259"/>
      <c r="DT62" s="413"/>
      <c r="DU62" s="210" t="s">
        <v>574</v>
      </c>
      <c r="DV62" s="210" t="s">
        <v>681</v>
      </c>
      <c r="DW62" s="207" t="s">
        <v>750</v>
      </c>
      <c r="DX62" s="230">
        <v>45405</v>
      </c>
      <c r="DY62" s="462">
        <v>325959.07180515176</v>
      </c>
      <c r="DZ62" s="462">
        <v>57074.51957527842</v>
      </c>
      <c r="EA62" s="425">
        <v>-0.11126586486113454</v>
      </c>
      <c r="EB62" s="375">
        <v>3.3258850516753036E-3</v>
      </c>
      <c r="EC62" s="375">
        <v>-2.7998390100731907E-3</v>
      </c>
      <c r="ED62" s="375">
        <v>0</v>
      </c>
      <c r="EE62" s="375">
        <v>5.4421285092756386E-2</v>
      </c>
      <c r="EF62" s="375">
        <v>0</v>
      </c>
      <c r="EG62" s="375">
        <v>0</v>
      </c>
      <c r="EH62" s="375">
        <v>-1.0296827419840685E-2</v>
      </c>
      <c r="EI62" s="375">
        <v>0</v>
      </c>
      <c r="EJ62" s="375">
        <v>-6.9324088812249746E-2</v>
      </c>
      <c r="EK62" s="375">
        <v>1.5779659625322053E-2</v>
      </c>
      <c r="EL62" s="375">
        <v>8.8939254724098027E-3</v>
      </c>
      <c r="EM62" s="423">
        <v>8.2420755242163579E-2</v>
      </c>
      <c r="EN62" s="272"/>
      <c r="EO62" s="416"/>
      <c r="EP62" s="165" t="s">
        <v>574</v>
      </c>
      <c r="EQ62" s="422" t="s">
        <v>681</v>
      </c>
      <c r="ER62" s="167" t="s">
        <v>750</v>
      </c>
      <c r="ES62" s="230">
        <v>45405</v>
      </c>
      <c r="ET62" s="424">
        <v>325959.07180515176</v>
      </c>
      <c r="EU62" s="424">
        <v>57074.51957527842</v>
      </c>
      <c r="EV62" s="425">
        <v>-0.11126586486113454</v>
      </c>
      <c r="EW62" s="375">
        <v>-1.3498876256952369E-2</v>
      </c>
      <c r="EX62" s="375">
        <v>5.4262174942882019E-2</v>
      </c>
      <c r="EY62" s="375">
        <v>-5.8931287592329767E-2</v>
      </c>
      <c r="EZ62" s="375">
        <v>2.149387395807547E-2</v>
      </c>
      <c r="FA62" s="375">
        <v>-2.7998390100731907E-3</v>
      </c>
      <c r="FB62" s="375">
        <v>0</v>
      </c>
      <c r="FC62" s="375">
        <v>5.4421285092756386E-2</v>
      </c>
      <c r="FD62" s="375">
        <v>0</v>
      </c>
      <c r="FE62" s="375">
        <v>0</v>
      </c>
      <c r="FF62" s="375">
        <v>0</v>
      </c>
      <c r="FG62" s="375">
        <v>0</v>
      </c>
      <c r="FH62" s="375">
        <v>0</v>
      </c>
      <c r="FI62" s="375">
        <v>-1.0296827419840685E-2</v>
      </c>
      <c r="FJ62" s="375">
        <v>0</v>
      </c>
      <c r="FK62" s="375">
        <v>0</v>
      </c>
      <c r="FL62" s="375">
        <v>-6.9324088812249746E-2</v>
      </c>
      <c r="FM62" s="375">
        <v>0</v>
      </c>
      <c r="FN62" s="375">
        <v>1.5779659625322053E-2</v>
      </c>
      <c r="FO62" s="375">
        <v>8.8939254724098027E-3</v>
      </c>
      <c r="FP62" s="383">
        <v>0</v>
      </c>
      <c r="FQ62" s="376">
        <v>0.15485091909144577</v>
      </c>
      <c r="FR62" s="234"/>
      <c r="FT62" s="304">
        <v>0</v>
      </c>
      <c r="FU62" s="281">
        <f t="shared" si="2"/>
        <v>0</v>
      </c>
      <c r="FV62" s="273">
        <f t="shared" si="4"/>
        <v>0</v>
      </c>
      <c r="FW62" s="273">
        <v>0</v>
      </c>
      <c r="FX62" s="282">
        <f t="shared" si="3"/>
        <v>0</v>
      </c>
      <c r="GA62" s="165" t="s">
        <v>574</v>
      </c>
      <c r="GB62" s="210" t="s">
        <v>681</v>
      </c>
      <c r="GC62" s="167" t="s">
        <v>750</v>
      </c>
      <c r="GD62" s="230">
        <v>45405</v>
      </c>
      <c r="GE62" s="222">
        <v>325959.07180515176</v>
      </c>
      <c r="GF62" s="222">
        <v>57074.51957527842</v>
      </c>
      <c r="GG62" s="217">
        <v>-0.11126586486113454</v>
      </c>
      <c r="GH62" s="375">
        <v>-1.3498876256952369E-2</v>
      </c>
      <c r="GI62" s="375">
        <v>5.4262174942882019E-2</v>
      </c>
      <c r="GJ62" s="375">
        <v>-5.8931287592329767E-2</v>
      </c>
      <c r="GK62" s="375">
        <v>2.149387395807547E-2</v>
      </c>
      <c r="GL62" s="375">
        <v>5.4421285092756386E-2</v>
      </c>
      <c r="GM62" s="375">
        <v>0</v>
      </c>
      <c r="GN62" s="375">
        <v>0</v>
      </c>
      <c r="GO62" s="375">
        <v>0</v>
      </c>
      <c r="GP62" s="375">
        <v>0</v>
      </c>
      <c r="GQ62" s="375">
        <v>0</v>
      </c>
      <c r="GR62" s="375">
        <v>-1.0296827419840685E-2</v>
      </c>
      <c r="GS62" s="375">
        <v>-2.7998390100731907E-3</v>
      </c>
      <c r="GT62" s="375">
        <v>8.8939254724098027E-3</v>
      </c>
      <c r="GU62" s="375">
        <v>0</v>
      </c>
      <c r="GV62" s="375">
        <v>0</v>
      </c>
      <c r="GW62" s="375">
        <v>0</v>
      </c>
      <c r="GX62" s="375">
        <v>1.5779659625322053E-2</v>
      </c>
      <c r="GY62" s="375">
        <v>0</v>
      </c>
      <c r="GZ62" s="375">
        <v>0</v>
      </c>
      <c r="HA62" s="375">
        <v>0</v>
      </c>
      <c r="HB62" s="375">
        <v>0</v>
      </c>
      <c r="HC62" s="375">
        <v>0</v>
      </c>
      <c r="HD62" s="375">
        <v>0</v>
      </c>
      <c r="HE62" s="375">
        <v>-6.9324088812249746E-2</v>
      </c>
      <c r="HF62" s="375">
        <v>0</v>
      </c>
      <c r="HG62" s="375">
        <v>0</v>
      </c>
      <c r="HH62" s="375">
        <v>0</v>
      </c>
      <c r="HI62" s="375">
        <v>0</v>
      </c>
      <c r="HJ62" s="376">
        <v>0.15485091909144574</v>
      </c>
      <c r="HO62" s="165" t="s">
        <v>574</v>
      </c>
      <c r="HP62" s="210" t="s">
        <v>681</v>
      </c>
      <c r="HQ62" s="167" t="s">
        <v>750</v>
      </c>
      <c r="HR62" s="230">
        <v>45405</v>
      </c>
      <c r="HS62" s="222">
        <v>325959.07180515176</v>
      </c>
      <c r="HT62" s="222">
        <v>57074.51957527842</v>
      </c>
      <c r="HU62" s="217">
        <v>-0.11126586486113454</v>
      </c>
      <c r="HV62" s="375">
        <v>-1.3498876256952369E-2</v>
      </c>
      <c r="HW62" s="375">
        <v>5.4262174942882019E-2</v>
      </c>
      <c r="HX62" s="375">
        <v>-5.8931287592329767E-2</v>
      </c>
      <c r="HY62" s="375">
        <v>2.149387395807547E-2</v>
      </c>
      <c r="HZ62" s="375">
        <v>0</v>
      </c>
      <c r="IA62" s="375">
        <v>0</v>
      </c>
      <c r="IB62" s="375">
        <v>0</v>
      </c>
      <c r="IC62" s="375">
        <v>0</v>
      </c>
      <c r="ID62" s="375">
        <v>0</v>
      </c>
      <c r="IE62" s="375">
        <v>0</v>
      </c>
      <c r="IF62" s="375">
        <v>-1.0296827419840685E-2</v>
      </c>
      <c r="IG62" s="375">
        <v>-2.7998390100731907E-3</v>
      </c>
      <c r="IH62" s="375">
        <v>8.8939254724098027E-3</v>
      </c>
      <c r="II62" s="375">
        <v>0</v>
      </c>
      <c r="IJ62" s="375">
        <v>0</v>
      </c>
      <c r="IK62" s="375">
        <v>0</v>
      </c>
      <c r="IL62" s="375">
        <v>1.5779659625322053E-2</v>
      </c>
      <c r="IM62" s="375">
        <v>0</v>
      </c>
      <c r="IN62" s="375">
        <v>0</v>
      </c>
      <c r="IO62" s="375">
        <v>0</v>
      </c>
      <c r="IP62" s="375">
        <v>0</v>
      </c>
      <c r="IQ62" s="375">
        <v>0</v>
      </c>
      <c r="IR62" s="375">
        <v>0</v>
      </c>
      <c r="IS62" s="375">
        <v>0</v>
      </c>
      <c r="IT62" s="375">
        <v>0</v>
      </c>
      <c r="IU62" s="375">
        <v>0</v>
      </c>
      <c r="IV62" s="375">
        <v>0</v>
      </c>
      <c r="IW62" s="375">
        <v>0</v>
      </c>
      <c r="IX62" s="376">
        <v>9.2978232138942671E-2</v>
      </c>
    </row>
    <row r="63" spans="1:258" ht="15" customHeight="1" x14ac:dyDescent="0.25">
      <c r="A63" s="259" t="s">
        <v>35</v>
      </c>
      <c r="C63" s="90">
        <v>70612178</v>
      </c>
      <c r="D63" s="129" t="s">
        <v>681</v>
      </c>
      <c r="E63" s="127" t="s">
        <v>750</v>
      </c>
      <c r="F63" s="229">
        <v>45488</v>
      </c>
      <c r="G63" s="221">
        <v>282250.04423174367</v>
      </c>
      <c r="H63" s="221">
        <v>49573.660738587096</v>
      </c>
      <c r="I63" s="123">
        <v>-9.5973350660745527E-2</v>
      </c>
      <c r="J63" s="396">
        <v>0.51245417476143418</v>
      </c>
      <c r="K63" s="396">
        <v>0.16371299471634643</v>
      </c>
      <c r="L63" s="396">
        <v>0</v>
      </c>
      <c r="M63" s="396">
        <v>9.6000993772527007E-2</v>
      </c>
      <c r="N63" s="396">
        <v>0</v>
      </c>
      <c r="O63" s="396">
        <v>0</v>
      </c>
      <c r="P63" s="396">
        <v>4.7833473460556469E-2</v>
      </c>
      <c r="Q63" s="396">
        <v>0</v>
      </c>
      <c r="R63" s="396">
        <v>7.9636394960295454E-2</v>
      </c>
      <c r="S63" s="396">
        <v>4.0689878477292211E-2</v>
      </c>
      <c r="T63" s="396">
        <v>5.9672089851547969E-2</v>
      </c>
      <c r="U63" s="397">
        <v>0.99999999999999978</v>
      </c>
      <c r="X63" s="90">
        <v>70612178</v>
      </c>
      <c r="Y63" s="129" t="s">
        <v>681</v>
      </c>
      <c r="Z63" s="127" t="s">
        <v>750</v>
      </c>
      <c r="AA63" s="229">
        <v>45488</v>
      </c>
      <c r="AB63" s="221">
        <v>282250.04423174367</v>
      </c>
      <c r="AC63" s="221">
        <v>49573.660738587096</v>
      </c>
      <c r="AD63" s="123">
        <v>-9.5973350660745527E-2</v>
      </c>
      <c r="AE63" s="396">
        <v>0.16717931946523534</v>
      </c>
      <c r="AF63" s="396">
        <v>0.13746477916631755</v>
      </c>
      <c r="AG63" s="396">
        <v>0.16008218281221237</v>
      </c>
      <c r="AH63" s="396">
        <v>4.7727893317668933E-2</v>
      </c>
      <c r="AI63" s="396">
        <v>0.16371299471634643</v>
      </c>
      <c r="AJ63" s="396">
        <v>0</v>
      </c>
      <c r="AK63" s="396">
        <v>9.6000993772527007E-2</v>
      </c>
      <c r="AL63" s="396">
        <v>0</v>
      </c>
      <c r="AM63" s="396">
        <v>0</v>
      </c>
      <c r="AN63" s="396">
        <v>0</v>
      </c>
      <c r="AO63" s="396">
        <v>0</v>
      </c>
      <c r="AP63" s="396">
        <v>0</v>
      </c>
      <c r="AQ63" s="396">
        <v>4.7833473460556469E-2</v>
      </c>
      <c r="AR63" s="396">
        <v>0</v>
      </c>
      <c r="AS63" s="396">
        <v>0</v>
      </c>
      <c r="AT63" s="396">
        <v>7.9636394960295454E-2</v>
      </c>
      <c r="AU63" s="396">
        <v>0</v>
      </c>
      <c r="AV63" s="396">
        <v>4.0689878477292211E-2</v>
      </c>
      <c r="AW63" s="405">
        <v>5.9672089851547969E-2</v>
      </c>
      <c r="AX63" s="397">
        <v>0.99999999999999978</v>
      </c>
      <c r="BA63" s="90">
        <v>70612178</v>
      </c>
      <c r="BB63" s="129" t="s">
        <v>681</v>
      </c>
      <c r="BC63" s="127" t="s">
        <v>750</v>
      </c>
      <c r="BD63" s="229">
        <v>45488</v>
      </c>
      <c r="BE63" s="221">
        <v>282250.04423174367</v>
      </c>
      <c r="BF63" s="221">
        <v>49573.660738587096</v>
      </c>
      <c r="BG63" s="123">
        <v>-9.5973350660745527E-2</v>
      </c>
      <c r="BH63" s="396">
        <v>0.16717931946523534</v>
      </c>
      <c r="BI63" s="396">
        <v>0.13746477916631755</v>
      </c>
      <c r="BJ63" s="396">
        <v>0.16008218281221237</v>
      </c>
      <c r="BK63" s="396">
        <v>4.7727893317668933E-2</v>
      </c>
      <c r="BL63" s="396">
        <v>9.6000993772527007E-2</v>
      </c>
      <c r="BM63" s="396">
        <v>0</v>
      </c>
      <c r="BN63" s="396">
        <v>0</v>
      </c>
      <c r="BO63" s="396">
        <v>0</v>
      </c>
      <c r="BP63" s="396">
        <v>0</v>
      </c>
      <c r="BQ63" s="396">
        <v>0</v>
      </c>
      <c r="BR63" s="396">
        <v>4.7833473460556469E-2</v>
      </c>
      <c r="BS63" s="396">
        <v>0.16371299471634643</v>
      </c>
      <c r="BT63" s="396">
        <v>5.9672089851547969E-2</v>
      </c>
      <c r="BU63" s="396">
        <v>0</v>
      </c>
      <c r="BV63" s="396">
        <v>0</v>
      </c>
      <c r="BW63" s="396">
        <v>0</v>
      </c>
      <c r="BX63" s="396">
        <v>4.0689878477292211E-2</v>
      </c>
      <c r="BY63" s="396">
        <v>0</v>
      </c>
      <c r="BZ63" s="396">
        <v>0</v>
      </c>
      <c r="CA63" s="396">
        <v>0</v>
      </c>
      <c r="CB63" s="396">
        <v>0</v>
      </c>
      <c r="CC63" s="396">
        <v>0</v>
      </c>
      <c r="CD63" s="396">
        <v>0</v>
      </c>
      <c r="CE63" s="396">
        <v>7.9636394960295454E-2</v>
      </c>
      <c r="CF63" s="397">
        <v>0.99999999999999956</v>
      </c>
      <c r="CI63" s="111" t="s">
        <v>309</v>
      </c>
      <c r="CJ63" s="98">
        <v>27095.582984519075</v>
      </c>
      <c r="CK63" s="98">
        <v>27096.284738587095</v>
      </c>
      <c r="CL63" s="98">
        <v>0.70175406802081852</v>
      </c>
      <c r="CM63" s="98">
        <v>143.02473858709513</v>
      </c>
      <c r="CN63" s="264">
        <v>953.26</v>
      </c>
      <c r="CO63" s="107">
        <v>3.3773599667439491E-3</v>
      </c>
      <c r="CP63" s="240">
        <v>2.5000000000000001E-3</v>
      </c>
      <c r="CQ63" s="107">
        <v>3.3773599667439491E-3</v>
      </c>
      <c r="CR63" s="100">
        <v>0.03</v>
      </c>
      <c r="CU63" s="129" t="s">
        <v>309</v>
      </c>
      <c r="CV63" s="208" t="s">
        <v>681</v>
      </c>
      <c r="CW63" s="209" t="s">
        <v>750</v>
      </c>
      <c r="CX63" s="229">
        <v>45488</v>
      </c>
      <c r="CY63" s="221">
        <v>282250.04423174367</v>
      </c>
      <c r="CZ63" s="221">
        <v>49573.660738587096</v>
      </c>
      <c r="DA63" s="442">
        <v>0.51245417476143418</v>
      </c>
      <c r="DB63" s="388">
        <v>0.7</v>
      </c>
      <c r="DC63" s="389">
        <v>7.9636394960295454E-2</v>
      </c>
      <c r="DD63" s="388">
        <v>1</v>
      </c>
      <c r="DE63" s="389">
        <v>8.8523351937848688E-2</v>
      </c>
      <c r="DF63" s="388">
        <v>0</v>
      </c>
      <c r="DG63" s="389">
        <v>8.8523351937848688E-2</v>
      </c>
      <c r="DH63" s="388">
        <v>1</v>
      </c>
      <c r="DI63" s="389">
        <v>5.9672089851547969E-2</v>
      </c>
      <c r="DJ63" s="388">
        <v>0.7</v>
      </c>
      <c r="DK63" s="389">
        <v>0</v>
      </c>
      <c r="DL63" s="388"/>
      <c r="DM63" s="389">
        <v>0.60402664933925443</v>
      </c>
      <c r="DN63" s="388">
        <v>0</v>
      </c>
      <c r="DO63" s="389">
        <v>0.60402664933925443</v>
      </c>
      <c r="DP63" s="388">
        <v>0.7</v>
      </c>
      <c r="DQ63" s="389">
        <v>0.46190104885748257</v>
      </c>
      <c r="DR63" s="443">
        <v>0.75</v>
      </c>
      <c r="DS63" s="426"/>
      <c r="DT63" s="413"/>
      <c r="DU63" s="208" t="s">
        <v>309</v>
      </c>
      <c r="DV63" s="208" t="s">
        <v>681</v>
      </c>
      <c r="DW63" s="209" t="s">
        <v>750</v>
      </c>
      <c r="DX63" s="229">
        <v>45488</v>
      </c>
      <c r="DY63" s="461">
        <v>282250.04423174367</v>
      </c>
      <c r="DZ63" s="461">
        <v>49573.660738587096</v>
      </c>
      <c r="EA63" s="421">
        <v>-9.5973350660745527E-2</v>
      </c>
      <c r="EB63" s="373">
        <v>2.745417476143408E-2</v>
      </c>
      <c r="EC63" s="373">
        <v>-1.6287005283653566E-2</v>
      </c>
      <c r="ED63" s="373">
        <v>0</v>
      </c>
      <c r="EE63" s="373">
        <v>9.6000993772527007E-2</v>
      </c>
      <c r="EF63" s="373">
        <v>0</v>
      </c>
      <c r="EG63" s="373">
        <v>0</v>
      </c>
      <c r="EH63" s="373">
        <v>-1.2166526539443528E-2</v>
      </c>
      <c r="EI63" s="373">
        <v>0</v>
      </c>
      <c r="EJ63" s="373">
        <v>-0.11036360503970455</v>
      </c>
      <c r="EK63" s="373">
        <v>1.568987847729221E-2</v>
      </c>
      <c r="EL63" s="373">
        <v>-3.2791014845202915E-4</v>
      </c>
      <c r="EM63" s="420">
        <v>0.13914504701125346</v>
      </c>
      <c r="EN63" s="272"/>
      <c r="EO63" s="416"/>
      <c r="EP63" s="129" t="s">
        <v>309</v>
      </c>
      <c r="EQ63" s="419" t="s">
        <v>681</v>
      </c>
      <c r="ER63" s="127" t="s">
        <v>750</v>
      </c>
      <c r="ES63" s="229">
        <v>45488</v>
      </c>
      <c r="ET63" s="279">
        <v>282250.04423174367</v>
      </c>
      <c r="EU63" s="279">
        <v>49573.660738587096</v>
      </c>
      <c r="EV63" s="421">
        <v>-9.5973350660745527E-2</v>
      </c>
      <c r="EW63" s="373">
        <v>7.1793194652353398E-3</v>
      </c>
      <c r="EX63" s="373">
        <v>4.2464779166317551E-2</v>
      </c>
      <c r="EY63" s="373">
        <v>-4.4917817187787645E-2</v>
      </c>
      <c r="EZ63" s="373">
        <v>2.2727893317668932E-2</v>
      </c>
      <c r="FA63" s="373">
        <v>-1.6287005283653566E-2</v>
      </c>
      <c r="FB63" s="373">
        <v>0</v>
      </c>
      <c r="FC63" s="373">
        <v>9.6000993772527007E-2</v>
      </c>
      <c r="FD63" s="373">
        <v>0</v>
      </c>
      <c r="FE63" s="373">
        <v>0</v>
      </c>
      <c r="FF63" s="373">
        <v>0</v>
      </c>
      <c r="FG63" s="373">
        <v>0</v>
      </c>
      <c r="FH63" s="373">
        <v>0</v>
      </c>
      <c r="FI63" s="373">
        <v>-1.2166526539443528E-2</v>
      </c>
      <c r="FJ63" s="373">
        <v>0</v>
      </c>
      <c r="FK63" s="373">
        <v>0</v>
      </c>
      <c r="FL63" s="373">
        <v>-0.11036360503970455</v>
      </c>
      <c r="FM63" s="373">
        <v>0</v>
      </c>
      <c r="FN63" s="373">
        <v>1.568987847729221E-2</v>
      </c>
      <c r="FO63" s="373">
        <v>-3.2791014845202915E-4</v>
      </c>
      <c r="FP63" s="382">
        <v>0</v>
      </c>
      <c r="FQ63" s="374">
        <v>0.18406286419904117</v>
      </c>
      <c r="FR63" s="234"/>
      <c r="FT63" s="96">
        <v>0</v>
      </c>
      <c r="FU63" s="279">
        <f t="shared" si="2"/>
        <v>0</v>
      </c>
      <c r="FV63" s="274">
        <f t="shared" si="4"/>
        <v>0</v>
      </c>
      <c r="FW63" s="274">
        <v>0</v>
      </c>
      <c r="FX63" s="280">
        <f t="shared" si="3"/>
        <v>0</v>
      </c>
      <c r="GA63" s="129" t="s">
        <v>309</v>
      </c>
      <c r="GB63" s="208" t="s">
        <v>681</v>
      </c>
      <c r="GC63" s="127" t="s">
        <v>750</v>
      </c>
      <c r="GD63" s="229">
        <v>45488</v>
      </c>
      <c r="GE63" s="221">
        <v>282250.04423174367</v>
      </c>
      <c r="GF63" s="221">
        <v>49573.660738587096</v>
      </c>
      <c r="GG63" s="216">
        <v>-9.5973350660745527E-2</v>
      </c>
      <c r="GH63" s="373">
        <v>7.1793194652353398E-3</v>
      </c>
      <c r="GI63" s="373">
        <v>4.2464779166317551E-2</v>
      </c>
      <c r="GJ63" s="373">
        <v>-4.4917817187787645E-2</v>
      </c>
      <c r="GK63" s="373">
        <v>2.2727893317668932E-2</v>
      </c>
      <c r="GL63" s="373">
        <v>9.6000993772527007E-2</v>
      </c>
      <c r="GM63" s="373">
        <v>0</v>
      </c>
      <c r="GN63" s="373">
        <v>0</v>
      </c>
      <c r="GO63" s="373">
        <v>0</v>
      </c>
      <c r="GP63" s="373">
        <v>0</v>
      </c>
      <c r="GQ63" s="373">
        <v>0</v>
      </c>
      <c r="GR63" s="373">
        <v>-1.2166526539443528E-2</v>
      </c>
      <c r="GS63" s="373">
        <v>-1.6287005283653566E-2</v>
      </c>
      <c r="GT63" s="373">
        <v>-3.2791014845202915E-4</v>
      </c>
      <c r="GU63" s="373">
        <v>0</v>
      </c>
      <c r="GV63" s="373">
        <v>0</v>
      </c>
      <c r="GW63" s="373">
        <v>0</v>
      </c>
      <c r="GX63" s="373">
        <v>1.568987847729221E-2</v>
      </c>
      <c r="GY63" s="373">
        <v>0</v>
      </c>
      <c r="GZ63" s="373">
        <v>0</v>
      </c>
      <c r="HA63" s="373">
        <v>0</v>
      </c>
      <c r="HB63" s="373">
        <v>0</v>
      </c>
      <c r="HC63" s="373">
        <v>0</v>
      </c>
      <c r="HD63" s="373">
        <v>0</v>
      </c>
      <c r="HE63" s="373">
        <v>-0.11036360503970455</v>
      </c>
      <c r="HF63" s="373">
        <v>0</v>
      </c>
      <c r="HG63" s="373">
        <v>0</v>
      </c>
      <c r="HH63" s="373">
        <v>0</v>
      </c>
      <c r="HI63" s="373">
        <v>0</v>
      </c>
      <c r="HJ63" s="374">
        <v>0.18406286419904117</v>
      </c>
      <c r="HO63" s="129" t="s">
        <v>309</v>
      </c>
      <c r="HP63" s="208" t="s">
        <v>681</v>
      </c>
      <c r="HQ63" s="127" t="s">
        <v>750</v>
      </c>
      <c r="HR63" s="229">
        <v>45488</v>
      </c>
      <c r="HS63" s="221">
        <v>282250.04423174367</v>
      </c>
      <c r="HT63" s="221">
        <v>49573.660738587096</v>
      </c>
      <c r="HU63" s="216">
        <v>-9.5973350660745527E-2</v>
      </c>
      <c r="HV63" s="373">
        <v>7.1793194652353398E-3</v>
      </c>
      <c r="HW63" s="373">
        <v>4.2464779166317551E-2</v>
      </c>
      <c r="HX63" s="373">
        <v>-4.4917817187787645E-2</v>
      </c>
      <c r="HY63" s="373">
        <v>2.2727893317668932E-2</v>
      </c>
      <c r="HZ63" s="373">
        <v>0</v>
      </c>
      <c r="IA63" s="373">
        <v>0</v>
      </c>
      <c r="IB63" s="373">
        <v>0</v>
      </c>
      <c r="IC63" s="373">
        <v>0</v>
      </c>
      <c r="ID63" s="373">
        <v>0</v>
      </c>
      <c r="IE63" s="373">
        <v>0</v>
      </c>
      <c r="IF63" s="373">
        <v>-1.2166526539443528E-2</v>
      </c>
      <c r="IG63" s="373">
        <v>-1.6287005283653566E-2</v>
      </c>
      <c r="IH63" s="373">
        <v>-3.2791014845202915E-4</v>
      </c>
      <c r="II63" s="373">
        <v>0</v>
      </c>
      <c r="IJ63" s="373">
        <v>0</v>
      </c>
      <c r="IK63" s="373">
        <v>0</v>
      </c>
      <c r="IL63" s="373">
        <v>1.568987847729221E-2</v>
      </c>
      <c r="IM63" s="373">
        <v>0</v>
      </c>
      <c r="IN63" s="373">
        <v>0</v>
      </c>
      <c r="IO63" s="373">
        <v>0</v>
      </c>
      <c r="IP63" s="373">
        <v>0</v>
      </c>
      <c r="IQ63" s="373">
        <v>0</v>
      </c>
      <c r="IR63" s="373">
        <v>0</v>
      </c>
      <c r="IS63" s="373">
        <v>0</v>
      </c>
      <c r="IT63" s="373">
        <v>0</v>
      </c>
      <c r="IU63" s="373">
        <v>0</v>
      </c>
      <c r="IV63" s="373">
        <v>0</v>
      </c>
      <c r="IW63" s="373">
        <v>0</v>
      </c>
      <c r="IX63" s="374">
        <v>8.088056479292538E-2</v>
      </c>
    </row>
    <row r="64" spans="1:258" ht="15" customHeight="1" x14ac:dyDescent="0.25">
      <c r="A64" s="259" t="s">
        <v>35</v>
      </c>
      <c r="C64" s="91">
        <v>70642038</v>
      </c>
      <c r="D64" s="165" t="s">
        <v>686</v>
      </c>
      <c r="E64" s="167" t="s">
        <v>1111</v>
      </c>
      <c r="F64" s="230">
        <v>45839</v>
      </c>
      <c r="G64" s="222">
        <v>270322.19128088071</v>
      </c>
      <c r="H64" s="222">
        <v>73271.370387146133</v>
      </c>
      <c r="I64" s="124">
        <v>-0.46455269466450211</v>
      </c>
      <c r="J64" s="398">
        <v>0.16327908813032904</v>
      </c>
      <c r="K64" s="398">
        <v>0.15384308555263393</v>
      </c>
      <c r="L64" s="398">
        <v>0</v>
      </c>
      <c r="M64" s="398">
        <v>2.1601047104115912E-2</v>
      </c>
      <c r="N64" s="398">
        <v>0.32202646622359232</v>
      </c>
      <c r="O64" s="398">
        <v>0</v>
      </c>
      <c r="P64" s="398">
        <v>3.9955284280665401E-2</v>
      </c>
      <c r="Q64" s="398">
        <v>0</v>
      </c>
      <c r="R64" s="398">
        <v>0.24945095214152818</v>
      </c>
      <c r="S64" s="398">
        <v>0</v>
      </c>
      <c r="T64" s="398">
        <v>4.984407656713525E-2</v>
      </c>
      <c r="U64" s="399">
        <v>1.0000000000000002</v>
      </c>
      <c r="X64" s="91">
        <v>70642038</v>
      </c>
      <c r="Y64" s="165" t="s">
        <v>686</v>
      </c>
      <c r="Z64" s="167" t="s">
        <v>1111</v>
      </c>
      <c r="AA64" s="230">
        <v>45839</v>
      </c>
      <c r="AB64" s="222">
        <v>270322.19128088071</v>
      </c>
      <c r="AC64" s="222">
        <v>73271.370387146133</v>
      </c>
      <c r="AD64" s="124">
        <v>-0.46455269466450211</v>
      </c>
      <c r="AE64" s="398">
        <v>0</v>
      </c>
      <c r="AF64" s="398">
        <v>0</v>
      </c>
      <c r="AG64" s="398">
        <v>0.16327908813032904</v>
      </c>
      <c r="AH64" s="398">
        <v>0</v>
      </c>
      <c r="AI64" s="398">
        <v>0.15384308555263393</v>
      </c>
      <c r="AJ64" s="398">
        <v>0</v>
      </c>
      <c r="AK64" s="398">
        <v>2.1601047104115912E-2</v>
      </c>
      <c r="AL64" s="398">
        <v>0</v>
      </c>
      <c r="AM64" s="398">
        <v>0.1824193558299545</v>
      </c>
      <c r="AN64" s="398">
        <v>0.13960711039363785</v>
      </c>
      <c r="AO64" s="398">
        <v>0</v>
      </c>
      <c r="AP64" s="398">
        <v>0</v>
      </c>
      <c r="AQ64" s="398">
        <v>3.9955284280665401E-2</v>
      </c>
      <c r="AR64" s="398">
        <v>0</v>
      </c>
      <c r="AS64" s="398">
        <v>0</v>
      </c>
      <c r="AT64" s="398">
        <v>0.24945095214152818</v>
      </c>
      <c r="AU64" s="398">
        <v>0</v>
      </c>
      <c r="AV64" s="398">
        <v>0</v>
      </c>
      <c r="AW64" s="406">
        <v>4.984407656713525E-2</v>
      </c>
      <c r="AX64" s="399">
        <v>1.0000000000000002</v>
      </c>
      <c r="BA64" s="91">
        <v>70642038</v>
      </c>
      <c r="BB64" s="165" t="s">
        <v>686</v>
      </c>
      <c r="BC64" s="167" t="s">
        <v>1111</v>
      </c>
      <c r="BD64" s="230">
        <v>45839</v>
      </c>
      <c r="BE64" s="222">
        <v>270322.19128088071</v>
      </c>
      <c r="BF64" s="222">
        <v>73271.370387146133</v>
      </c>
      <c r="BG64" s="124">
        <v>-0.46455269466450211</v>
      </c>
      <c r="BH64" s="398">
        <v>0</v>
      </c>
      <c r="BI64" s="398">
        <v>0</v>
      </c>
      <c r="BJ64" s="398">
        <v>0.16327908813032904</v>
      </c>
      <c r="BK64" s="398">
        <v>0</v>
      </c>
      <c r="BL64" s="398">
        <v>2.1601047104115912E-2</v>
      </c>
      <c r="BM64" s="398">
        <v>0</v>
      </c>
      <c r="BN64" s="398">
        <v>0</v>
      </c>
      <c r="BO64" s="398">
        <v>0</v>
      </c>
      <c r="BP64" s="398">
        <v>0</v>
      </c>
      <c r="BQ64" s="398">
        <v>0</v>
      </c>
      <c r="BR64" s="398">
        <v>3.9955284280665401E-2</v>
      </c>
      <c r="BS64" s="398">
        <v>0.15384308555263393</v>
      </c>
      <c r="BT64" s="398">
        <v>4.984407656713525E-2</v>
      </c>
      <c r="BU64" s="398">
        <v>0</v>
      </c>
      <c r="BV64" s="398">
        <v>0</v>
      </c>
      <c r="BW64" s="398">
        <v>0</v>
      </c>
      <c r="BX64" s="398">
        <v>0</v>
      </c>
      <c r="BY64" s="398">
        <v>0.14837849534270511</v>
      </c>
      <c r="BZ64" s="398">
        <v>0.13960711039363785</v>
      </c>
      <c r="CA64" s="398">
        <v>0</v>
      </c>
      <c r="CB64" s="398">
        <v>0</v>
      </c>
      <c r="CC64" s="398">
        <v>0</v>
      </c>
      <c r="CD64" s="398">
        <v>3.4040860487249379E-2</v>
      </c>
      <c r="CE64" s="398">
        <v>0.24945095214152818</v>
      </c>
      <c r="CF64" s="399">
        <v>1</v>
      </c>
      <c r="CI64" s="106" t="s">
        <v>315</v>
      </c>
      <c r="CJ64" s="99">
        <v>5827.1829286862367</v>
      </c>
      <c r="CK64" s="99">
        <v>5839.242387146136</v>
      </c>
      <c r="CL64" s="99">
        <v>12.059458459899361</v>
      </c>
      <c r="CM64" s="99">
        <v>2457.8423871461359</v>
      </c>
      <c r="CN64" s="265">
        <v>3381.4</v>
      </c>
      <c r="CO64" s="108">
        <v>1.2508776967135954E-2</v>
      </c>
      <c r="CP64" s="239">
        <v>2.5000000000000001E-3</v>
      </c>
      <c r="CQ64" s="108">
        <v>1.2508776967135954E-2</v>
      </c>
      <c r="CR64" s="101">
        <v>0.03</v>
      </c>
      <c r="CU64" s="165" t="s">
        <v>315</v>
      </c>
      <c r="CV64" s="210" t="s">
        <v>686</v>
      </c>
      <c r="CW64" s="207" t="s">
        <v>1111</v>
      </c>
      <c r="CX64" s="230">
        <v>45839</v>
      </c>
      <c r="CY64" s="222">
        <v>270322.19128088071</v>
      </c>
      <c r="CZ64" s="222">
        <v>73271.370387146133</v>
      </c>
      <c r="DA64" s="444">
        <v>0.16327908813032904</v>
      </c>
      <c r="DB64" s="386">
        <v>1</v>
      </c>
      <c r="DC64" s="387">
        <v>0.24945095214152818</v>
      </c>
      <c r="DD64" s="386">
        <v>1</v>
      </c>
      <c r="DE64" s="387">
        <v>3.9955284280665401E-2</v>
      </c>
      <c r="DF64" s="386">
        <v>0</v>
      </c>
      <c r="DG64" s="387">
        <v>3.9955284280665401E-2</v>
      </c>
      <c r="DH64" s="386">
        <v>1</v>
      </c>
      <c r="DI64" s="387">
        <v>4.984407656713525E-2</v>
      </c>
      <c r="DJ64" s="386">
        <v>1</v>
      </c>
      <c r="DK64" s="387">
        <v>0.32202646622359232</v>
      </c>
      <c r="DL64" s="386">
        <v>1</v>
      </c>
      <c r="DM64" s="387">
        <v>0.53544730533549778</v>
      </c>
      <c r="DN64" s="386">
        <v>0</v>
      </c>
      <c r="DO64" s="387">
        <v>0.53544730533549778</v>
      </c>
      <c r="DP64" s="386">
        <v>1</v>
      </c>
      <c r="DQ64" s="387">
        <v>0.27557822589685205</v>
      </c>
      <c r="DR64" s="445">
        <v>0.75</v>
      </c>
      <c r="DS64" s="259"/>
      <c r="DT64" s="413"/>
      <c r="DU64" s="210" t="s">
        <v>315</v>
      </c>
      <c r="DV64" s="210" t="s">
        <v>686</v>
      </c>
      <c r="DW64" s="207" t="s">
        <v>1111</v>
      </c>
      <c r="DX64" s="230">
        <v>45839</v>
      </c>
      <c r="DY64" s="462">
        <v>270322.19128088071</v>
      </c>
      <c r="DZ64" s="462">
        <v>73271.370387146133</v>
      </c>
      <c r="EA64" s="425">
        <v>-0.46455269466450211</v>
      </c>
      <c r="EB64" s="375">
        <v>-0.30172091186967104</v>
      </c>
      <c r="EC64" s="375">
        <v>3.8430855526339347E-3</v>
      </c>
      <c r="ED64" s="375">
        <v>0</v>
      </c>
      <c r="EE64" s="375">
        <v>1.1601047104115912E-2</v>
      </c>
      <c r="EF64" s="375">
        <v>5.7026466223592309E-2</v>
      </c>
      <c r="EG64" s="375">
        <v>0</v>
      </c>
      <c r="EH64" s="375">
        <v>-4.4715719334599557E-5</v>
      </c>
      <c r="EI64" s="375">
        <v>0</v>
      </c>
      <c r="EJ64" s="375">
        <v>0.24945095214152818</v>
      </c>
      <c r="EK64" s="375">
        <v>-2.5000000000000001E-2</v>
      </c>
      <c r="EL64" s="375">
        <v>4.8440765671352512E-3</v>
      </c>
      <c r="EM64" s="423">
        <v>0.32676562758900562</v>
      </c>
      <c r="EN64" s="272"/>
      <c r="EO64" s="416"/>
      <c r="EP64" s="165" t="s">
        <v>315</v>
      </c>
      <c r="EQ64" s="422" t="s">
        <v>686</v>
      </c>
      <c r="ER64" s="167" t="s">
        <v>1111</v>
      </c>
      <c r="ES64" s="230">
        <v>45839</v>
      </c>
      <c r="ET64" s="424">
        <v>270322.19128088071</v>
      </c>
      <c r="EU64" s="424">
        <v>73271.370387146133</v>
      </c>
      <c r="EV64" s="425">
        <v>-0.46455269466450211</v>
      </c>
      <c r="EW64" s="375">
        <v>-0.15</v>
      </c>
      <c r="EX64" s="375">
        <v>-0.1</v>
      </c>
      <c r="EY64" s="375">
        <v>-2.672091186967096E-2</v>
      </c>
      <c r="EZ64" s="375">
        <v>-2.5000000000000001E-2</v>
      </c>
      <c r="FA64" s="375">
        <v>3.8430855526339347E-3</v>
      </c>
      <c r="FB64" s="375">
        <v>0</v>
      </c>
      <c r="FC64" s="375">
        <v>1.1601047104115912E-2</v>
      </c>
      <c r="FD64" s="375">
        <v>0</v>
      </c>
      <c r="FE64" s="375">
        <v>4.2419355829954486E-2</v>
      </c>
      <c r="FF64" s="375">
        <v>1.4607110393637851E-2</v>
      </c>
      <c r="FG64" s="375">
        <v>0</v>
      </c>
      <c r="FH64" s="375">
        <v>0</v>
      </c>
      <c r="FI64" s="375">
        <v>-4.4715719334599557E-5</v>
      </c>
      <c r="FJ64" s="375">
        <v>0</v>
      </c>
      <c r="FK64" s="375">
        <v>0</v>
      </c>
      <c r="FL64" s="375">
        <v>0.24945095214152818</v>
      </c>
      <c r="FM64" s="375">
        <v>0</v>
      </c>
      <c r="FN64" s="375">
        <v>-2.5000000000000001E-2</v>
      </c>
      <c r="FO64" s="375">
        <v>4.8440765671352512E-3</v>
      </c>
      <c r="FP64" s="383">
        <v>0</v>
      </c>
      <c r="FQ64" s="376">
        <v>0.32676562758900562</v>
      </c>
      <c r="FR64" s="234"/>
      <c r="FT64" s="304"/>
      <c r="FU64" s="281"/>
      <c r="FV64" s="273"/>
      <c r="FW64" s="273"/>
      <c r="FX64" s="282"/>
      <c r="GA64" s="165" t="s">
        <v>315</v>
      </c>
      <c r="GB64" s="210" t="s">
        <v>686</v>
      </c>
      <c r="GC64" s="167" t="s">
        <v>1111</v>
      </c>
      <c r="GD64" s="230">
        <v>45839</v>
      </c>
      <c r="GE64" s="222">
        <v>270322.19128088071</v>
      </c>
      <c r="GF64" s="222">
        <v>73271.370387146133</v>
      </c>
      <c r="GG64" s="217">
        <v>-0.46455269466450211</v>
      </c>
      <c r="GH64" s="375">
        <v>-0.15</v>
      </c>
      <c r="GI64" s="375">
        <v>-0.1</v>
      </c>
      <c r="GJ64" s="375">
        <v>-2.672091186967096E-2</v>
      </c>
      <c r="GK64" s="375">
        <v>-2.5000000000000001E-2</v>
      </c>
      <c r="GL64" s="375">
        <v>1.1601047104115912E-2</v>
      </c>
      <c r="GM64" s="375">
        <v>0</v>
      </c>
      <c r="GN64" s="375">
        <v>0</v>
      </c>
      <c r="GO64" s="375">
        <v>0</v>
      </c>
      <c r="GP64" s="375">
        <v>0</v>
      </c>
      <c r="GQ64" s="375">
        <v>0</v>
      </c>
      <c r="GR64" s="375">
        <v>-4.4715719334599557E-5</v>
      </c>
      <c r="GS64" s="375">
        <v>3.8430855526339347E-3</v>
      </c>
      <c r="GT64" s="375">
        <v>4.8440765671352512E-3</v>
      </c>
      <c r="GU64" s="375">
        <v>0</v>
      </c>
      <c r="GV64" s="375">
        <v>0</v>
      </c>
      <c r="GW64" s="375">
        <v>0</v>
      </c>
      <c r="GX64" s="375">
        <v>-2.5000000000000001E-2</v>
      </c>
      <c r="GY64" s="375">
        <v>0.14837849534270511</v>
      </c>
      <c r="GZ64" s="375">
        <v>3.9607110393637845E-2</v>
      </c>
      <c r="HA64" s="375">
        <v>-6.5000000000000002E-2</v>
      </c>
      <c r="HB64" s="375">
        <v>0</v>
      </c>
      <c r="HC64" s="375">
        <v>-2.5000000000000001E-2</v>
      </c>
      <c r="HD64" s="375">
        <v>-4.0959139512750618E-2</v>
      </c>
      <c r="HE64" s="375">
        <v>0.24945095214152818</v>
      </c>
      <c r="HF64" s="375">
        <v>0</v>
      </c>
      <c r="HG64" s="375">
        <v>0</v>
      </c>
      <c r="HH64" s="375">
        <v>0</v>
      </c>
      <c r="HI64" s="375">
        <v>0</v>
      </c>
      <c r="HJ64" s="376">
        <v>0.45772476710175625</v>
      </c>
      <c r="HO64" s="165" t="s">
        <v>315</v>
      </c>
      <c r="HP64" s="210" t="s">
        <v>686</v>
      </c>
      <c r="HQ64" s="167" t="s">
        <v>1111</v>
      </c>
      <c r="HR64" s="230">
        <v>45839</v>
      </c>
      <c r="HS64" s="222">
        <v>270322.19128088071</v>
      </c>
      <c r="HT64" s="222">
        <v>73271.370387146133</v>
      </c>
      <c r="HU64" s="217">
        <v>-0.10564858507546104</v>
      </c>
      <c r="HV64" s="375">
        <v>-9.6164383561643835E-2</v>
      </c>
      <c r="HW64" s="375">
        <v>-6.4109589041095899E-2</v>
      </c>
      <c r="HX64" s="375">
        <v>4.1470868952246845E-2</v>
      </c>
      <c r="HY64" s="375">
        <v>-1.6027397260273975E-2</v>
      </c>
      <c r="HZ64" s="375">
        <v>0</v>
      </c>
      <c r="IA64" s="375">
        <v>0</v>
      </c>
      <c r="IB64" s="375">
        <v>0</v>
      </c>
      <c r="IC64" s="375">
        <v>0</v>
      </c>
      <c r="ID64" s="375">
        <v>0</v>
      </c>
      <c r="IE64" s="375">
        <v>0</v>
      </c>
      <c r="IF64" s="375">
        <v>1.4311448664227042E-2</v>
      </c>
      <c r="IG64" s="375">
        <v>5.7678701990990094E-2</v>
      </c>
      <c r="IH64" s="375">
        <v>2.0994761498642097E-2</v>
      </c>
      <c r="II64" s="375">
        <v>0</v>
      </c>
      <c r="IJ64" s="375">
        <v>0</v>
      </c>
      <c r="IK64" s="375">
        <v>0</v>
      </c>
      <c r="IL64" s="375">
        <v>-1.6027397260273975E-2</v>
      </c>
      <c r="IM64" s="375">
        <v>0.14837849534270511</v>
      </c>
      <c r="IN64" s="375">
        <v>7.5497521352541952E-2</v>
      </c>
      <c r="IO64" s="375">
        <v>-4.167123287671233E-2</v>
      </c>
      <c r="IP64" s="375">
        <v>0</v>
      </c>
      <c r="IQ64" s="375">
        <v>-1.6027397260273975E-2</v>
      </c>
      <c r="IR64" s="375">
        <v>-1.4041331293572538E-2</v>
      </c>
      <c r="IS64" s="375">
        <v>0</v>
      </c>
      <c r="IT64" s="375">
        <v>0</v>
      </c>
      <c r="IU64" s="375">
        <v>0</v>
      </c>
      <c r="IV64" s="375">
        <v>0</v>
      </c>
      <c r="IW64" s="375">
        <v>0</v>
      </c>
      <c r="IX64" s="376">
        <v>0.31120026317759986</v>
      </c>
    </row>
    <row r="65" spans="1:258" ht="15" customHeight="1" x14ac:dyDescent="0.25">
      <c r="A65" s="259" t="s">
        <v>35</v>
      </c>
      <c r="C65" s="90">
        <v>70642046</v>
      </c>
      <c r="D65" s="129" t="s">
        <v>686</v>
      </c>
      <c r="E65" s="127" t="s">
        <v>1111</v>
      </c>
      <c r="F65" s="229">
        <v>45839</v>
      </c>
      <c r="G65" s="221">
        <v>263036.39128088078</v>
      </c>
      <c r="H65" s="221">
        <v>70470.938387146132</v>
      </c>
      <c r="I65" s="123">
        <v>-0.46333166978787066</v>
      </c>
      <c r="J65" s="396">
        <v>0.15616779371744827</v>
      </c>
      <c r="K65" s="396">
        <v>0.15371257111273662</v>
      </c>
      <c r="L65" s="396">
        <v>0</v>
      </c>
      <c r="M65" s="396">
        <v>2.2234499031356054E-2</v>
      </c>
      <c r="N65" s="396">
        <v>0.33094622221699949</v>
      </c>
      <c r="O65" s="396">
        <v>0</v>
      </c>
      <c r="P65" s="396">
        <v>4.0035448892525333E-2</v>
      </c>
      <c r="Q65" s="396">
        <v>0</v>
      </c>
      <c r="R65" s="396">
        <v>0.24567876591263585</v>
      </c>
      <c r="S65" s="396">
        <v>0</v>
      </c>
      <c r="T65" s="396">
        <v>5.1224699116298192E-2</v>
      </c>
      <c r="U65" s="397">
        <v>0.99999999999999978</v>
      </c>
      <c r="X65" s="90">
        <v>70642046</v>
      </c>
      <c r="Y65" s="129" t="s">
        <v>686</v>
      </c>
      <c r="Z65" s="127" t="s">
        <v>1111</v>
      </c>
      <c r="AA65" s="229">
        <v>45839</v>
      </c>
      <c r="AB65" s="221">
        <v>263036.39128088078</v>
      </c>
      <c r="AC65" s="221">
        <v>70470.938387146132</v>
      </c>
      <c r="AD65" s="123">
        <v>-0.46333166978787066</v>
      </c>
      <c r="AE65" s="396">
        <v>0</v>
      </c>
      <c r="AF65" s="396">
        <v>0</v>
      </c>
      <c r="AG65" s="396">
        <v>0.15616779371744827</v>
      </c>
      <c r="AH65" s="396">
        <v>0</v>
      </c>
      <c r="AI65" s="396">
        <v>0.15371257111273662</v>
      </c>
      <c r="AJ65" s="396">
        <v>0</v>
      </c>
      <c r="AK65" s="396">
        <v>2.2234499031356054E-2</v>
      </c>
      <c r="AL65" s="396">
        <v>0</v>
      </c>
      <c r="AM65" s="396">
        <v>0.18747215835752046</v>
      </c>
      <c r="AN65" s="396">
        <v>0.14347406385947903</v>
      </c>
      <c r="AO65" s="396">
        <v>0</v>
      </c>
      <c r="AP65" s="396">
        <v>0</v>
      </c>
      <c r="AQ65" s="396">
        <v>4.0035448892525333E-2</v>
      </c>
      <c r="AR65" s="396">
        <v>0</v>
      </c>
      <c r="AS65" s="396">
        <v>0</v>
      </c>
      <c r="AT65" s="396">
        <v>0.24567876591263585</v>
      </c>
      <c r="AU65" s="396">
        <v>0</v>
      </c>
      <c r="AV65" s="396">
        <v>0</v>
      </c>
      <c r="AW65" s="405">
        <v>5.1224699116298192E-2</v>
      </c>
      <c r="AX65" s="397">
        <v>0.99999999999999978</v>
      </c>
      <c r="BA65" s="90">
        <v>70642046</v>
      </c>
      <c r="BB65" s="129" t="s">
        <v>686</v>
      </c>
      <c r="BC65" s="127" t="s">
        <v>1111</v>
      </c>
      <c r="BD65" s="229">
        <v>45839</v>
      </c>
      <c r="BE65" s="221">
        <v>263036.39128088078</v>
      </c>
      <c r="BF65" s="221">
        <v>70470.938387146132</v>
      </c>
      <c r="BG65" s="123">
        <v>-0.46333166978787066</v>
      </c>
      <c r="BH65" s="396">
        <v>0</v>
      </c>
      <c r="BI65" s="396">
        <v>0</v>
      </c>
      <c r="BJ65" s="396">
        <v>0.15616779371744827</v>
      </c>
      <c r="BK65" s="396">
        <v>0</v>
      </c>
      <c r="BL65" s="396">
        <v>2.2234499031356054E-2</v>
      </c>
      <c r="BM65" s="396">
        <v>0</v>
      </c>
      <c r="BN65" s="396">
        <v>0</v>
      </c>
      <c r="BO65" s="396">
        <v>0</v>
      </c>
      <c r="BP65" s="396">
        <v>0</v>
      </c>
      <c r="BQ65" s="396">
        <v>0</v>
      </c>
      <c r="BR65" s="396">
        <v>4.0035448892525333E-2</v>
      </c>
      <c r="BS65" s="396">
        <v>0.15371257111273662</v>
      </c>
      <c r="BT65" s="396">
        <v>5.1224699116298192E-2</v>
      </c>
      <c r="BU65" s="396">
        <v>0</v>
      </c>
      <c r="BV65" s="396">
        <v>0</v>
      </c>
      <c r="BW65" s="396">
        <v>0</v>
      </c>
      <c r="BX65" s="396">
        <v>0</v>
      </c>
      <c r="BY65" s="396">
        <v>0.15248840589958115</v>
      </c>
      <c r="BZ65" s="396">
        <v>0.14347406385947903</v>
      </c>
      <c r="CA65" s="396">
        <v>0</v>
      </c>
      <c r="CB65" s="396">
        <v>0</v>
      </c>
      <c r="CC65" s="396">
        <v>0</v>
      </c>
      <c r="CD65" s="396">
        <v>3.4983752457939311E-2</v>
      </c>
      <c r="CE65" s="396">
        <v>0.24567876591263585</v>
      </c>
      <c r="CF65" s="397">
        <v>0.99999999999999978</v>
      </c>
      <c r="CI65" s="111" t="s">
        <v>316</v>
      </c>
      <c r="CJ65" s="98">
        <v>5836.4229286862364</v>
      </c>
      <c r="CK65" s="98">
        <v>5848.4823871461358</v>
      </c>
      <c r="CL65" s="98">
        <v>12.059458459899361</v>
      </c>
      <c r="CM65" s="98">
        <v>2457.8423871461359</v>
      </c>
      <c r="CN65" s="264">
        <v>3390.64</v>
      </c>
      <c r="CO65" s="107">
        <v>1.289038365942049E-2</v>
      </c>
      <c r="CP65" s="240">
        <v>2.5000000000000001E-3</v>
      </c>
      <c r="CQ65" s="107">
        <v>1.289038365942049E-2</v>
      </c>
      <c r="CR65" s="100">
        <v>0.03</v>
      </c>
      <c r="CU65" s="129" t="s">
        <v>316</v>
      </c>
      <c r="CV65" s="208" t="s">
        <v>686</v>
      </c>
      <c r="CW65" s="209" t="s">
        <v>1111</v>
      </c>
      <c r="CX65" s="229">
        <v>45839</v>
      </c>
      <c r="CY65" s="221">
        <v>263036.39128088078</v>
      </c>
      <c r="CZ65" s="221">
        <v>70470.938387146132</v>
      </c>
      <c r="DA65" s="442">
        <v>0.15616779371744827</v>
      </c>
      <c r="DB65" s="388">
        <v>1</v>
      </c>
      <c r="DC65" s="389">
        <v>0.24567876591263585</v>
      </c>
      <c r="DD65" s="388">
        <v>1</v>
      </c>
      <c r="DE65" s="389">
        <v>4.0035448892525333E-2</v>
      </c>
      <c r="DF65" s="388">
        <v>0</v>
      </c>
      <c r="DG65" s="389">
        <v>4.0035448892525333E-2</v>
      </c>
      <c r="DH65" s="388">
        <v>1</v>
      </c>
      <c r="DI65" s="389">
        <v>5.1224699116298192E-2</v>
      </c>
      <c r="DJ65" s="388">
        <v>1</v>
      </c>
      <c r="DK65" s="389">
        <v>0.33094622221699949</v>
      </c>
      <c r="DL65" s="388">
        <v>1</v>
      </c>
      <c r="DM65" s="389">
        <v>0.53666833021212934</v>
      </c>
      <c r="DN65" s="388">
        <v>0</v>
      </c>
      <c r="DO65" s="389">
        <v>0.53666833021212934</v>
      </c>
      <c r="DP65" s="388">
        <v>1</v>
      </c>
      <c r="DQ65" s="389">
        <v>0.27881963228205753</v>
      </c>
      <c r="DR65" s="443">
        <v>0.75</v>
      </c>
      <c r="DS65" s="426"/>
      <c r="DT65" s="413"/>
      <c r="DU65" s="208" t="s">
        <v>316</v>
      </c>
      <c r="DV65" s="208" t="s">
        <v>686</v>
      </c>
      <c r="DW65" s="209" t="s">
        <v>1111</v>
      </c>
      <c r="DX65" s="229">
        <v>45839</v>
      </c>
      <c r="DY65" s="461">
        <v>263036.39128088078</v>
      </c>
      <c r="DZ65" s="461">
        <v>70470.938387146132</v>
      </c>
      <c r="EA65" s="421">
        <v>-0.46333166978787066</v>
      </c>
      <c r="EB65" s="373">
        <v>-0.30883220628255181</v>
      </c>
      <c r="EC65" s="373">
        <v>3.7125711127366234E-3</v>
      </c>
      <c r="ED65" s="373">
        <v>0</v>
      </c>
      <c r="EE65" s="373">
        <v>1.2234499031356054E-2</v>
      </c>
      <c r="EF65" s="373">
        <v>6.5946222216999473E-2</v>
      </c>
      <c r="EG65" s="373">
        <v>0</v>
      </c>
      <c r="EH65" s="373">
        <v>3.5448892525331843E-5</v>
      </c>
      <c r="EI65" s="373">
        <v>0</v>
      </c>
      <c r="EJ65" s="373">
        <v>0.24567876591263585</v>
      </c>
      <c r="EK65" s="373">
        <v>-2.5000000000000001E-2</v>
      </c>
      <c r="EL65" s="373">
        <v>6.2246991162981935E-3</v>
      </c>
      <c r="EM65" s="420">
        <v>0.33383220628255167</v>
      </c>
      <c r="EN65" s="272"/>
      <c r="EO65" s="416"/>
      <c r="EP65" s="129" t="s">
        <v>316</v>
      </c>
      <c r="EQ65" s="419" t="s">
        <v>686</v>
      </c>
      <c r="ER65" s="127" t="s">
        <v>1111</v>
      </c>
      <c r="ES65" s="229">
        <v>45839</v>
      </c>
      <c r="ET65" s="279">
        <v>263036.39128088078</v>
      </c>
      <c r="EU65" s="279">
        <v>70470.938387146132</v>
      </c>
      <c r="EV65" s="421">
        <v>-0.46333166978787066</v>
      </c>
      <c r="EW65" s="373">
        <v>-0.15</v>
      </c>
      <c r="EX65" s="373">
        <v>-0.1</v>
      </c>
      <c r="EY65" s="373">
        <v>-3.3832206282551736E-2</v>
      </c>
      <c r="EZ65" s="373">
        <v>-2.5000000000000001E-2</v>
      </c>
      <c r="FA65" s="373">
        <v>3.7125711127366234E-3</v>
      </c>
      <c r="FB65" s="373">
        <v>0</v>
      </c>
      <c r="FC65" s="373">
        <v>1.2234499031356054E-2</v>
      </c>
      <c r="FD65" s="373">
        <v>0</v>
      </c>
      <c r="FE65" s="373">
        <v>4.7472158357520444E-2</v>
      </c>
      <c r="FF65" s="373">
        <v>1.8474063859479029E-2</v>
      </c>
      <c r="FG65" s="373">
        <v>0</v>
      </c>
      <c r="FH65" s="373">
        <v>0</v>
      </c>
      <c r="FI65" s="373">
        <v>3.5448892525331843E-5</v>
      </c>
      <c r="FJ65" s="373">
        <v>0</v>
      </c>
      <c r="FK65" s="373">
        <v>0</v>
      </c>
      <c r="FL65" s="373">
        <v>0.24567876591263585</v>
      </c>
      <c r="FM65" s="373">
        <v>0</v>
      </c>
      <c r="FN65" s="373">
        <v>-2.5000000000000001E-2</v>
      </c>
      <c r="FO65" s="373">
        <v>6.2246991162981935E-3</v>
      </c>
      <c r="FP65" s="382">
        <v>0</v>
      </c>
      <c r="FQ65" s="374">
        <v>0.33383220628255167</v>
      </c>
      <c r="FR65" s="234"/>
      <c r="FT65" s="96"/>
      <c r="FU65" s="279"/>
      <c r="FV65" s="274"/>
      <c r="FW65" s="274"/>
      <c r="FX65" s="280"/>
      <c r="GA65" s="129" t="s">
        <v>316</v>
      </c>
      <c r="GB65" s="208" t="s">
        <v>686</v>
      </c>
      <c r="GC65" s="127" t="s">
        <v>1111</v>
      </c>
      <c r="GD65" s="229">
        <v>45839</v>
      </c>
      <c r="GE65" s="221">
        <v>263036.39128088078</v>
      </c>
      <c r="GF65" s="221">
        <v>70470.938387146132</v>
      </c>
      <c r="GG65" s="216">
        <v>-0.46333166978787066</v>
      </c>
      <c r="GH65" s="373">
        <v>-0.15</v>
      </c>
      <c r="GI65" s="373">
        <v>-0.1</v>
      </c>
      <c r="GJ65" s="373">
        <v>-3.3832206282551736E-2</v>
      </c>
      <c r="GK65" s="373">
        <v>-2.5000000000000001E-2</v>
      </c>
      <c r="GL65" s="373">
        <v>1.2234499031356054E-2</v>
      </c>
      <c r="GM65" s="373">
        <v>0</v>
      </c>
      <c r="GN65" s="373">
        <v>0</v>
      </c>
      <c r="GO65" s="373">
        <v>0</v>
      </c>
      <c r="GP65" s="373">
        <v>0</v>
      </c>
      <c r="GQ65" s="373">
        <v>0</v>
      </c>
      <c r="GR65" s="373">
        <v>3.5448892525331843E-5</v>
      </c>
      <c r="GS65" s="373">
        <v>3.7125711127366234E-3</v>
      </c>
      <c r="GT65" s="373">
        <v>6.2246991162981935E-3</v>
      </c>
      <c r="GU65" s="373">
        <v>0</v>
      </c>
      <c r="GV65" s="373">
        <v>0</v>
      </c>
      <c r="GW65" s="373">
        <v>0</v>
      </c>
      <c r="GX65" s="373">
        <v>-2.5000000000000001E-2</v>
      </c>
      <c r="GY65" s="373">
        <v>0.15248840589958115</v>
      </c>
      <c r="GZ65" s="373">
        <v>4.3474063859479023E-2</v>
      </c>
      <c r="HA65" s="373">
        <v>-6.5000000000000002E-2</v>
      </c>
      <c r="HB65" s="373">
        <v>0</v>
      </c>
      <c r="HC65" s="373">
        <v>-2.5000000000000001E-2</v>
      </c>
      <c r="HD65" s="373">
        <v>-4.0016247542060686E-2</v>
      </c>
      <c r="HE65" s="373">
        <v>0.24567876591263585</v>
      </c>
      <c r="HF65" s="373">
        <v>0</v>
      </c>
      <c r="HG65" s="373">
        <v>0</v>
      </c>
      <c r="HH65" s="373">
        <v>0</v>
      </c>
      <c r="HI65" s="373">
        <v>0</v>
      </c>
      <c r="HJ65" s="374">
        <v>0.46384845382461232</v>
      </c>
      <c r="HO65" s="129" t="s">
        <v>316</v>
      </c>
      <c r="HP65" s="208" t="s">
        <v>686</v>
      </c>
      <c r="HQ65" s="127" t="s">
        <v>1111</v>
      </c>
      <c r="HR65" s="229">
        <v>45839</v>
      </c>
      <c r="HS65" s="221">
        <v>263036.39128088078</v>
      </c>
      <c r="HT65" s="221">
        <v>70470.938387146132</v>
      </c>
      <c r="HU65" s="216">
        <v>-0.10442756019882959</v>
      </c>
      <c r="HV65" s="373">
        <v>-9.6164383561643835E-2</v>
      </c>
      <c r="HW65" s="373">
        <v>-6.4109589041095899E-2</v>
      </c>
      <c r="HX65" s="373">
        <v>3.435957453936607E-2</v>
      </c>
      <c r="HY65" s="373">
        <v>-1.6027397260273975E-2</v>
      </c>
      <c r="HZ65" s="373">
        <v>0</v>
      </c>
      <c r="IA65" s="373">
        <v>0</v>
      </c>
      <c r="IB65" s="373">
        <v>0</v>
      </c>
      <c r="IC65" s="373">
        <v>0</v>
      </c>
      <c r="ID65" s="373">
        <v>0</v>
      </c>
      <c r="IE65" s="373">
        <v>0</v>
      </c>
      <c r="IF65" s="373">
        <v>1.4391613276086974E-2</v>
      </c>
      <c r="IG65" s="373">
        <v>5.7548187551092783E-2</v>
      </c>
      <c r="IH65" s="373">
        <v>2.2375384047805039E-2</v>
      </c>
      <c r="II65" s="373">
        <v>0</v>
      </c>
      <c r="IJ65" s="373">
        <v>0</v>
      </c>
      <c r="IK65" s="373">
        <v>0</v>
      </c>
      <c r="IL65" s="373">
        <v>-1.6027397260273975E-2</v>
      </c>
      <c r="IM65" s="373">
        <v>0.15248840589958115</v>
      </c>
      <c r="IN65" s="373">
        <v>7.9364474818383129E-2</v>
      </c>
      <c r="IO65" s="373">
        <v>-4.167123287671233E-2</v>
      </c>
      <c r="IP65" s="373">
        <v>0</v>
      </c>
      <c r="IQ65" s="373">
        <v>-1.6027397260273975E-2</v>
      </c>
      <c r="IR65" s="373">
        <v>-1.3098439322882606E-2</v>
      </c>
      <c r="IS65" s="373">
        <v>0</v>
      </c>
      <c r="IT65" s="373">
        <v>0</v>
      </c>
      <c r="IU65" s="373">
        <v>0</v>
      </c>
      <c r="IV65" s="373">
        <v>0</v>
      </c>
      <c r="IW65" s="373">
        <v>0</v>
      </c>
      <c r="IX65" s="374">
        <v>0.31182673835773589</v>
      </c>
    </row>
    <row r="66" spans="1:258" s="80" customFormat="1" ht="15" customHeight="1" x14ac:dyDescent="0.25">
      <c r="A66" s="300" t="s">
        <v>35</v>
      </c>
      <c r="C66" s="114">
        <v>70654297</v>
      </c>
      <c r="D66" s="128" t="s">
        <v>681</v>
      </c>
      <c r="E66" s="201" t="s">
        <v>750</v>
      </c>
      <c r="F66" s="232">
        <v>46036</v>
      </c>
      <c r="G66" s="224">
        <v>250325.1</v>
      </c>
      <c r="H66" s="224">
        <v>144196.95000000001</v>
      </c>
      <c r="I66" s="125">
        <v>-0.4262500164785713</v>
      </c>
      <c r="J66" s="402">
        <v>0.125266862971392</v>
      </c>
      <c r="K66" s="402">
        <v>0.17997715770412157</v>
      </c>
      <c r="L66" s="402">
        <v>0</v>
      </c>
      <c r="M66" s="402">
        <v>1.483410972371528E-2</v>
      </c>
      <c r="N66" s="402">
        <v>0</v>
      </c>
      <c r="O66" s="402">
        <v>0</v>
      </c>
      <c r="P66" s="402">
        <v>6.0405928131058363E-2</v>
      </c>
      <c r="Q66" s="402">
        <v>0</v>
      </c>
      <c r="R66" s="402">
        <v>0.56120460952577267</v>
      </c>
      <c r="S66" s="402">
        <v>0</v>
      </c>
      <c r="T66" s="402">
        <v>5.8311331943940094E-2</v>
      </c>
      <c r="U66" s="403">
        <v>1</v>
      </c>
      <c r="X66" s="114">
        <v>70654297</v>
      </c>
      <c r="Y66" s="128" t="s">
        <v>681</v>
      </c>
      <c r="Z66" s="201" t="s">
        <v>750</v>
      </c>
      <c r="AA66" s="232">
        <v>46036</v>
      </c>
      <c r="AB66" s="224">
        <v>250325.1</v>
      </c>
      <c r="AC66" s="224">
        <v>144196.95000000001</v>
      </c>
      <c r="AD66" s="125">
        <v>-0.4262500164785713</v>
      </c>
      <c r="AE66" s="402">
        <v>5.6626363077454077E-2</v>
      </c>
      <c r="AF66" s="402">
        <v>6.8640499893937931E-2</v>
      </c>
      <c r="AG66" s="402">
        <v>0</v>
      </c>
      <c r="AH66" s="402">
        <v>0</v>
      </c>
      <c r="AI66" s="402">
        <v>0.17997715770412157</v>
      </c>
      <c r="AJ66" s="402">
        <v>0</v>
      </c>
      <c r="AK66" s="402">
        <v>1.483410972371528E-2</v>
      </c>
      <c r="AL66" s="402">
        <v>0</v>
      </c>
      <c r="AM66" s="402">
        <v>0</v>
      </c>
      <c r="AN66" s="402">
        <v>0</v>
      </c>
      <c r="AO66" s="402">
        <v>0</v>
      </c>
      <c r="AP66" s="402">
        <v>0</v>
      </c>
      <c r="AQ66" s="402">
        <v>6.0405928131058363E-2</v>
      </c>
      <c r="AR66" s="402">
        <v>0</v>
      </c>
      <c r="AS66" s="402">
        <v>0</v>
      </c>
      <c r="AT66" s="402">
        <v>0.56120460952577267</v>
      </c>
      <c r="AU66" s="402">
        <v>0</v>
      </c>
      <c r="AV66" s="402">
        <v>0</v>
      </c>
      <c r="AW66" s="408">
        <v>5.8311331943940094E-2</v>
      </c>
      <c r="AX66" s="403">
        <v>1</v>
      </c>
      <c r="BA66" s="114">
        <v>70654297</v>
      </c>
      <c r="BB66" s="128" t="s">
        <v>681</v>
      </c>
      <c r="BC66" s="201" t="s">
        <v>750</v>
      </c>
      <c r="BD66" s="232">
        <v>46036</v>
      </c>
      <c r="BE66" s="224">
        <v>250325.1</v>
      </c>
      <c r="BF66" s="224">
        <v>144196.95000000001</v>
      </c>
      <c r="BG66" s="125">
        <v>-0.4262500164785713</v>
      </c>
      <c r="BH66" s="402">
        <v>5.6626363077454077E-2</v>
      </c>
      <c r="BI66" s="402">
        <v>6.8640499893937931E-2</v>
      </c>
      <c r="BJ66" s="402">
        <v>0</v>
      </c>
      <c r="BK66" s="402">
        <v>0</v>
      </c>
      <c r="BL66" s="402">
        <v>1.483410972371528E-2</v>
      </c>
      <c r="BM66" s="402">
        <v>0</v>
      </c>
      <c r="BN66" s="402">
        <v>0</v>
      </c>
      <c r="BO66" s="402">
        <v>0</v>
      </c>
      <c r="BP66" s="402">
        <v>0</v>
      </c>
      <c r="BQ66" s="402">
        <v>0</v>
      </c>
      <c r="BR66" s="402">
        <v>6.0405928131058363E-2</v>
      </c>
      <c r="BS66" s="402">
        <v>0.17997715770412157</v>
      </c>
      <c r="BT66" s="402">
        <v>5.8311331943940094E-2</v>
      </c>
      <c r="BU66" s="402">
        <v>0</v>
      </c>
      <c r="BV66" s="402">
        <v>0</v>
      </c>
      <c r="BW66" s="402">
        <v>0</v>
      </c>
      <c r="BX66" s="402">
        <v>0</v>
      </c>
      <c r="BY66" s="402">
        <v>0</v>
      </c>
      <c r="BZ66" s="402">
        <v>0</v>
      </c>
      <c r="CA66" s="402">
        <v>0</v>
      </c>
      <c r="CB66" s="402">
        <v>0</v>
      </c>
      <c r="CC66" s="402">
        <v>0</v>
      </c>
      <c r="CD66" s="402">
        <v>0</v>
      </c>
      <c r="CE66" s="402">
        <v>0.56120460952577267</v>
      </c>
      <c r="CF66" s="403">
        <v>1</v>
      </c>
      <c r="CI66" s="115" t="s">
        <v>1040</v>
      </c>
      <c r="CJ66" s="113">
        <v>3713.35</v>
      </c>
      <c r="CK66" s="113">
        <v>3713.35</v>
      </c>
      <c r="CL66" s="113">
        <v>0</v>
      </c>
      <c r="CM66" s="113">
        <v>0</v>
      </c>
      <c r="CN66" s="266">
        <v>3713.35</v>
      </c>
      <c r="CO66" s="121">
        <v>1.483410972371528E-2</v>
      </c>
      <c r="CP66" s="515">
        <v>2.5000000000000001E-3</v>
      </c>
      <c r="CQ66" s="121">
        <v>1.483410972371528E-2</v>
      </c>
      <c r="CR66" s="271">
        <v>0.03</v>
      </c>
      <c r="CU66" s="128" t="s">
        <v>1040</v>
      </c>
      <c r="CV66" s="213" t="s">
        <v>681</v>
      </c>
      <c r="CW66" s="214" t="s">
        <v>750</v>
      </c>
      <c r="CX66" s="232">
        <v>46036</v>
      </c>
      <c r="CY66" s="224">
        <v>250325.1</v>
      </c>
      <c r="CZ66" s="224">
        <v>144196.95000000001</v>
      </c>
      <c r="DA66" s="448">
        <v>0.125266862971392</v>
      </c>
      <c r="DB66" s="392">
        <v>0.65</v>
      </c>
      <c r="DC66" s="393">
        <v>0.56120460952577267</v>
      </c>
      <c r="DD66" s="392">
        <v>1</v>
      </c>
      <c r="DE66" s="602">
        <v>6.0405928131058363E-2</v>
      </c>
      <c r="DF66" s="602">
        <v>0.35</v>
      </c>
      <c r="DG66" s="393">
        <v>6.0405928131058363E-2</v>
      </c>
      <c r="DH66" s="392">
        <v>1</v>
      </c>
      <c r="DI66" s="393">
        <v>5.8311331943940094E-2</v>
      </c>
      <c r="DJ66" s="392">
        <v>0.35</v>
      </c>
      <c r="DK66" s="393">
        <v>0</v>
      </c>
      <c r="DL66" s="392"/>
      <c r="DM66" s="393">
        <v>0.22374998352142877</v>
      </c>
      <c r="DN66" s="392">
        <v>0</v>
      </c>
      <c r="DO66" s="393">
        <v>0.22374998352142877</v>
      </c>
      <c r="DP66" s="392">
        <v>0.65</v>
      </c>
      <c r="DQ66" s="393">
        <v>0.3069289895419996</v>
      </c>
      <c r="DR66" s="449">
        <v>0.75</v>
      </c>
      <c r="DS66" s="300"/>
      <c r="DT66" s="427"/>
      <c r="DU66" s="213" t="s">
        <v>1040</v>
      </c>
      <c r="DV66" s="213" t="s">
        <v>681</v>
      </c>
      <c r="DW66" s="214" t="s">
        <v>750</v>
      </c>
      <c r="DX66" s="232">
        <v>46036</v>
      </c>
      <c r="DY66" s="464">
        <v>250325.1</v>
      </c>
      <c r="DZ66" s="464">
        <v>144196.95000000001</v>
      </c>
      <c r="EA66" s="435">
        <v>-0.4262500164785713</v>
      </c>
      <c r="EB66" s="379">
        <v>-0.3597331370286081</v>
      </c>
      <c r="EC66" s="379">
        <v>-2.2842295878428009E-5</v>
      </c>
      <c r="ED66" s="379">
        <v>0</v>
      </c>
      <c r="EE66" s="379">
        <v>1.483410972371528E-2</v>
      </c>
      <c r="EF66" s="379">
        <v>0</v>
      </c>
      <c r="EG66" s="379">
        <v>0</v>
      </c>
      <c r="EH66" s="379">
        <v>4.0592813105836539E-4</v>
      </c>
      <c r="EI66" s="379">
        <v>0</v>
      </c>
      <c r="EJ66" s="379">
        <v>0.37120460952577267</v>
      </c>
      <c r="EK66" s="379">
        <v>-2.5000000000000001E-2</v>
      </c>
      <c r="EL66" s="379">
        <v>-1.6886680560599041E-3</v>
      </c>
      <c r="EM66" s="433">
        <v>0.38644464738054646</v>
      </c>
      <c r="EN66" s="301"/>
      <c r="EO66" s="430"/>
      <c r="EP66" s="128" t="s">
        <v>1040</v>
      </c>
      <c r="EQ66" s="432" t="s">
        <v>681</v>
      </c>
      <c r="ER66" s="201" t="s">
        <v>750</v>
      </c>
      <c r="ES66" s="232">
        <v>46036</v>
      </c>
      <c r="ET66" s="434">
        <v>250325.1</v>
      </c>
      <c r="EU66" s="434">
        <v>144196.95000000001</v>
      </c>
      <c r="EV66" s="435">
        <v>-0.4262500164785713</v>
      </c>
      <c r="EW66" s="379">
        <v>-0.10337363692254592</v>
      </c>
      <c r="EX66" s="379">
        <v>-2.635950010606207E-2</v>
      </c>
      <c r="EY66" s="379">
        <v>-0.20500000000000002</v>
      </c>
      <c r="EZ66" s="379">
        <v>-2.5000000000000001E-2</v>
      </c>
      <c r="FA66" s="379">
        <v>-2.2842295878428009E-5</v>
      </c>
      <c r="FB66" s="379">
        <v>0</v>
      </c>
      <c r="FC66" s="379">
        <v>1.483410972371528E-2</v>
      </c>
      <c r="FD66" s="379">
        <v>0</v>
      </c>
      <c r="FE66" s="379">
        <v>0</v>
      </c>
      <c r="FF66" s="379">
        <v>0</v>
      </c>
      <c r="FG66" s="379">
        <v>0</v>
      </c>
      <c r="FH66" s="379">
        <v>0</v>
      </c>
      <c r="FI66" s="379">
        <v>4.0592813105836539E-4</v>
      </c>
      <c r="FJ66" s="379">
        <v>0</v>
      </c>
      <c r="FK66" s="379">
        <v>0</v>
      </c>
      <c r="FL66" s="379">
        <v>0.37120460952577267</v>
      </c>
      <c r="FM66" s="379">
        <v>0</v>
      </c>
      <c r="FN66" s="379">
        <v>-2.5000000000000001E-2</v>
      </c>
      <c r="FO66" s="379">
        <v>-1.6886680560599041E-3</v>
      </c>
      <c r="FP66" s="385">
        <v>0</v>
      </c>
      <c r="FQ66" s="380">
        <v>0.38644464738054635</v>
      </c>
      <c r="FR66" s="258"/>
      <c r="FT66" s="305"/>
      <c r="FU66" s="283"/>
      <c r="FV66" s="284"/>
      <c r="FW66" s="284"/>
      <c r="FX66" s="285"/>
      <c r="GA66" s="128" t="s">
        <v>1040</v>
      </c>
      <c r="GB66" s="213" t="s">
        <v>681</v>
      </c>
      <c r="GC66" s="201" t="s">
        <v>750</v>
      </c>
      <c r="GD66" s="232">
        <v>46036</v>
      </c>
      <c r="GE66" s="224">
        <v>250325.1</v>
      </c>
      <c r="GF66" s="224">
        <v>144196.95000000001</v>
      </c>
      <c r="GG66" s="219">
        <v>-0.4262500164785713</v>
      </c>
      <c r="GH66" s="379">
        <v>-0.10337363692254592</v>
      </c>
      <c r="GI66" s="379">
        <v>-2.635950010606207E-2</v>
      </c>
      <c r="GJ66" s="379">
        <v>-0.20500000000000002</v>
      </c>
      <c r="GK66" s="379">
        <v>-2.5000000000000001E-2</v>
      </c>
      <c r="GL66" s="379">
        <v>1.483410972371528E-2</v>
      </c>
      <c r="GM66" s="379">
        <v>0</v>
      </c>
      <c r="GN66" s="379">
        <v>0</v>
      </c>
      <c r="GO66" s="379">
        <v>0</v>
      </c>
      <c r="GP66" s="379">
        <v>0</v>
      </c>
      <c r="GQ66" s="379">
        <v>0</v>
      </c>
      <c r="GR66" s="379">
        <v>4.0592813105836539E-4</v>
      </c>
      <c r="GS66" s="379">
        <v>-2.2842295878428009E-5</v>
      </c>
      <c r="GT66" s="379">
        <v>-1.6886680560599041E-3</v>
      </c>
      <c r="GU66" s="379">
        <v>0</v>
      </c>
      <c r="GV66" s="379">
        <v>0</v>
      </c>
      <c r="GW66" s="379">
        <v>0</v>
      </c>
      <c r="GX66" s="379">
        <v>-2.5000000000000001E-2</v>
      </c>
      <c r="GY66" s="379">
        <v>0</v>
      </c>
      <c r="GZ66" s="379">
        <v>0</v>
      </c>
      <c r="HA66" s="379">
        <v>0</v>
      </c>
      <c r="HB66" s="379">
        <v>0</v>
      </c>
      <c r="HC66" s="379">
        <v>0</v>
      </c>
      <c r="HD66" s="379">
        <v>0</v>
      </c>
      <c r="HE66" s="379">
        <v>0.37120460952577267</v>
      </c>
      <c r="HF66" s="379">
        <v>0</v>
      </c>
      <c r="HG66" s="379">
        <v>0</v>
      </c>
      <c r="HH66" s="379">
        <v>0</v>
      </c>
      <c r="HI66" s="379">
        <v>0</v>
      </c>
      <c r="HJ66" s="380">
        <v>0.38644464738054635</v>
      </c>
      <c r="HO66" s="128" t="s">
        <v>1040</v>
      </c>
      <c r="HP66" s="213" t="s">
        <v>681</v>
      </c>
      <c r="HQ66" s="201" t="s">
        <v>750</v>
      </c>
      <c r="HR66" s="232">
        <v>46036</v>
      </c>
      <c r="HS66" s="224">
        <v>250325.1</v>
      </c>
      <c r="HT66" s="224">
        <v>144196.95000000001</v>
      </c>
      <c r="HU66" s="219">
        <v>0.15785957256252461</v>
      </c>
      <c r="HV66" s="379">
        <v>2.4626363077454076E-2</v>
      </c>
      <c r="HW66" s="379">
        <v>4.9640499893937928E-2</v>
      </c>
      <c r="HX66" s="379">
        <v>-4.1000000000000009E-2</v>
      </c>
      <c r="HY66" s="379">
        <v>-5.000000000000001E-3</v>
      </c>
      <c r="HZ66" s="379">
        <v>0</v>
      </c>
      <c r="IA66" s="379">
        <v>0</v>
      </c>
      <c r="IB66" s="379">
        <v>0</v>
      </c>
      <c r="IC66" s="379">
        <v>0</v>
      </c>
      <c r="ID66" s="379">
        <v>0</v>
      </c>
      <c r="IE66" s="379">
        <v>0</v>
      </c>
      <c r="IF66" s="379">
        <v>4.8405928131058359E-2</v>
      </c>
      <c r="IG66" s="379">
        <v>0.14397715770412156</v>
      </c>
      <c r="IH66" s="379">
        <v>4.631133194394009E-2</v>
      </c>
      <c r="II66" s="379">
        <v>0</v>
      </c>
      <c r="IJ66" s="379">
        <v>0</v>
      </c>
      <c r="IK66" s="379">
        <v>0</v>
      </c>
      <c r="IL66" s="379">
        <v>-5.000000000000001E-3</v>
      </c>
      <c r="IM66" s="379">
        <v>0</v>
      </c>
      <c r="IN66" s="379">
        <v>0</v>
      </c>
      <c r="IO66" s="379">
        <v>0</v>
      </c>
      <c r="IP66" s="379">
        <v>0</v>
      </c>
      <c r="IQ66" s="379">
        <v>0</v>
      </c>
      <c r="IR66" s="379">
        <v>0</v>
      </c>
      <c r="IS66" s="379">
        <v>0</v>
      </c>
      <c r="IT66" s="379">
        <v>0</v>
      </c>
      <c r="IU66" s="379">
        <v>0</v>
      </c>
      <c r="IV66" s="379">
        <v>0</v>
      </c>
      <c r="IW66" s="379">
        <v>0</v>
      </c>
      <c r="IX66" s="380">
        <v>0.18198064037525602</v>
      </c>
    </row>
    <row r="67" spans="1:258" x14ac:dyDescent="0.25">
      <c r="F67" s="104"/>
      <c r="AA67" s="104"/>
      <c r="AX67"/>
      <c r="BD67" s="104"/>
      <c r="CO67" s="413"/>
      <c r="CP67" s="513"/>
      <c r="CQ67" s="413"/>
      <c r="CR67" s="513"/>
      <c r="CX67" s="104"/>
      <c r="DA67" s="413"/>
      <c r="DB67" s="513"/>
      <c r="DC67" s="413"/>
      <c r="DD67" s="513"/>
      <c r="DE67" s="514"/>
      <c r="DF67" s="514"/>
      <c r="DG67" s="413"/>
      <c r="DH67" s="513"/>
      <c r="DI67" s="413"/>
      <c r="DJ67" s="513"/>
      <c r="DK67" s="413"/>
      <c r="DL67" s="513"/>
      <c r="DM67" s="413"/>
      <c r="DN67" s="513"/>
      <c r="DO67" s="413"/>
      <c r="DP67" s="513"/>
      <c r="DQ67" s="413"/>
      <c r="DR67" s="513"/>
      <c r="DX67" s="104"/>
      <c r="ES67" s="104"/>
      <c r="GD67" s="104"/>
      <c r="HR67" s="104"/>
    </row>
    <row r="68" spans="1:258" x14ac:dyDescent="0.25">
      <c r="AX68"/>
    </row>
    <row r="69" spans="1:258" x14ac:dyDescent="0.25">
      <c r="AX69"/>
      <c r="CI69" s="596"/>
      <c r="CP69" s="595"/>
      <c r="CQ69" s="595"/>
    </row>
    <row r="70" spans="1:258" x14ac:dyDescent="0.25">
      <c r="AX70"/>
      <c r="CI70" s="596"/>
      <c r="CP70" s="595"/>
      <c r="CQ70" s="595"/>
    </row>
    <row r="71" spans="1:258" ht="45" customHeight="1" x14ac:dyDescent="0.25">
      <c r="AX71"/>
      <c r="CI71" s="596"/>
      <c r="CP71" s="595"/>
      <c r="CQ71" s="595"/>
    </row>
    <row r="72" spans="1:258" ht="45" customHeight="1" x14ac:dyDescent="0.25">
      <c r="AX72"/>
      <c r="CI72" s="596"/>
      <c r="CP72" s="595"/>
      <c r="CQ72" s="595"/>
    </row>
    <row r="73" spans="1:258" x14ac:dyDescent="0.25">
      <c r="AX73"/>
      <c r="CI73" s="596"/>
      <c r="CP73" s="595"/>
      <c r="CQ73" s="595"/>
    </row>
    <row r="74" spans="1:258" x14ac:dyDescent="0.25">
      <c r="AX74"/>
      <c r="CI74" s="596"/>
      <c r="CP74" s="595"/>
      <c r="CQ74" s="595"/>
    </row>
    <row r="75" spans="1:258" x14ac:dyDescent="0.25">
      <c r="AX75"/>
      <c r="CI75" s="596"/>
      <c r="CP75" s="595"/>
      <c r="CQ75" s="595"/>
    </row>
    <row r="76" spans="1:258" x14ac:dyDescent="0.25">
      <c r="AX76"/>
      <c r="CI76" s="596"/>
      <c r="CP76" s="595"/>
      <c r="CQ76" s="595"/>
    </row>
    <row r="77" spans="1:258" x14ac:dyDescent="0.25">
      <c r="AX77"/>
      <c r="CI77" s="596"/>
      <c r="CP77" s="595"/>
      <c r="CQ77" s="595"/>
    </row>
    <row r="78" spans="1:258" x14ac:dyDescent="0.25">
      <c r="AX78"/>
      <c r="CI78" s="596"/>
      <c r="CP78" s="595"/>
      <c r="CQ78" s="595"/>
    </row>
    <row r="79" spans="1:258" x14ac:dyDescent="0.25">
      <c r="AX79"/>
      <c r="CI79" s="596"/>
      <c r="CP79" s="595"/>
      <c r="CQ79" s="595"/>
    </row>
    <row r="80" spans="1:258" x14ac:dyDescent="0.25">
      <c r="AX80"/>
      <c r="CI80" s="596"/>
      <c r="CP80" s="595"/>
      <c r="CQ80" s="595"/>
    </row>
    <row r="81" spans="50:95" x14ac:dyDescent="0.25">
      <c r="AX81"/>
      <c r="CI81" s="596"/>
      <c r="CP81" s="595"/>
      <c r="CQ81" s="595"/>
    </row>
    <row r="82" spans="50:95" x14ac:dyDescent="0.25">
      <c r="AX82"/>
      <c r="CI82" s="596"/>
      <c r="CP82" s="595"/>
      <c r="CQ82" s="595"/>
    </row>
    <row r="83" spans="50:95" x14ac:dyDescent="0.25">
      <c r="AX83"/>
      <c r="CI83" s="596"/>
      <c r="CP83" s="595"/>
      <c r="CQ83" s="595"/>
    </row>
    <row r="84" spans="50:95" x14ac:dyDescent="0.25">
      <c r="AX84"/>
      <c r="CI84" s="596"/>
      <c r="CP84" s="595"/>
      <c r="CQ84" s="595"/>
    </row>
    <row r="85" spans="50:95" x14ac:dyDescent="0.25">
      <c r="AX85"/>
      <c r="CI85" s="596"/>
      <c r="CP85" s="595"/>
      <c r="CQ85" s="595"/>
    </row>
    <row r="86" spans="50:95" x14ac:dyDescent="0.25">
      <c r="AX86"/>
      <c r="CI86" s="596"/>
      <c r="CP86" s="595"/>
      <c r="CQ86" s="595"/>
    </row>
    <row r="87" spans="50:95" x14ac:dyDescent="0.25">
      <c r="AX87"/>
      <c r="CI87" s="596"/>
      <c r="CP87" s="595"/>
      <c r="CQ87" s="595"/>
    </row>
    <row r="88" spans="50:95" x14ac:dyDescent="0.25">
      <c r="AX88"/>
      <c r="CI88" s="596"/>
      <c r="CP88" s="595"/>
      <c r="CQ88" s="595"/>
    </row>
    <row r="89" spans="50:95" x14ac:dyDescent="0.25">
      <c r="AX89"/>
      <c r="CI89" s="596"/>
      <c r="CP89" s="595"/>
      <c r="CQ89" s="595"/>
    </row>
    <row r="90" spans="50:95" x14ac:dyDescent="0.25">
      <c r="AX90"/>
      <c r="CI90" s="596"/>
      <c r="CP90" s="595"/>
      <c r="CQ90" s="595"/>
    </row>
    <row r="91" spans="50:95" x14ac:dyDescent="0.25">
      <c r="AX91"/>
      <c r="CI91" s="596"/>
      <c r="CP91" s="595"/>
      <c r="CQ91" s="595"/>
    </row>
    <row r="92" spans="50:95" x14ac:dyDescent="0.25">
      <c r="AX92"/>
      <c r="CI92" s="596"/>
      <c r="CP92" s="595"/>
      <c r="CQ92" s="595"/>
    </row>
    <row r="93" spans="50:95" x14ac:dyDescent="0.25">
      <c r="AX93"/>
    </row>
    <row r="94" spans="50:95" x14ac:dyDescent="0.25">
      <c r="AX94"/>
    </row>
    <row r="95" spans="50:95" x14ac:dyDescent="0.25">
      <c r="AX95"/>
    </row>
    <row r="96" spans="50:95" x14ac:dyDescent="0.25">
      <c r="AX96"/>
    </row>
    <row r="97" spans="50:50" x14ac:dyDescent="0.25">
      <c r="AX97"/>
    </row>
    <row r="98" spans="50:50" x14ac:dyDescent="0.25">
      <c r="AX98"/>
    </row>
    <row r="99" spans="50:50" x14ac:dyDescent="0.25">
      <c r="AX99"/>
    </row>
    <row r="100" spans="50:50" x14ac:dyDescent="0.25">
      <c r="AX100"/>
    </row>
    <row r="101" spans="50:50" x14ac:dyDescent="0.25">
      <c r="AX101"/>
    </row>
    <row r="102" spans="50:50" x14ac:dyDescent="0.25">
      <c r="AX102"/>
    </row>
    <row r="103" spans="50:50" x14ac:dyDescent="0.25">
      <c r="AX103"/>
    </row>
    <row r="104" spans="50:50" x14ac:dyDescent="0.25">
      <c r="AX104"/>
    </row>
    <row r="105" spans="50:50" x14ac:dyDescent="0.25">
      <c r="AX105"/>
    </row>
    <row r="106" spans="50:50" x14ac:dyDescent="0.25">
      <c r="AX106"/>
    </row>
    <row r="107" spans="50:50" x14ac:dyDescent="0.25">
      <c r="AX107"/>
    </row>
    <row r="108" spans="50:50" x14ac:dyDescent="0.25">
      <c r="AX108"/>
    </row>
    <row r="109" spans="50:50" x14ac:dyDescent="0.25">
      <c r="AX109"/>
    </row>
    <row r="110" spans="50:50" x14ac:dyDescent="0.25">
      <c r="AX110"/>
    </row>
    <row r="111" spans="50:50" x14ac:dyDescent="0.25">
      <c r="AX111"/>
    </row>
    <row r="112" spans="50:50" x14ac:dyDescent="0.25">
      <c r="AX112"/>
    </row>
    <row r="113" spans="50:50" x14ac:dyDescent="0.25">
      <c r="AX113"/>
    </row>
    <row r="114" spans="50:50" x14ac:dyDescent="0.25">
      <c r="AX114"/>
    </row>
    <row r="115" spans="50:50" x14ac:dyDescent="0.25">
      <c r="AX115"/>
    </row>
    <row r="116" spans="50:50" x14ac:dyDescent="0.25">
      <c r="AX116"/>
    </row>
    <row r="117" spans="50:50" x14ac:dyDescent="0.25">
      <c r="AX117"/>
    </row>
    <row r="118" spans="50:50" x14ac:dyDescent="0.25">
      <c r="AX118"/>
    </row>
    <row r="119" spans="50:50" x14ac:dyDescent="0.25">
      <c r="AX119"/>
    </row>
    <row r="120" spans="50:50" x14ac:dyDescent="0.25">
      <c r="AX120"/>
    </row>
    <row r="121" spans="50:50" x14ac:dyDescent="0.25">
      <c r="AX121"/>
    </row>
    <row r="122" spans="50:50" x14ac:dyDescent="0.25">
      <c r="AX122"/>
    </row>
    <row r="123" spans="50:50" x14ac:dyDescent="0.25">
      <c r="AX123"/>
    </row>
    <row r="124" spans="50:50" x14ac:dyDescent="0.25">
      <c r="AX124"/>
    </row>
    <row r="125" spans="50:50" x14ac:dyDescent="0.25">
      <c r="AX125"/>
    </row>
    <row r="126" spans="50:50" x14ac:dyDescent="0.25">
      <c r="AX126"/>
    </row>
    <row r="127" spans="50:50" x14ac:dyDescent="0.25">
      <c r="AX127"/>
    </row>
    <row r="128" spans="50:50" x14ac:dyDescent="0.25">
      <c r="AX128"/>
    </row>
    <row r="129" spans="50:50" x14ac:dyDescent="0.25">
      <c r="AX129"/>
    </row>
    <row r="130" spans="50:50" x14ac:dyDescent="0.25">
      <c r="AX130"/>
    </row>
    <row r="131" spans="50:50" x14ac:dyDescent="0.25">
      <c r="AX131"/>
    </row>
    <row r="132" spans="50:50" x14ac:dyDescent="0.25">
      <c r="AX132"/>
    </row>
    <row r="133" spans="50:50" x14ac:dyDescent="0.25">
      <c r="AX133"/>
    </row>
    <row r="134" spans="50:50" x14ac:dyDescent="0.25">
      <c r="AX134"/>
    </row>
    <row r="135" spans="50:50" x14ac:dyDescent="0.25">
      <c r="AX135"/>
    </row>
    <row r="136" spans="50:50" x14ac:dyDescent="0.25">
      <c r="AX136"/>
    </row>
    <row r="137" spans="50:50" x14ac:dyDescent="0.25">
      <c r="AX137"/>
    </row>
    <row r="138" spans="50:50" x14ac:dyDescent="0.25">
      <c r="AX138"/>
    </row>
    <row r="139" spans="50:50" x14ac:dyDescent="0.25">
      <c r="AX139"/>
    </row>
    <row r="140" spans="50:50" x14ac:dyDescent="0.25">
      <c r="AX140"/>
    </row>
    <row r="141" spans="50:50" x14ac:dyDescent="0.25">
      <c r="AX141"/>
    </row>
    <row r="142" spans="50:50" x14ac:dyDescent="0.25">
      <c r="AX142"/>
    </row>
    <row r="143" spans="50:50" x14ac:dyDescent="0.25">
      <c r="AX143"/>
    </row>
    <row r="144" spans="50:50" x14ac:dyDescent="0.25">
      <c r="AX144"/>
    </row>
    <row r="145" spans="50:50" x14ac:dyDescent="0.25">
      <c r="AX145"/>
    </row>
    <row r="146" spans="50:50" x14ac:dyDescent="0.25">
      <c r="AX146"/>
    </row>
    <row r="147" spans="50:50" x14ac:dyDescent="0.25">
      <c r="AX147"/>
    </row>
    <row r="148" spans="50:50" x14ac:dyDescent="0.25">
      <c r="AX148"/>
    </row>
    <row r="149" spans="50:50" x14ac:dyDescent="0.25">
      <c r="AX149"/>
    </row>
    <row r="150" spans="50:50" x14ac:dyDescent="0.25">
      <c r="AX150"/>
    </row>
    <row r="151" spans="50:50" x14ac:dyDescent="0.25">
      <c r="AX151"/>
    </row>
    <row r="152" spans="50:50" x14ac:dyDescent="0.25">
      <c r="AX152"/>
    </row>
    <row r="153" spans="50:50" x14ac:dyDescent="0.25">
      <c r="AX153"/>
    </row>
    <row r="154" spans="50:50" x14ac:dyDescent="0.25">
      <c r="AX154"/>
    </row>
    <row r="155" spans="50:50" x14ac:dyDescent="0.25">
      <c r="AX155"/>
    </row>
    <row r="156" spans="50:50" x14ac:dyDescent="0.25">
      <c r="AX156"/>
    </row>
    <row r="157" spans="50:50" x14ac:dyDescent="0.25">
      <c r="AX157"/>
    </row>
    <row r="158" spans="50:50" x14ac:dyDescent="0.25">
      <c r="AX158"/>
    </row>
    <row r="159" spans="50:50" x14ac:dyDescent="0.25">
      <c r="AX159"/>
    </row>
    <row r="160" spans="50:50" x14ac:dyDescent="0.25">
      <c r="AX160"/>
    </row>
    <row r="161" spans="50:50" x14ac:dyDescent="0.25">
      <c r="AX161"/>
    </row>
    <row r="162" spans="50:50" x14ac:dyDescent="0.25">
      <c r="AX162"/>
    </row>
    <row r="163" spans="50:50" x14ac:dyDescent="0.25">
      <c r="AX163"/>
    </row>
    <row r="164" spans="50:50" x14ac:dyDescent="0.25">
      <c r="AX164"/>
    </row>
    <row r="165" spans="50:50" x14ac:dyDescent="0.25">
      <c r="AX165"/>
    </row>
    <row r="166" spans="50:50" x14ac:dyDescent="0.25">
      <c r="AX166"/>
    </row>
    <row r="167" spans="50:50" x14ac:dyDescent="0.25">
      <c r="AX167"/>
    </row>
    <row r="168" spans="50:50" x14ac:dyDescent="0.25">
      <c r="AX168"/>
    </row>
    <row r="169" spans="50:50" x14ac:dyDescent="0.25">
      <c r="AX169"/>
    </row>
    <row r="170" spans="50:50" x14ac:dyDescent="0.25">
      <c r="AX170"/>
    </row>
    <row r="171" spans="50:50" x14ac:dyDescent="0.25">
      <c r="AX171"/>
    </row>
    <row r="172" spans="50:50" x14ac:dyDescent="0.25">
      <c r="AX172"/>
    </row>
    <row r="173" spans="50:50" x14ac:dyDescent="0.25">
      <c r="AX173"/>
    </row>
    <row r="174" spans="50:50" x14ac:dyDescent="0.25">
      <c r="AX174"/>
    </row>
    <row r="175" spans="50:50" x14ac:dyDescent="0.25">
      <c r="AX175"/>
    </row>
    <row r="176" spans="50:50" x14ac:dyDescent="0.25">
      <c r="AX176"/>
    </row>
    <row r="177" spans="50:50" x14ac:dyDescent="0.25">
      <c r="AX177"/>
    </row>
    <row r="178" spans="50:50" x14ac:dyDescent="0.25">
      <c r="AX178"/>
    </row>
    <row r="179" spans="50:50" x14ac:dyDescent="0.25">
      <c r="AX179"/>
    </row>
    <row r="180" spans="50:50" x14ac:dyDescent="0.25">
      <c r="AX180"/>
    </row>
    <row r="181" spans="50:50" x14ac:dyDescent="0.25">
      <c r="AX181"/>
    </row>
    <row r="182" spans="50:50" x14ac:dyDescent="0.25">
      <c r="AX182"/>
    </row>
    <row r="183" spans="50:50" x14ac:dyDescent="0.25">
      <c r="AX183"/>
    </row>
    <row r="184" spans="50:50" x14ac:dyDescent="0.25">
      <c r="AX184"/>
    </row>
    <row r="185" spans="50:50" x14ac:dyDescent="0.25">
      <c r="AX185"/>
    </row>
    <row r="186" spans="50:50" x14ac:dyDescent="0.25">
      <c r="AX186"/>
    </row>
    <row r="187" spans="50:50" x14ac:dyDescent="0.25">
      <c r="AX187"/>
    </row>
    <row r="188" spans="50:50" x14ac:dyDescent="0.25">
      <c r="AX188"/>
    </row>
    <row r="189" spans="50:50" x14ac:dyDescent="0.25">
      <c r="AX189"/>
    </row>
    <row r="190" spans="50:50" x14ac:dyDescent="0.25">
      <c r="AX190"/>
    </row>
    <row r="191" spans="50:50" x14ac:dyDescent="0.25">
      <c r="AX191"/>
    </row>
    <row r="192" spans="50:50" x14ac:dyDescent="0.25">
      <c r="AX192"/>
    </row>
    <row r="193" spans="50:50" x14ac:dyDescent="0.25">
      <c r="AX193"/>
    </row>
    <row r="194" spans="50:50" x14ac:dyDescent="0.25">
      <c r="AX194"/>
    </row>
    <row r="195" spans="50:50" x14ac:dyDescent="0.25">
      <c r="AX195"/>
    </row>
    <row r="196" spans="50:50" x14ac:dyDescent="0.25">
      <c r="AX196"/>
    </row>
    <row r="197" spans="50:50" x14ac:dyDescent="0.25">
      <c r="AX197"/>
    </row>
    <row r="198" spans="50:50" x14ac:dyDescent="0.25">
      <c r="AX198"/>
    </row>
    <row r="199" spans="50:50" x14ac:dyDescent="0.25">
      <c r="AX199"/>
    </row>
    <row r="200" spans="50:50" x14ac:dyDescent="0.25">
      <c r="AX200"/>
    </row>
    <row r="201" spans="50:50" x14ac:dyDescent="0.25">
      <c r="AX201"/>
    </row>
    <row r="202" spans="50:50" x14ac:dyDescent="0.25">
      <c r="AX202"/>
    </row>
    <row r="203" spans="50:50" x14ac:dyDescent="0.25">
      <c r="AX203"/>
    </row>
    <row r="204" spans="50:50" x14ac:dyDescent="0.25">
      <c r="AX204"/>
    </row>
    <row r="205" spans="50:50" x14ac:dyDescent="0.25">
      <c r="AX205"/>
    </row>
    <row r="206" spans="50:50" x14ac:dyDescent="0.25">
      <c r="AX206"/>
    </row>
    <row r="207" spans="50:50" x14ac:dyDescent="0.25">
      <c r="AX207"/>
    </row>
    <row r="208" spans="50:50" x14ac:dyDescent="0.25">
      <c r="AX208"/>
    </row>
    <row r="209" spans="50:50" x14ac:dyDescent="0.25">
      <c r="AX209"/>
    </row>
    <row r="210" spans="50:50" x14ac:dyDescent="0.25">
      <c r="AX210"/>
    </row>
    <row r="211" spans="50:50" x14ac:dyDescent="0.25">
      <c r="AX211"/>
    </row>
    <row r="212" spans="50:50" x14ac:dyDescent="0.25">
      <c r="AX212"/>
    </row>
    <row r="213" spans="50:50" x14ac:dyDescent="0.25">
      <c r="AX213"/>
    </row>
    <row r="214" spans="50:50" x14ac:dyDescent="0.25">
      <c r="AX214"/>
    </row>
    <row r="215" spans="50:50" x14ac:dyDescent="0.25">
      <c r="AX215"/>
    </row>
    <row r="216" spans="50:50" x14ac:dyDescent="0.25">
      <c r="AX216"/>
    </row>
    <row r="217" spans="50:50" x14ac:dyDescent="0.25">
      <c r="AX217"/>
    </row>
    <row r="218" spans="50:50" x14ac:dyDescent="0.25">
      <c r="AX218"/>
    </row>
    <row r="219" spans="50:50" x14ac:dyDescent="0.25">
      <c r="AX219"/>
    </row>
    <row r="220" spans="50:50" x14ac:dyDescent="0.25">
      <c r="AX220"/>
    </row>
    <row r="221" spans="50:50" x14ac:dyDescent="0.25">
      <c r="AX221"/>
    </row>
    <row r="222" spans="50:50" x14ac:dyDescent="0.25">
      <c r="AX222"/>
    </row>
    <row r="223" spans="50:50" x14ac:dyDescent="0.25">
      <c r="AX223"/>
    </row>
    <row r="224" spans="50:50" x14ac:dyDescent="0.25">
      <c r="AX224"/>
    </row>
    <row r="225" spans="50:50" x14ac:dyDescent="0.25">
      <c r="AX225"/>
    </row>
    <row r="226" spans="50:50" x14ac:dyDescent="0.25">
      <c r="AX226"/>
    </row>
    <row r="227" spans="50:50" x14ac:dyDescent="0.25">
      <c r="AX227"/>
    </row>
    <row r="228" spans="50:50" x14ac:dyDescent="0.25">
      <c r="AX228"/>
    </row>
    <row r="229" spans="50:50" x14ac:dyDescent="0.25">
      <c r="AX229"/>
    </row>
    <row r="230" spans="50:50" x14ac:dyDescent="0.25">
      <c r="AX230"/>
    </row>
    <row r="231" spans="50:50" x14ac:dyDescent="0.25">
      <c r="AX231"/>
    </row>
    <row r="232" spans="50:50" x14ac:dyDescent="0.25">
      <c r="AX232"/>
    </row>
    <row r="233" spans="50:50" x14ac:dyDescent="0.25">
      <c r="AX233"/>
    </row>
    <row r="234" spans="50:50" x14ac:dyDescent="0.25">
      <c r="AX234"/>
    </row>
    <row r="235" spans="50:50" x14ac:dyDescent="0.25">
      <c r="AX235"/>
    </row>
    <row r="236" spans="50:50" x14ac:dyDescent="0.25">
      <c r="AX236"/>
    </row>
    <row r="237" spans="50:50" x14ac:dyDescent="0.25">
      <c r="AX237"/>
    </row>
    <row r="238" spans="50:50" x14ac:dyDescent="0.25">
      <c r="AX238"/>
    </row>
    <row r="239" spans="50:50" x14ac:dyDescent="0.25">
      <c r="AX239"/>
    </row>
    <row r="240" spans="50:50" x14ac:dyDescent="0.25">
      <c r="AX240"/>
    </row>
    <row r="241" spans="50:50" x14ac:dyDescent="0.25">
      <c r="AX241"/>
    </row>
    <row r="242" spans="50:50" x14ac:dyDescent="0.25">
      <c r="AX242"/>
    </row>
  </sheetData>
  <dataConsolidate link="1"/>
  <conditionalFormatting sqref="AX4:AX66 T4:T66">
    <cfRule type="cellIs" dxfId="730" priority="43" operator="between">
      <formula>0.99</formula>
      <formula>1.01</formula>
    </cfRule>
  </conditionalFormatting>
  <conditionalFormatting sqref="FQ4:FQ66 EM4:EM66">
    <cfRule type="cellIs" dxfId="729" priority="42" operator="greaterThan">
      <formula>0.2</formula>
    </cfRule>
  </conditionalFormatting>
  <conditionalFormatting sqref="F4:F66 AA4:AA66 CX4:CX66">
    <cfRule type="cellIs" dxfId="728" priority="41" operator="greaterThan">
      <formula>TODAY()-180</formula>
    </cfRule>
  </conditionalFormatting>
  <conditionalFormatting sqref="CL4:CL66">
    <cfRule type="cellIs" dxfId="727" priority="27" operator="notEqual">
      <formula>0</formula>
    </cfRule>
  </conditionalFormatting>
  <conditionalFormatting sqref="HJ4:HJ66">
    <cfRule type="cellIs" dxfId="726" priority="23" operator="greaterThan">
      <formula>0.2</formula>
    </cfRule>
  </conditionalFormatting>
  <conditionalFormatting sqref="CM4:CN66">
    <cfRule type="cellIs" dxfId="725" priority="22" operator="lessThan">
      <formula>0</formula>
    </cfRule>
  </conditionalFormatting>
  <conditionalFormatting sqref="HR4:HR66">
    <cfRule type="cellIs" dxfId="724" priority="19" operator="greaterThan">
      <formula>TODAY()-365</formula>
    </cfRule>
  </conditionalFormatting>
  <conditionalFormatting sqref="IW4:IW66">
    <cfRule type="cellIs" dxfId="723" priority="18" operator="greaterThan">
      <formula>0.2</formula>
    </cfRule>
  </conditionalFormatting>
  <conditionalFormatting sqref="BU4:BZ66">
    <cfRule type="cellIs" dxfId="722" priority="16" operator="between">
      <formula>0.99</formula>
      <formula>1.01</formula>
    </cfRule>
  </conditionalFormatting>
  <conditionalFormatting sqref="BD4:BD66">
    <cfRule type="cellIs" dxfId="721" priority="15" operator="greaterThan">
      <formula>TODAY()-180</formula>
    </cfRule>
  </conditionalFormatting>
  <conditionalFormatting sqref="CF4:CF66">
    <cfRule type="cellIs" dxfId="720" priority="12" operator="between">
      <formula>0.99</formula>
      <formula>1.01</formula>
    </cfRule>
  </conditionalFormatting>
  <conditionalFormatting sqref="GD4:GD66">
    <cfRule type="cellIs" dxfId="719" priority="9" operator="greaterThan">
      <formula>TODAY()-365</formula>
    </cfRule>
  </conditionalFormatting>
  <conditionalFormatting sqref="ES4:ES66">
    <cfRule type="cellIs" dxfId="718" priority="8" operator="greaterThan">
      <formula>TODAY()-365</formula>
    </cfRule>
  </conditionalFormatting>
  <conditionalFormatting sqref="DX4:DX66">
    <cfRule type="cellIs" dxfId="717" priority="7" operator="greaterThan">
      <formula>TODAY()-365</formula>
    </cfRule>
  </conditionalFormatting>
  <conditionalFormatting sqref="EV4:EV66">
    <cfRule type="iconSet" priority="239">
      <iconSet iconSet="4TrafficLights">
        <cfvo type="percent" val="0"/>
        <cfvo type="percent" val="25"/>
        <cfvo type="percent" val="50"/>
        <cfvo type="percent" val="75" gte="0"/>
      </iconSet>
    </cfRule>
  </conditionalFormatting>
  <conditionalFormatting sqref="J4:T66">
    <cfRule type="dataBar" priority="240">
      <dataBar>
        <cfvo type="min"/>
        <cfvo type="max"/>
        <color rgb="FFB8CDE6"/>
      </dataBar>
      <extLst>
        <ext xmlns:x14="http://schemas.microsoft.com/office/spreadsheetml/2009/9/main" uri="{B025F937-C7B1-47D3-B67F-A62EFF666E3E}">
          <x14:id>{D75101B5-2429-4AD1-9948-8EAE99EB98A4}</x14:id>
        </ext>
      </extLst>
    </cfRule>
  </conditionalFormatting>
  <conditionalFormatting sqref="GG4:GG66">
    <cfRule type="iconSet" priority="241">
      <iconSet iconSet="4TrafficLights">
        <cfvo type="percent" val="0"/>
        <cfvo type="percent" val="25"/>
        <cfvo type="percent" val="50"/>
        <cfvo type="percent" val="75" gte="0"/>
      </iconSet>
    </cfRule>
  </conditionalFormatting>
  <conditionalFormatting sqref="HU4:HU66">
    <cfRule type="iconSet" priority="243">
      <iconSet iconSet="4TrafficLights">
        <cfvo type="percent" val="0"/>
        <cfvo type="num" val="-0.3" gte="0"/>
        <cfvo type="num" val="-0.15" gte="0"/>
        <cfvo type="num" val="0" gte="0"/>
      </iconSet>
    </cfRule>
  </conditionalFormatting>
  <conditionalFormatting sqref="EB4:EL66">
    <cfRule type="dataBar" priority="248">
      <dataBar>
        <cfvo type="min"/>
        <cfvo type="max"/>
        <color rgb="FF9EBBDE"/>
      </dataBar>
      <extLst>
        <ext xmlns:x14="http://schemas.microsoft.com/office/spreadsheetml/2009/9/main" uri="{B025F937-C7B1-47D3-B67F-A62EFF666E3E}">
          <x14:id>{B1443A7F-1D71-4E69-AEB9-5D90C4E2243F}</x14:id>
        </ext>
      </extLst>
    </cfRule>
  </conditionalFormatting>
  <conditionalFormatting sqref="EA4:EA66">
    <cfRule type="iconSet" priority="249">
      <iconSet iconSet="4TrafficLights">
        <cfvo type="percent" val="0"/>
        <cfvo type="percent" val="25"/>
        <cfvo type="percent" val="50"/>
        <cfvo type="percent" val="75" gte="0"/>
      </iconSet>
    </cfRule>
  </conditionalFormatting>
  <conditionalFormatting sqref="IX4:IX66">
    <cfRule type="cellIs" dxfId="716" priority="5" operator="greaterThan">
      <formula>0.2</formula>
    </cfRule>
  </conditionalFormatting>
  <conditionalFormatting sqref="IW4:IW66">
    <cfRule type="dataBar" priority="6">
      <dataBar>
        <cfvo type="min"/>
        <cfvo type="max"/>
        <color rgb="FF9EBBDE"/>
      </dataBar>
      <extLst>
        <ext xmlns:x14="http://schemas.microsoft.com/office/spreadsheetml/2009/9/main" uri="{B025F937-C7B1-47D3-B67F-A62EFF666E3E}">
          <x14:id>{09418CDF-783F-49F4-8212-5CCF8568E3F1}</x14:id>
        </ext>
      </extLst>
    </cfRule>
  </conditionalFormatting>
  <conditionalFormatting sqref="HV4:IV66">
    <cfRule type="dataBar" priority="253">
      <dataBar>
        <cfvo type="min"/>
        <cfvo type="max"/>
        <color rgb="FF9EBBDE"/>
      </dataBar>
      <extLst>
        <ext xmlns:x14="http://schemas.microsoft.com/office/spreadsheetml/2009/9/main" uri="{B025F937-C7B1-47D3-B67F-A62EFF666E3E}">
          <x14:id>{9EAB377D-9DA3-4CF2-9B29-7BFABBA10768}</x14:id>
        </ext>
      </extLst>
    </cfRule>
  </conditionalFormatting>
  <conditionalFormatting sqref="U4:U66">
    <cfRule type="cellIs" dxfId="715" priority="1" operator="between">
      <formula>0.99</formula>
      <formula>1.01</formula>
    </cfRule>
  </conditionalFormatting>
  <conditionalFormatting sqref="AE4:AW66">
    <cfRule type="dataBar" priority="256">
      <dataBar>
        <cfvo type="min"/>
        <cfvo type="max"/>
        <color rgb="FFB8CDE6"/>
      </dataBar>
      <extLst>
        <ext xmlns:x14="http://schemas.microsoft.com/office/spreadsheetml/2009/9/main" uri="{B025F937-C7B1-47D3-B67F-A62EFF666E3E}">
          <x14:id>{3D8ADF7E-1F11-4D39-8BCA-13DD072EEAE0}</x14:id>
        </ext>
      </extLst>
    </cfRule>
  </conditionalFormatting>
  <conditionalFormatting sqref="BH4:CE66">
    <cfRule type="dataBar" priority="257">
      <dataBar>
        <cfvo type="min"/>
        <cfvo type="max"/>
        <color rgb="FFB8CDE6"/>
      </dataBar>
      <extLst>
        <ext xmlns:x14="http://schemas.microsoft.com/office/spreadsheetml/2009/9/main" uri="{B025F937-C7B1-47D3-B67F-A62EFF666E3E}">
          <x14:id>{30C21B62-6B72-4D3F-88B5-7A3C4617F7AA}</x14:id>
        </ext>
      </extLst>
    </cfRule>
  </conditionalFormatting>
  <conditionalFormatting sqref="EW4:FP66">
    <cfRule type="dataBar" priority="258">
      <dataBar>
        <cfvo type="min"/>
        <cfvo type="max"/>
        <color rgb="FF9EBBDE"/>
      </dataBar>
      <extLst>
        <ext xmlns:x14="http://schemas.microsoft.com/office/spreadsheetml/2009/9/main" uri="{B025F937-C7B1-47D3-B67F-A62EFF666E3E}">
          <x14:id>{032780B1-B221-4F7E-9E42-727E61F694E0}</x14:id>
        </ext>
      </extLst>
    </cfRule>
  </conditionalFormatting>
  <conditionalFormatting sqref="GH4:HI66">
    <cfRule type="dataBar" priority="259">
      <dataBar>
        <cfvo type="min"/>
        <cfvo type="max"/>
        <color rgb="FF9EBBDE"/>
      </dataBar>
      <extLst>
        <ext xmlns:x14="http://schemas.microsoft.com/office/spreadsheetml/2009/9/main" uri="{B025F937-C7B1-47D3-B67F-A62EFF666E3E}">
          <x14:id>{5774C66F-48D4-4414-A17D-76CBCCF238FB}</x14:id>
        </ext>
      </extLst>
    </cfRule>
  </conditionalFormatting>
  <pageMargins left="0.7" right="0.7" top="0.75" bottom="0.75" header="0.3" footer="0.3"/>
  <pageSetup paperSize="9" scale="3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3" r:id="rId4" name="Button 3">
              <controlPr defaultSize="0" print="0" autoFill="0" autoPict="0" macro="[0]!CategoryRegionAssetAllocationMacro">
                <anchor moveWithCells="1" sizeWithCells="1">
                  <from>
                    <xdr:col>23</xdr:col>
                    <xdr:colOff>142875</xdr:colOff>
                    <xdr:row>1</xdr:row>
                    <xdr:rowOff>161925</xdr:rowOff>
                  </from>
                  <to>
                    <xdr:col>23</xdr:col>
                    <xdr:colOff>838200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2" r:id="rId5" name="Button 2">
              <controlPr defaultSize="0" print="0" autoFill="0" autoPict="0" macro="[0]!runUpdateAndSaveMandatsCashAccounts">
                <anchor moveWithCells="1" sizeWithCells="1">
                  <from>
                    <xdr:col>86</xdr:col>
                    <xdr:colOff>314325</xdr:colOff>
                    <xdr:row>1</xdr:row>
                    <xdr:rowOff>171450</xdr:rowOff>
                  </from>
                  <to>
                    <xdr:col>86</xdr:col>
                    <xdr:colOff>1152525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5" r:id="rId6" name="Button 5">
              <controlPr defaultSize="0" print="0" autoFill="0" autoPict="0" macro="[0]!CategoryAssetAllocationMacro">
                <anchor moveWithCells="1" sizeWithCells="1">
                  <from>
                    <xdr:col>2</xdr:col>
                    <xdr:colOff>152400</xdr:colOff>
                    <xdr:row>1</xdr:row>
                    <xdr:rowOff>161925</xdr:rowOff>
                  </from>
                  <to>
                    <xdr:col>2</xdr:col>
                    <xdr:colOff>847725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6" r:id="rId7" name="Button 6">
              <controlPr defaultSize="0" print="0" autoFill="0" autoPict="0" macro="[0]!CategoryTargetMonitoringMacro">
                <anchor moveWithCells="1" sizeWithCells="1">
                  <from>
                    <xdr:col>124</xdr:col>
                    <xdr:colOff>266700</xdr:colOff>
                    <xdr:row>1</xdr:row>
                    <xdr:rowOff>180975</xdr:rowOff>
                  </from>
                  <to>
                    <xdr:col>124</xdr:col>
                    <xdr:colOff>847725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1" r:id="rId8" name="Button 1">
              <controlPr defaultSize="0" print="0" autoFill="0" autoPict="0" macro="[0]!runUpdateAndSaveMandatsConstraints">
                <anchor moveWithCells="1" sizeWithCells="1">
                  <from>
                    <xdr:col>98</xdr:col>
                    <xdr:colOff>171450</xdr:colOff>
                    <xdr:row>1</xdr:row>
                    <xdr:rowOff>161925</xdr:rowOff>
                  </from>
                  <to>
                    <xdr:col>98</xdr:col>
                    <xdr:colOff>885825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4" r:id="rId9" name="Button 4">
              <controlPr defaultSize="0" print="0" autoFill="0" autoPict="0" macro="[0]!CategoryRegionTargetMonitoringMacro">
                <anchor moveWithCells="1" sizeWithCells="1">
                  <from>
                    <xdr:col>145</xdr:col>
                    <xdr:colOff>304800</xdr:colOff>
                    <xdr:row>1</xdr:row>
                    <xdr:rowOff>180975</xdr:rowOff>
                  </from>
                  <to>
                    <xdr:col>145</xdr:col>
                    <xdr:colOff>885825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7" r:id="rId10" name="Button 7">
              <controlPr defaultSize="0" print="0" autoFill="0" autoPict="0" macro="[0]!SubCategoryRegionTargetMonitoringMacro">
                <anchor moveWithCells="1" sizeWithCells="1">
                  <from>
                    <xdr:col>182</xdr:col>
                    <xdr:colOff>171450</xdr:colOff>
                    <xdr:row>1</xdr:row>
                    <xdr:rowOff>171450</xdr:rowOff>
                  </from>
                  <to>
                    <xdr:col>182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8" r:id="rId11" name="Button 8">
              <controlPr defaultSize="0" print="0" autoFill="0" autoPict="0" macro="[0]!SubCategoryRegionTimeAdjustedTargetMonitoringMacro">
                <anchor moveWithCells="1" sizeWithCells="1">
                  <from>
                    <xdr:col>222</xdr:col>
                    <xdr:colOff>171450</xdr:colOff>
                    <xdr:row>1</xdr:row>
                    <xdr:rowOff>171450</xdr:rowOff>
                  </from>
                  <to>
                    <xdr:col>222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9" r:id="rId12" name="Button 9">
              <controlPr defaultSize="0" print="0" autoFill="0" autoPict="0" macro="[0]!SubCategoryRegionAssetAllocationMacro">
                <anchor moveWithCells="1">
                  <from>
                    <xdr:col>52</xdr:col>
                    <xdr:colOff>38100</xdr:colOff>
                    <xdr:row>1</xdr:row>
                    <xdr:rowOff>152400</xdr:rowOff>
                  </from>
                  <to>
                    <xdr:col>52</xdr:col>
                    <xdr:colOff>762000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5101B5-2429-4AD1-9948-8EAE99EB98A4}">
            <x14:dataBar minLength="0" maxLength="100" gradient="0">
              <x14:cfvo type="autoMin"/>
              <x14:cfvo type="autoMax"/>
              <x14:negativeFillColor rgb="FFF8696B"/>
              <x14:axisColor theme="0"/>
            </x14:dataBar>
          </x14:cfRule>
          <xm:sqref>J4:T66</xm:sqref>
        </x14:conditionalFormatting>
        <x14:conditionalFormatting xmlns:xm="http://schemas.microsoft.com/office/excel/2006/main">
          <x14:cfRule type="dataBar" id="{B1443A7F-1D71-4E69-AEB9-5D90C4E2243F}">
            <x14:dataBar minLength="0" maxLength="100" gradient="0">
              <x14:cfvo type="autoMin"/>
              <x14:cfvo type="autoMax"/>
              <x14:negativeFillColor rgb="FFF52F34"/>
              <x14:axisColor theme="0"/>
            </x14:dataBar>
          </x14:cfRule>
          <xm:sqref>EB4:EL66</xm:sqref>
        </x14:conditionalFormatting>
        <x14:conditionalFormatting xmlns:xm="http://schemas.microsoft.com/office/excel/2006/main">
          <x14:cfRule type="dataBar" id="{09418CDF-783F-49F4-8212-5CCF8568E3F1}">
            <x14:dataBar minLength="0" maxLength="100" gradient="0">
              <x14:cfvo type="autoMin"/>
              <x14:cfvo type="autoMax"/>
              <x14:negativeFillColor rgb="FFF52F34"/>
              <x14:axisColor theme="0"/>
            </x14:dataBar>
          </x14:cfRule>
          <xm:sqref>IW4:IW66</xm:sqref>
        </x14:conditionalFormatting>
        <x14:conditionalFormatting xmlns:xm="http://schemas.microsoft.com/office/excel/2006/main">
          <x14:cfRule type="dataBar" id="{9EAB377D-9DA3-4CF2-9B29-7BFABBA10768}">
            <x14:dataBar minLength="0" maxLength="100" gradient="0">
              <x14:cfvo type="autoMin"/>
              <x14:cfvo type="autoMax"/>
              <x14:negativeFillColor rgb="FFF52F34"/>
              <x14:axisColor theme="0"/>
            </x14:dataBar>
          </x14:cfRule>
          <xm:sqref>HV4:IV66</xm:sqref>
        </x14:conditionalFormatting>
        <x14:conditionalFormatting xmlns:xm="http://schemas.microsoft.com/office/excel/2006/main">
          <x14:cfRule type="dataBar" id="{3D8ADF7E-1F11-4D39-8BCA-13DD072EEAE0}">
            <x14:dataBar minLength="0" maxLength="100" gradient="0">
              <x14:cfvo type="autoMin"/>
              <x14:cfvo type="autoMax"/>
              <x14:negativeFillColor rgb="FFF8696B"/>
              <x14:axisColor theme="0"/>
            </x14:dataBar>
          </x14:cfRule>
          <xm:sqref>AE4:AW66</xm:sqref>
        </x14:conditionalFormatting>
        <x14:conditionalFormatting xmlns:xm="http://schemas.microsoft.com/office/excel/2006/main">
          <x14:cfRule type="dataBar" id="{30C21B62-6B72-4D3F-88B5-7A3C4617F7AA}">
            <x14:dataBar minLength="0" maxLength="100" gradient="0">
              <x14:cfvo type="autoMin"/>
              <x14:cfvo type="autoMax"/>
              <x14:negativeFillColor rgb="FFF8696B"/>
              <x14:axisColor theme="0"/>
            </x14:dataBar>
          </x14:cfRule>
          <xm:sqref>BH4:CE66</xm:sqref>
        </x14:conditionalFormatting>
        <x14:conditionalFormatting xmlns:xm="http://schemas.microsoft.com/office/excel/2006/main">
          <x14:cfRule type="dataBar" id="{032780B1-B221-4F7E-9E42-727E61F694E0}">
            <x14:dataBar minLength="0" maxLength="100" gradient="0">
              <x14:cfvo type="autoMin"/>
              <x14:cfvo type="autoMax"/>
              <x14:negativeFillColor rgb="FFF52F34"/>
              <x14:axisColor theme="0"/>
            </x14:dataBar>
          </x14:cfRule>
          <xm:sqref>EW4:FP66</xm:sqref>
        </x14:conditionalFormatting>
        <x14:conditionalFormatting xmlns:xm="http://schemas.microsoft.com/office/excel/2006/main">
          <x14:cfRule type="dataBar" id="{5774C66F-48D4-4414-A17D-76CBCCF238FB}">
            <x14:dataBar minLength="0" maxLength="100" gradient="0">
              <x14:cfvo type="autoMin"/>
              <x14:cfvo type="autoMax"/>
              <x14:negativeFillColor rgb="FFF52F34"/>
              <x14:axisColor theme="0"/>
            </x14:dataBar>
          </x14:cfRule>
          <xm:sqref>GH4:HI66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EC611-6469-4309-B469-B42F7B267520}">
  <sheetPr codeName="Sheet67">
    <tabColor rgb="FFFFD757"/>
  </sheetPr>
  <dimension ref="A1:O109"/>
  <sheetViews>
    <sheetView workbookViewId="0"/>
  </sheetViews>
  <sheetFormatPr defaultRowHeight="15" x14ac:dyDescent="0.25"/>
  <cols>
    <col min="1" max="1" width="13.42578125" bestFit="1" customWidth="1"/>
    <col min="2" max="2" width="35.140625" bestFit="1" customWidth="1"/>
    <col min="3" max="3" width="22.28515625" bestFit="1" customWidth="1"/>
    <col min="4" max="4" width="24.85546875" bestFit="1" customWidth="1"/>
    <col min="5" max="5" width="24.5703125" bestFit="1" customWidth="1"/>
    <col min="6" max="6" width="33" bestFit="1" customWidth="1"/>
    <col min="7" max="7" width="34.28515625" bestFit="1" customWidth="1"/>
    <col min="8" max="8" width="20.7109375" bestFit="1" customWidth="1"/>
    <col min="9" max="9" width="22" bestFit="1" customWidth="1"/>
    <col min="10" max="10" width="23.85546875" bestFit="1" customWidth="1"/>
    <col min="11" max="11" width="23.5703125" bestFit="1" customWidth="1"/>
    <col min="12" max="12" width="36.140625" bestFit="1" customWidth="1"/>
    <col min="13" max="13" width="34.42578125" bestFit="1" customWidth="1"/>
    <col min="14" max="14" width="42.5703125" bestFit="1" customWidth="1"/>
    <col min="15" max="15" width="37.5703125" bestFit="1" customWidth="1"/>
    <col min="16" max="16" width="31.85546875" bestFit="1" customWidth="1"/>
    <col min="17" max="17" width="19" bestFit="1" customWidth="1"/>
    <col min="18" max="18" width="31.85546875" bestFit="1" customWidth="1"/>
    <col min="19" max="19" width="19" bestFit="1" customWidth="1"/>
    <col min="20" max="20" width="31.85546875" bestFit="1" customWidth="1"/>
    <col min="21" max="21" width="19" bestFit="1" customWidth="1"/>
    <col min="22" max="22" width="31.85546875" bestFit="1" customWidth="1"/>
    <col min="23" max="23" width="19" bestFit="1" customWidth="1"/>
    <col min="24" max="24" width="31.85546875" bestFit="1" customWidth="1"/>
    <col min="25" max="25" width="19" bestFit="1" customWidth="1"/>
    <col min="26" max="26" width="31.85546875" bestFit="1" customWidth="1"/>
    <col min="27" max="27" width="19" bestFit="1" customWidth="1"/>
    <col min="28" max="28" width="31.85546875" bestFit="1" customWidth="1"/>
    <col min="29" max="29" width="19" bestFit="1" customWidth="1"/>
    <col min="30" max="30" width="31.85546875" bestFit="1" customWidth="1"/>
    <col min="31" max="31" width="19" bestFit="1" customWidth="1"/>
    <col min="32" max="32" width="31.85546875" bestFit="1" customWidth="1"/>
    <col min="33" max="33" width="19" bestFit="1" customWidth="1"/>
    <col min="34" max="34" width="31.85546875" bestFit="1" customWidth="1"/>
    <col min="35" max="35" width="19" bestFit="1" customWidth="1"/>
    <col min="36" max="36" width="31.85546875" bestFit="1" customWidth="1"/>
    <col min="37" max="37" width="19" bestFit="1" customWidth="1"/>
    <col min="38" max="38" width="31.85546875" bestFit="1" customWidth="1"/>
    <col min="39" max="39" width="19" bestFit="1" customWidth="1"/>
    <col min="40" max="40" width="31.85546875" bestFit="1" customWidth="1"/>
    <col min="41" max="41" width="19" bestFit="1" customWidth="1"/>
    <col min="42" max="42" width="31.85546875" bestFit="1" customWidth="1"/>
    <col min="43" max="43" width="19" bestFit="1" customWidth="1"/>
    <col min="44" max="44" width="31.85546875" bestFit="1" customWidth="1"/>
    <col min="45" max="45" width="19" bestFit="1" customWidth="1"/>
    <col min="46" max="46" width="31.85546875" bestFit="1" customWidth="1"/>
    <col min="47" max="47" width="19" bestFit="1" customWidth="1"/>
    <col min="48" max="48" width="31.85546875" bestFit="1" customWidth="1"/>
    <col min="49" max="49" width="19" bestFit="1" customWidth="1"/>
    <col min="50" max="50" width="31.85546875" bestFit="1" customWidth="1"/>
    <col min="51" max="51" width="19" bestFit="1" customWidth="1"/>
    <col min="52" max="52" width="31.85546875" bestFit="1" customWidth="1"/>
    <col min="53" max="53" width="19" bestFit="1" customWidth="1"/>
    <col min="54" max="54" width="31.85546875" bestFit="1" customWidth="1"/>
    <col min="55" max="55" width="19" bestFit="1" customWidth="1"/>
    <col min="56" max="56" width="31.85546875" bestFit="1" customWidth="1"/>
    <col min="57" max="57" width="19" bestFit="1" customWidth="1"/>
    <col min="58" max="58" width="31.85546875" bestFit="1" customWidth="1"/>
    <col min="59" max="59" width="19" bestFit="1" customWidth="1"/>
    <col min="60" max="60" width="31.85546875" bestFit="1" customWidth="1"/>
    <col min="61" max="61" width="19" bestFit="1" customWidth="1"/>
    <col min="62" max="62" width="31.85546875" bestFit="1" customWidth="1"/>
    <col min="63" max="63" width="19" bestFit="1" customWidth="1"/>
    <col min="64" max="64" width="31.85546875" bestFit="1" customWidth="1"/>
    <col min="65" max="65" width="19" bestFit="1" customWidth="1"/>
    <col min="66" max="66" width="31.85546875" bestFit="1" customWidth="1"/>
    <col min="67" max="67" width="19" bestFit="1" customWidth="1"/>
    <col min="68" max="68" width="31.85546875" bestFit="1" customWidth="1"/>
    <col min="69" max="69" width="19" bestFit="1" customWidth="1"/>
    <col min="70" max="70" width="31.85546875" bestFit="1" customWidth="1"/>
    <col min="71" max="71" width="19" bestFit="1" customWidth="1"/>
    <col min="72" max="72" width="31.85546875" bestFit="1" customWidth="1"/>
    <col min="73" max="73" width="19" bestFit="1" customWidth="1"/>
    <col min="74" max="74" width="31.85546875" bestFit="1" customWidth="1"/>
    <col min="75" max="75" width="19" bestFit="1" customWidth="1"/>
    <col min="76" max="76" width="31.85546875" bestFit="1" customWidth="1"/>
    <col min="77" max="77" width="19" bestFit="1" customWidth="1"/>
    <col min="78" max="78" width="31.85546875" bestFit="1" customWidth="1"/>
    <col min="79" max="79" width="19" bestFit="1" customWidth="1"/>
    <col min="80" max="80" width="31.85546875" bestFit="1" customWidth="1"/>
    <col min="81" max="81" width="19" bestFit="1" customWidth="1"/>
    <col min="82" max="82" width="31.85546875" bestFit="1" customWidth="1"/>
    <col min="83" max="83" width="19" bestFit="1" customWidth="1"/>
    <col min="84" max="84" width="36.85546875" bestFit="1" customWidth="1"/>
    <col min="85" max="85" width="24" bestFit="1" customWidth="1"/>
    <col min="86" max="86" width="12.140625" bestFit="1" customWidth="1"/>
    <col min="87" max="87" width="21.85546875" bestFit="1" customWidth="1"/>
    <col min="88" max="88" width="13.85546875" bestFit="1" customWidth="1"/>
    <col min="89" max="89" width="12.140625" bestFit="1" customWidth="1"/>
    <col min="90" max="90" width="22.85546875" bestFit="1" customWidth="1"/>
    <col min="91" max="91" width="13.85546875" bestFit="1" customWidth="1"/>
    <col min="92" max="92" width="12.140625" bestFit="1" customWidth="1"/>
    <col min="93" max="93" width="22.85546875" bestFit="1" customWidth="1"/>
    <col min="94" max="94" width="13.85546875" bestFit="1" customWidth="1"/>
    <col min="95" max="95" width="12.140625" bestFit="1" customWidth="1"/>
    <col min="96" max="96" width="21.85546875" bestFit="1" customWidth="1"/>
    <col min="97" max="97" width="13.85546875" bestFit="1" customWidth="1"/>
    <col min="98" max="98" width="12.140625" bestFit="1" customWidth="1"/>
    <col min="99" max="99" width="21.85546875" bestFit="1" customWidth="1"/>
    <col min="100" max="100" width="9.140625" bestFit="1" customWidth="1"/>
    <col min="101" max="102" width="12.140625" bestFit="1" customWidth="1"/>
    <col min="103" max="103" width="11.28515625" bestFit="1" customWidth="1"/>
  </cols>
  <sheetData>
    <row r="1" spans="1:9" x14ac:dyDescent="0.25">
      <c r="A1" s="225" t="s">
        <v>760</v>
      </c>
      <c r="B1" t="s">
        <v>792</v>
      </c>
    </row>
    <row r="3" spans="1:9" x14ac:dyDescent="0.25">
      <c r="A3" s="225" t="s">
        <v>762</v>
      </c>
      <c r="B3" t="s">
        <v>784</v>
      </c>
      <c r="C3" t="s">
        <v>785</v>
      </c>
      <c r="D3" t="s">
        <v>786</v>
      </c>
      <c r="E3" t="s">
        <v>787</v>
      </c>
      <c r="F3" t="s">
        <v>788</v>
      </c>
      <c r="G3" t="s">
        <v>789</v>
      </c>
      <c r="H3" t="s">
        <v>790</v>
      </c>
      <c r="I3" t="s">
        <v>791</v>
      </c>
    </row>
    <row r="4" spans="1:9" x14ac:dyDescent="0.25">
      <c r="A4" s="226" t="s">
        <v>686</v>
      </c>
      <c r="B4" s="236">
        <v>0.44345173189434811</v>
      </c>
      <c r="C4" s="236">
        <v>0.12887831242840456</v>
      </c>
      <c r="D4" s="236">
        <v>0.24032189594759126</v>
      </c>
      <c r="E4">
        <v>6.106349317161662E-2</v>
      </c>
      <c r="F4" s="236">
        <v>7.5156741334423627E-2</v>
      </c>
      <c r="G4" s="236">
        <v>3.2625035292554674E-4</v>
      </c>
      <c r="H4" s="236">
        <v>5.2359689794707315E-2</v>
      </c>
      <c r="I4" s="236">
        <v>4.3436037939279394E-2</v>
      </c>
    </row>
    <row r="5" spans="1:9" x14ac:dyDescent="0.25">
      <c r="A5" s="227" t="s">
        <v>680</v>
      </c>
      <c r="B5" s="236">
        <v>0.44151847424863999</v>
      </c>
      <c r="C5" s="236">
        <v>0.16134124413178874</v>
      </c>
      <c r="D5" s="236">
        <v>0.19393025683963139</v>
      </c>
      <c r="E5">
        <v>2.0142068970697431E-2</v>
      </c>
      <c r="F5" s="236">
        <v>7.6606041462692676E-2</v>
      </c>
      <c r="G5" s="236">
        <v>6.1987567055853884E-3</v>
      </c>
      <c r="H5" s="236">
        <v>4.9575181793409612E-2</v>
      </c>
      <c r="I5" s="236">
        <v>5.0687975847554946E-2</v>
      </c>
    </row>
    <row r="6" spans="1:9" x14ac:dyDescent="0.25">
      <c r="A6" s="227" t="s">
        <v>751</v>
      </c>
      <c r="B6" s="236">
        <v>0.43916469897588456</v>
      </c>
      <c r="C6" s="236">
        <v>0.14770523104659739</v>
      </c>
      <c r="D6" s="236">
        <v>0.29417281136064299</v>
      </c>
      <c r="F6" s="236">
        <v>5.0382978381491042E-2</v>
      </c>
      <c r="G6" s="236">
        <v>0</v>
      </c>
      <c r="H6" s="236">
        <v>2.0549822507808888E-2</v>
      </c>
      <c r="I6" s="236">
        <v>4.8024457727575263E-2</v>
      </c>
    </row>
    <row r="7" spans="1:9" x14ac:dyDescent="0.25">
      <c r="A7" s="227" t="s">
        <v>750</v>
      </c>
      <c r="B7" s="236">
        <v>0.44981773839463585</v>
      </c>
      <c r="C7" s="236">
        <v>0.1640687589794059</v>
      </c>
      <c r="D7" s="236">
        <v>0.24899119128515662</v>
      </c>
      <c r="F7" s="236">
        <v>5.7550156988835095E-2</v>
      </c>
      <c r="G7" s="236">
        <v>0</v>
      </c>
      <c r="H7" s="236">
        <v>2.3681978408029745E-2</v>
      </c>
      <c r="I7" s="236">
        <v>5.5890175943936776E-2</v>
      </c>
    </row>
    <row r="8" spans="1:9" x14ac:dyDescent="0.25">
      <c r="A8" s="227" t="s">
        <v>687</v>
      </c>
      <c r="B8" s="236">
        <v>0.42431728340945585</v>
      </c>
      <c r="C8" s="236">
        <v>1.6868985572560517E-3</v>
      </c>
      <c r="D8" s="236">
        <v>0.21028186702423091</v>
      </c>
      <c r="E8">
        <v>7.1293849221846423E-2</v>
      </c>
      <c r="F8" s="236">
        <v>0.13820925616375226</v>
      </c>
      <c r="G8" s="236">
        <v>0</v>
      </c>
      <c r="H8" s="236">
        <v>0.15421084562345846</v>
      </c>
      <c r="I8" s="236">
        <v>0</v>
      </c>
    </row>
    <row r="9" spans="1:9" x14ac:dyDescent="0.25">
      <c r="A9" s="226" t="s">
        <v>681</v>
      </c>
      <c r="B9" s="236">
        <v>0.47442433413399648</v>
      </c>
      <c r="C9" s="236">
        <v>0.16734415906459224</v>
      </c>
      <c r="D9" s="236">
        <v>0.12807623789763778</v>
      </c>
      <c r="E9">
        <v>2.8239654550175908E-2</v>
      </c>
      <c r="F9" s="236">
        <v>0.10392709356073596</v>
      </c>
      <c r="G9" s="236">
        <v>0</v>
      </c>
      <c r="H9" s="236">
        <v>4.7019561891368473E-2</v>
      </c>
      <c r="I9" s="236">
        <v>5.9658083378470415E-2</v>
      </c>
    </row>
    <row r="10" spans="1:9" x14ac:dyDescent="0.25">
      <c r="A10" s="227" t="s">
        <v>751</v>
      </c>
      <c r="B10" s="236">
        <v>0.47565919548473912</v>
      </c>
      <c r="C10" s="236">
        <v>0.15583408195865867</v>
      </c>
      <c r="D10" s="236">
        <v>0.12969743102114695</v>
      </c>
      <c r="E10">
        <v>2.8239654550175908E-2</v>
      </c>
      <c r="F10" s="236">
        <v>0.10002755779583368</v>
      </c>
      <c r="G10" s="236">
        <v>0</v>
      </c>
      <c r="H10" s="236">
        <v>6.3353009149960282E-2</v>
      </c>
      <c r="I10" s="236">
        <v>4.7189070039485401E-2</v>
      </c>
    </row>
    <row r="11" spans="1:9" x14ac:dyDescent="0.25">
      <c r="A11" s="227" t="s">
        <v>750</v>
      </c>
      <c r="B11" s="236">
        <v>0.47164589609482549</v>
      </c>
      <c r="C11" s="236">
        <v>0.19324183255294286</v>
      </c>
      <c r="D11" s="236">
        <v>0.12442855336974207</v>
      </c>
      <c r="F11" s="236">
        <v>0.11270104903176603</v>
      </c>
      <c r="G11" s="236">
        <v>0</v>
      </c>
      <c r="H11" s="236">
        <v>1.0269305559536921E-2</v>
      </c>
      <c r="I11" s="236">
        <v>8.7713363391186724E-2</v>
      </c>
    </row>
    <row r="12" spans="1:9" x14ac:dyDescent="0.25">
      <c r="A12" s="226" t="s">
        <v>761</v>
      </c>
      <c r="B12" s="236">
        <v>0.4560343515542053</v>
      </c>
      <c r="C12" s="236">
        <v>0.14450506262435581</v>
      </c>
      <c r="D12" s="236">
        <v>0.19472209736479767</v>
      </c>
      <c r="E12">
        <v>3.9962454057833309E-2</v>
      </c>
      <c r="F12" s="236">
        <v>8.6844696926363013E-2</v>
      </c>
      <c r="G12" s="236">
        <v>1.9371114704954339E-4</v>
      </c>
      <c r="H12" s="236">
        <v>5.0190262833975902E-2</v>
      </c>
      <c r="I12" s="236">
        <v>5.0026243898950738E-2</v>
      </c>
    </row>
    <row r="36" spans="1:15" x14ac:dyDescent="0.25">
      <c r="A36" s="225" t="s">
        <v>760</v>
      </c>
      <c r="B36" t="s">
        <v>792</v>
      </c>
    </row>
    <row r="38" spans="1:15" x14ac:dyDescent="0.25">
      <c r="A38" s="225" t="s">
        <v>762</v>
      </c>
      <c r="B38" t="s">
        <v>770</v>
      </c>
      <c r="C38" t="s">
        <v>771</v>
      </c>
      <c r="D38" t="s">
        <v>772</v>
      </c>
      <c r="E38" t="s">
        <v>773</v>
      </c>
      <c r="F38" t="s">
        <v>774</v>
      </c>
      <c r="G38" t="s">
        <v>783</v>
      </c>
      <c r="H38" t="s">
        <v>781</v>
      </c>
      <c r="I38" t="s">
        <v>782</v>
      </c>
      <c r="J38" t="s">
        <v>780</v>
      </c>
      <c r="K38" t="s">
        <v>779</v>
      </c>
      <c r="L38" t="s">
        <v>778</v>
      </c>
      <c r="M38" t="s">
        <v>777</v>
      </c>
      <c r="N38" t="s">
        <v>776</v>
      </c>
      <c r="O38" t="s">
        <v>775</v>
      </c>
    </row>
    <row r="39" spans="1:15" x14ac:dyDescent="0.25">
      <c r="A39" s="226" t="s">
        <v>686</v>
      </c>
      <c r="B39">
        <v>7.9002224545194066E-2</v>
      </c>
      <c r="C39">
        <v>3.7974558193568132E-3</v>
      </c>
      <c r="D39">
        <v>0.14045128535490772</v>
      </c>
      <c r="E39">
        <v>0.19376688594181757</v>
      </c>
      <c r="F39">
        <v>2.6794977211866661E-2</v>
      </c>
      <c r="G39">
        <v>0.12917434837274083</v>
      </c>
      <c r="H39">
        <v>0.2427366624090409</v>
      </c>
      <c r="I39">
        <v>6.0938450415620606E-2</v>
      </c>
      <c r="J39">
        <v>7.3898541426986819E-2</v>
      </c>
      <c r="K39">
        <v>4.3900456699046703E-3</v>
      </c>
      <c r="L39">
        <v>3.2374928943315108E-4</v>
      </c>
      <c r="M39">
        <v>0.13025795314192229</v>
      </c>
      <c r="N39">
        <v>1.8152195284176196E-2</v>
      </c>
      <c r="O39">
        <v>4.3229681467308649E-2</v>
      </c>
    </row>
    <row r="40" spans="1:15" x14ac:dyDescent="0.25">
      <c r="A40" s="227" t="s">
        <v>680</v>
      </c>
      <c r="B40">
        <v>9.7925966536930087E-2</v>
      </c>
      <c r="C40">
        <v>1.8987279096784066E-2</v>
      </c>
      <c r="D40">
        <v>0.15462291201033893</v>
      </c>
      <c r="E40">
        <v>0.16819143360808156</v>
      </c>
      <c r="F40">
        <v>1.3154221436288375E-3</v>
      </c>
      <c r="G40">
        <v>0.16202172229899889</v>
      </c>
      <c r="H40">
        <v>0.19628256490488846</v>
      </c>
      <c r="I40">
        <v>2.0063566747107908E-2</v>
      </c>
      <c r="J40">
        <v>5.4569196085364882E-2</v>
      </c>
      <c r="K40">
        <v>2.195022834952335E-2</v>
      </c>
      <c r="L40">
        <v>6.1512364992298701E-3</v>
      </c>
      <c r="M40">
        <v>3.2804898769790952E-2</v>
      </c>
      <c r="N40">
        <v>1.6833680962664566E-2</v>
      </c>
      <c r="O40">
        <v>4.8279891986667614E-2</v>
      </c>
    </row>
    <row r="41" spans="1:15" x14ac:dyDescent="0.25">
      <c r="A41" s="227" t="s">
        <v>751</v>
      </c>
      <c r="B41">
        <v>0.12500563802973899</v>
      </c>
      <c r="D41">
        <v>7.7333996174416955E-2</v>
      </c>
      <c r="E41">
        <v>0.20896936743797576</v>
      </c>
      <c r="F41">
        <v>2.8006504298642498E-2</v>
      </c>
      <c r="G41">
        <v>0.14814173826519828</v>
      </c>
      <c r="H41">
        <v>0.29373610355387664</v>
      </c>
      <c r="J41">
        <v>5.0301391064040302E-2</v>
      </c>
      <c r="L41">
        <v>0</v>
      </c>
      <c r="N41">
        <v>2.0535580552636268E-2</v>
      </c>
      <c r="O41">
        <v>4.7969680623474419E-2</v>
      </c>
    </row>
    <row r="42" spans="1:15" x14ac:dyDescent="0.25">
      <c r="A42" s="227" t="s">
        <v>750</v>
      </c>
      <c r="B42">
        <v>9.8316204753232161E-2</v>
      </c>
      <c r="D42">
        <v>0.12117899724317442</v>
      </c>
      <c r="E42">
        <v>0.19005042173710296</v>
      </c>
      <c r="F42">
        <v>3.6906356967938092E-2</v>
      </c>
      <c r="G42">
        <v>0.16441255905139632</v>
      </c>
      <c r="H42">
        <v>0.25230569309818746</v>
      </c>
      <c r="J42">
        <v>5.7396165291063332E-2</v>
      </c>
      <c r="L42">
        <v>0</v>
      </c>
      <c r="N42">
        <v>2.3655572991080533E-2</v>
      </c>
      <c r="O42">
        <v>5.5778028866824786E-2</v>
      </c>
    </row>
    <row r="43" spans="1:15" x14ac:dyDescent="0.25">
      <c r="A43" s="227" t="s">
        <v>687</v>
      </c>
      <c r="B43">
        <v>0</v>
      </c>
      <c r="C43">
        <v>0</v>
      </c>
      <c r="D43">
        <v>0.21532263734930587</v>
      </c>
      <c r="E43">
        <v>0.2084386373165347</v>
      </c>
      <c r="F43">
        <v>0</v>
      </c>
      <c r="G43">
        <v>1.6964727124315442E-3</v>
      </c>
      <c r="H43">
        <v>0.21050097675914378</v>
      </c>
      <c r="I43">
        <v>7.1157171332748792E-2</v>
      </c>
      <c r="J43">
        <v>0.13826288779488019</v>
      </c>
      <c r="K43">
        <v>0</v>
      </c>
      <c r="L43">
        <v>0</v>
      </c>
      <c r="M43">
        <v>0.1546212167349551</v>
      </c>
      <c r="N43">
        <v>0</v>
      </c>
      <c r="O43">
        <v>0</v>
      </c>
    </row>
    <row r="44" spans="1:15" x14ac:dyDescent="0.25">
      <c r="A44" s="226" t="s">
        <v>681</v>
      </c>
      <c r="B44">
        <v>0.11027970090180869</v>
      </c>
      <c r="C44">
        <v>0</v>
      </c>
      <c r="D44">
        <v>0.13135639473665695</v>
      </c>
      <c r="E44">
        <v>0.20432279331762759</v>
      </c>
      <c r="F44">
        <v>2.88656729401531E-2</v>
      </c>
      <c r="G44">
        <v>0.16774939352689372</v>
      </c>
      <c r="H44">
        <v>0.12782901892644521</v>
      </c>
      <c r="I44">
        <v>2.8111360327636534E-2</v>
      </c>
      <c r="J44">
        <v>0.10362601929078943</v>
      </c>
      <c r="K44">
        <v>0</v>
      </c>
      <c r="L44">
        <v>0</v>
      </c>
      <c r="M44">
        <v>3.554899369718803E-2</v>
      </c>
      <c r="N44">
        <v>2.2352716072070098E-2</v>
      </c>
      <c r="O44">
        <v>5.9545737501138236E-2</v>
      </c>
    </row>
    <row r="45" spans="1:15" x14ac:dyDescent="0.25">
      <c r="A45" s="227" t="s">
        <v>751</v>
      </c>
      <c r="B45">
        <v>0.1056874131299451</v>
      </c>
      <c r="C45">
        <v>0</v>
      </c>
      <c r="D45">
        <v>0.13992769149978723</v>
      </c>
      <c r="E45">
        <v>0.20205480204337831</v>
      </c>
      <c r="F45">
        <v>2.8294263955347967E-2</v>
      </c>
      <c r="G45">
        <v>0.15627768626029659</v>
      </c>
      <c r="H45">
        <v>0.12949427948603895</v>
      </c>
      <c r="I45">
        <v>2.8111360327636534E-2</v>
      </c>
      <c r="J45">
        <v>9.9744155524291417E-2</v>
      </c>
      <c r="K45">
        <v>0</v>
      </c>
      <c r="L45">
        <v>0</v>
      </c>
      <c r="M45">
        <v>3.554899369718803E-2</v>
      </c>
      <c r="N45">
        <v>2.7728705969965472E-2</v>
      </c>
      <c r="O45">
        <v>4.7130648106124495E-2</v>
      </c>
    </row>
    <row r="46" spans="1:15" x14ac:dyDescent="0.25">
      <c r="A46" s="227" t="s">
        <v>750</v>
      </c>
      <c r="B46">
        <v>0.12061234838850178</v>
      </c>
      <c r="D46">
        <v>0.11207097701961381</v>
      </c>
      <c r="E46">
        <v>0.20942577368468848</v>
      </c>
      <c r="F46">
        <v>3.0151343155964655E-2</v>
      </c>
      <c r="G46">
        <v>0.19356073487673736</v>
      </c>
      <c r="H46">
        <v>0.12408218266735935</v>
      </c>
      <c r="J46">
        <v>0.11236021276540997</v>
      </c>
      <c r="L46">
        <v>0</v>
      </c>
      <c r="N46">
        <v>1.0256738801805498E-2</v>
      </c>
      <c r="O46">
        <v>8.7479688639919159E-2</v>
      </c>
    </row>
    <row r="47" spans="1:15" x14ac:dyDescent="0.25">
      <c r="A47" s="226" t="s">
        <v>761</v>
      </c>
      <c r="B47">
        <v>9.1708699315068767E-2</v>
      </c>
      <c r="C47">
        <v>1.356234221198862E-3</v>
      </c>
      <c r="D47">
        <v>0.13675648604124335</v>
      </c>
      <c r="E47">
        <v>0.19805522331324038</v>
      </c>
      <c r="F47">
        <v>2.7636197351483028E-2</v>
      </c>
      <c r="G47">
        <v>0.14484546046661545</v>
      </c>
      <c r="H47">
        <v>0.19605543224423644</v>
      </c>
      <c r="I47">
        <v>3.9835321073345129E-2</v>
      </c>
      <c r="J47">
        <v>8.5975329309156634E-2</v>
      </c>
      <c r="K47">
        <v>1.5678734535373821E-3</v>
      </c>
      <c r="L47">
        <v>1.9222614060093344E-4</v>
      </c>
      <c r="M47">
        <v>6.9373622070307395E-2</v>
      </c>
      <c r="N47">
        <v>1.985865685425809E-2</v>
      </c>
      <c r="O47">
        <v>4.985807923105192E-2</v>
      </c>
    </row>
    <row r="68" spans="1:9" x14ac:dyDescent="0.25">
      <c r="A68" s="225" t="s">
        <v>760</v>
      </c>
      <c r="B68" t="s">
        <v>792</v>
      </c>
    </row>
    <row r="70" spans="1:9" x14ac:dyDescent="0.25">
      <c r="A70" s="225" t="s">
        <v>762</v>
      </c>
      <c r="B70" t="s">
        <v>784</v>
      </c>
      <c r="C70" t="s">
        <v>785</v>
      </c>
      <c r="D70" t="s">
        <v>786</v>
      </c>
      <c r="E70" t="s">
        <v>787</v>
      </c>
      <c r="F70" t="s">
        <v>788</v>
      </c>
      <c r="G70" t="s">
        <v>789</v>
      </c>
      <c r="H70" t="s">
        <v>790</v>
      </c>
      <c r="I70" t="s">
        <v>791</v>
      </c>
    </row>
    <row r="71" spans="1:9" x14ac:dyDescent="0.25">
      <c r="A71" s="226" t="s">
        <v>686</v>
      </c>
      <c r="B71" s="236">
        <v>-7.4041551636386121E-2</v>
      </c>
      <c r="C71" s="236">
        <v>-1.0566095253488955E-2</v>
      </c>
      <c r="D71" s="236">
        <v>0.10043329794830098</v>
      </c>
      <c r="E71" s="236">
        <v>1.3501072711146277E-2</v>
      </c>
      <c r="F71" s="236">
        <v>-1.8343412108650536E-2</v>
      </c>
      <c r="G71" s="236">
        <v>-4.2354478794690413E-5</v>
      </c>
      <c r="H71" s="236">
        <v>-8.1896130839990717E-3</v>
      </c>
      <c r="I71" s="236">
        <v>-2.7502745477044287E-3</v>
      </c>
    </row>
    <row r="72" spans="1:9" x14ac:dyDescent="0.25">
      <c r="A72" s="227" t="s">
        <v>680</v>
      </c>
      <c r="B72" s="236">
        <v>-6.0853912835310608E-2</v>
      </c>
      <c r="C72" s="236">
        <v>1.8974981758114462E-3</v>
      </c>
      <c r="D72" s="236">
        <v>8.1046894853116003E-2</v>
      </c>
      <c r="E72" s="236">
        <v>-3.6550153756064151E-3</v>
      </c>
      <c r="F72" s="236">
        <v>-4.8968739557163077E-3</v>
      </c>
      <c r="G72" s="236">
        <v>-8.0473509709911781E-4</v>
      </c>
      <c r="H72" s="236">
        <v>-1.0861572902011771E-2</v>
      </c>
      <c r="I72" s="236">
        <v>-1.8519614051375616E-3</v>
      </c>
    </row>
    <row r="73" spans="1:9" x14ac:dyDescent="0.25">
      <c r="A73" s="227" t="s">
        <v>751</v>
      </c>
      <c r="B73" s="236">
        <v>-6.083530102411544E-2</v>
      </c>
      <c r="C73" s="236">
        <v>-2.2947689534026094E-3</v>
      </c>
      <c r="D73" s="236">
        <v>0.21917281136064298</v>
      </c>
      <c r="E73" s="236">
        <v>-2.5000000000000001E-2</v>
      </c>
      <c r="F73" s="236">
        <v>-5.4617021618508968E-2</v>
      </c>
      <c r="G73" s="236">
        <v>0</v>
      </c>
      <c r="H73" s="236">
        <v>-7.9450177492191118E-2</v>
      </c>
      <c r="I73" s="236">
        <v>3.0244577275752652E-3</v>
      </c>
    </row>
    <row r="74" spans="1:9" x14ac:dyDescent="0.25">
      <c r="A74" s="227" t="s">
        <v>750</v>
      </c>
      <c r="B74" s="236">
        <v>-6.0182261605364121E-2</v>
      </c>
      <c r="C74" s="236">
        <v>-1.5931241020594091E-2</v>
      </c>
      <c r="D74" s="236">
        <v>9.8991191285156641E-2</v>
      </c>
      <c r="E74" s="236">
        <v>0</v>
      </c>
      <c r="F74" s="236">
        <v>-1.2449843011164918E-2</v>
      </c>
      <c r="G74" s="236">
        <v>0</v>
      </c>
      <c r="H74" s="236">
        <v>-6.3180215919702576E-3</v>
      </c>
      <c r="I74" s="236">
        <v>-4.1098240560632189E-3</v>
      </c>
    </row>
    <row r="75" spans="1:9" x14ac:dyDescent="0.25">
      <c r="A75" s="227" t="s">
        <v>687</v>
      </c>
      <c r="B75" s="236">
        <v>-0.12568271659054414</v>
      </c>
      <c r="C75" s="236">
        <v>1.6868985572560517E-3</v>
      </c>
      <c r="D75" s="236">
        <v>8.0281867024230916E-2</v>
      </c>
      <c r="E75" s="236">
        <v>7.1293849221846423E-2</v>
      </c>
      <c r="F75" s="236">
        <v>-3.1790743836247755E-2</v>
      </c>
      <c r="G75" s="236">
        <v>0</v>
      </c>
      <c r="H75" s="236">
        <v>4.2108456234584736E-3</v>
      </c>
      <c r="I75" s="236">
        <v>0</v>
      </c>
    </row>
    <row r="76" spans="1:9" x14ac:dyDescent="0.25">
      <c r="A76" s="226" t="s">
        <v>681</v>
      </c>
      <c r="B76" s="236">
        <v>-5.5756658660035671E-3</v>
      </c>
      <c r="C76" s="236">
        <v>8.1133898338230249E-3</v>
      </c>
      <c r="D76" s="236">
        <v>2.3070071284070027E-3</v>
      </c>
      <c r="E76" s="236">
        <v>2.2428377655063945E-3</v>
      </c>
      <c r="F76" s="236">
        <v>1.2773247406889794E-2</v>
      </c>
      <c r="G76" s="236">
        <v>0</v>
      </c>
      <c r="H76" s="236">
        <v>-2.9903515031708464E-2</v>
      </c>
      <c r="I76" s="236">
        <v>1.0042698763085807E-2</v>
      </c>
    </row>
    <row r="77" spans="1:9" x14ac:dyDescent="0.25">
      <c r="A77" s="227" t="s">
        <v>751</v>
      </c>
      <c r="B77" s="236">
        <v>-2.434080451526089E-2</v>
      </c>
      <c r="C77" s="236">
        <v>5.834081958658659E-3</v>
      </c>
      <c r="D77" s="236">
        <v>5.4697431021146971E-2</v>
      </c>
      <c r="E77" s="236">
        <v>3.2396545501759033E-3</v>
      </c>
      <c r="F77" s="236">
        <v>-4.9724422041663146E-3</v>
      </c>
      <c r="G77" s="236">
        <v>0</v>
      </c>
      <c r="H77" s="236">
        <v>-3.6646990850039737E-2</v>
      </c>
      <c r="I77" s="236">
        <v>2.1890700394854045E-3</v>
      </c>
    </row>
    <row r="78" spans="1:9" x14ac:dyDescent="0.25">
      <c r="A78" s="227" t="s">
        <v>750</v>
      </c>
      <c r="B78" s="236">
        <v>3.6645896094825409E-2</v>
      </c>
      <c r="C78" s="236">
        <v>1.3241832552942846E-2</v>
      </c>
      <c r="D78" s="236">
        <v>-0.11557144663025792</v>
      </c>
      <c r="E78" s="236">
        <v>0</v>
      </c>
      <c r="F78" s="236">
        <v>5.2701049031766041E-2</v>
      </c>
      <c r="G78" s="236">
        <v>0</v>
      </c>
      <c r="H78" s="236">
        <v>-1.4730694440463082E-2</v>
      </c>
      <c r="I78" s="236">
        <v>2.771336339118672E-2</v>
      </c>
    </row>
    <row r="79" spans="1:9" x14ac:dyDescent="0.25">
      <c r="A79" s="226" t="s">
        <v>761</v>
      </c>
      <c r="B79" s="236">
        <v>-4.6227285542168199E-2</v>
      </c>
      <c r="C79" s="236">
        <v>-2.9775544367684637E-3</v>
      </c>
      <c r="D79" s="236">
        <v>6.0569492302719047E-2</v>
      </c>
      <c r="E79" s="236">
        <v>8.9274147644800746E-3</v>
      </c>
      <c r="F79" s="236">
        <v>-5.7022691804622782E-3</v>
      </c>
      <c r="G79" s="236">
        <v>-2.5147971784347431E-5</v>
      </c>
      <c r="H79" s="236">
        <v>-1.701088575025601E-2</v>
      </c>
      <c r="I79" s="236">
        <v>2.4468708598041049E-3</v>
      </c>
    </row>
    <row r="98" spans="1:15" x14ac:dyDescent="0.25">
      <c r="A98" s="225" t="s">
        <v>760</v>
      </c>
      <c r="B98" t="s">
        <v>792</v>
      </c>
    </row>
    <row r="100" spans="1:15" x14ac:dyDescent="0.25">
      <c r="A100" s="225" t="s">
        <v>762</v>
      </c>
      <c r="B100" t="s">
        <v>770</v>
      </c>
      <c r="C100" t="s">
        <v>771</v>
      </c>
      <c r="D100" t="s">
        <v>772</v>
      </c>
      <c r="E100" t="s">
        <v>773</v>
      </c>
      <c r="F100" t="s">
        <v>774</v>
      </c>
      <c r="G100" t="s">
        <v>783</v>
      </c>
      <c r="H100" t="s">
        <v>781</v>
      </c>
      <c r="I100" t="s">
        <v>782</v>
      </c>
      <c r="J100" t="s">
        <v>780</v>
      </c>
      <c r="K100" t="s">
        <v>779</v>
      </c>
      <c r="L100" t="s">
        <v>778</v>
      </c>
      <c r="M100" t="s">
        <v>777</v>
      </c>
      <c r="N100" t="s">
        <v>776</v>
      </c>
      <c r="O100" t="s">
        <v>775</v>
      </c>
    </row>
    <row r="101" spans="1:15" x14ac:dyDescent="0.25">
      <c r="A101" s="226" t="s">
        <v>686</v>
      </c>
      <c r="B101" s="236">
        <v>-2.6081153732802537E-2</v>
      </c>
      <c r="C101" s="236">
        <v>-1.961068171189328E-4</v>
      </c>
      <c r="D101" s="236">
        <v>-2.6183974893789676E-3</v>
      </c>
      <c r="E101" s="236">
        <v>-3.6377938458517389E-2</v>
      </c>
      <c r="F101" s="236">
        <v>-8.7679551385682845E-3</v>
      </c>
      <c r="G101" s="236">
        <v>-1.0566095253488955E-2</v>
      </c>
      <c r="H101" s="236">
        <v>0.10043329794830098</v>
      </c>
      <c r="I101" s="236">
        <v>1.3501072711146277E-2</v>
      </c>
      <c r="J101" s="236">
        <v>-1.8111703593668937E-2</v>
      </c>
      <c r="K101" s="236">
        <v>-2.3170851498160276E-4</v>
      </c>
      <c r="L101" s="236">
        <v>-4.2354478794690413E-5</v>
      </c>
      <c r="M101" s="236">
        <v>-3.4627227970678714E-3</v>
      </c>
      <c r="N101" s="236">
        <v>-4.7268902869311994E-3</v>
      </c>
      <c r="O101" s="236">
        <v>-2.7502745477044287E-3</v>
      </c>
    </row>
    <row r="102" spans="1:15" x14ac:dyDescent="0.25">
      <c r="A102" s="227" t="s">
        <v>680</v>
      </c>
      <c r="B102" s="236">
        <v>-2.3943175484965162E-2</v>
      </c>
      <c r="C102" s="236">
        <v>-3.7260295252597234E-3</v>
      </c>
      <c r="D102" s="236">
        <v>-2.3499046359540227E-2</v>
      </c>
      <c r="E102" s="236">
        <v>-9.432786379628938E-3</v>
      </c>
      <c r="F102" s="236">
        <v>-2.5287508591648796E-4</v>
      </c>
      <c r="G102" s="236">
        <v>1.8974981758114462E-3</v>
      </c>
      <c r="H102" s="236">
        <v>8.1046894853116003E-2</v>
      </c>
      <c r="I102" s="236">
        <v>-3.6550153756064151E-3</v>
      </c>
      <c r="J102" s="236">
        <v>-4.9441217106586943E-4</v>
      </c>
      <c r="K102" s="236">
        <v>-4.4024617846504521E-3</v>
      </c>
      <c r="L102" s="236">
        <v>-8.0473509709911781E-4</v>
      </c>
      <c r="M102" s="236">
        <v>-7.6351156381234478E-3</v>
      </c>
      <c r="N102" s="236">
        <v>-3.2264572638883264E-3</v>
      </c>
      <c r="O102" s="236">
        <v>-1.8519614051375616E-3</v>
      </c>
    </row>
    <row r="103" spans="1:15" x14ac:dyDescent="0.25">
      <c r="A103" s="227" t="s">
        <v>751</v>
      </c>
      <c r="B103" s="236">
        <v>4.2997771746977609E-4</v>
      </c>
      <c r="C103" s="236">
        <v>0</v>
      </c>
      <c r="D103" s="236">
        <v>-1.3421919988567191E-2</v>
      </c>
      <c r="E103" s="236">
        <v>-5.0868466283360225E-2</v>
      </c>
      <c r="F103" s="236">
        <v>3.0251075303421755E-3</v>
      </c>
      <c r="G103" s="236">
        <v>-2.2947689534026094E-3</v>
      </c>
      <c r="H103" s="236">
        <v>0.21917281136064298</v>
      </c>
      <c r="I103" s="236">
        <v>-2.5000000000000001E-2</v>
      </c>
      <c r="J103" s="236">
        <v>-5.4617021618508968E-2</v>
      </c>
      <c r="K103" s="236">
        <v>0</v>
      </c>
      <c r="L103" s="236">
        <v>0</v>
      </c>
      <c r="M103" s="236">
        <v>-7.4999999999999997E-2</v>
      </c>
      <c r="N103" s="236">
        <v>-4.4501774921911139E-3</v>
      </c>
      <c r="O103" s="236">
        <v>3.0244577275752652E-3</v>
      </c>
    </row>
    <row r="104" spans="1:15" x14ac:dyDescent="0.25">
      <c r="A104" s="227" t="s">
        <v>750</v>
      </c>
      <c r="B104" s="236">
        <v>-3.6309901781211754E-2</v>
      </c>
      <c r="C104" s="236">
        <v>0</v>
      </c>
      <c r="D104" s="236">
        <v>2.5232854696627002E-2</v>
      </c>
      <c r="E104" s="236">
        <v>-3.6077262207146833E-2</v>
      </c>
      <c r="F104" s="236">
        <v>-1.3027952313632548E-2</v>
      </c>
      <c r="G104" s="236">
        <v>-1.5931241020594091E-2</v>
      </c>
      <c r="H104" s="236">
        <v>9.8991191285156641E-2</v>
      </c>
      <c r="I104" s="236">
        <v>0</v>
      </c>
      <c r="J104" s="236">
        <v>-1.2449843011164918E-2</v>
      </c>
      <c r="K104" s="236">
        <v>0</v>
      </c>
      <c r="L104" s="236">
        <v>0</v>
      </c>
      <c r="M104" s="236">
        <v>0</v>
      </c>
      <c r="N104" s="236">
        <v>-6.3180215919702576E-3</v>
      </c>
      <c r="O104" s="236">
        <v>-4.1098240560632189E-3</v>
      </c>
    </row>
    <row r="105" spans="1:15" x14ac:dyDescent="0.25">
      <c r="A105" s="227" t="s">
        <v>687</v>
      </c>
      <c r="B105" s="236">
        <v>0</v>
      </c>
      <c r="C105" s="236">
        <v>0</v>
      </c>
      <c r="D105" s="236">
        <v>-8.5213924251560977E-2</v>
      </c>
      <c r="E105" s="236">
        <v>-4.0468792338983116E-2</v>
      </c>
      <c r="F105" s="236">
        <v>0</v>
      </c>
      <c r="G105" s="236">
        <v>1.6868985572560517E-3</v>
      </c>
      <c r="H105" s="236">
        <v>8.0281867024230916E-2</v>
      </c>
      <c r="I105" s="236">
        <v>7.1293849221846423E-2</v>
      </c>
      <c r="J105" s="236">
        <v>-3.1790743836247755E-2</v>
      </c>
      <c r="K105" s="236">
        <v>0</v>
      </c>
      <c r="L105" s="236">
        <v>0</v>
      </c>
      <c r="M105" s="236">
        <v>4.2108456234584736E-3</v>
      </c>
      <c r="N105" s="236">
        <v>0</v>
      </c>
      <c r="O105" s="236">
        <v>0</v>
      </c>
    </row>
    <row r="106" spans="1:15" x14ac:dyDescent="0.25">
      <c r="A106" s="226" t="s">
        <v>681</v>
      </c>
      <c r="B106" s="236">
        <v>-1.5851056239850125E-2</v>
      </c>
      <c r="C106" s="236">
        <v>0</v>
      </c>
      <c r="D106" s="236">
        <v>3.881763674421182E-2</v>
      </c>
      <c r="E106" s="236">
        <v>-3.2436124703096286E-2</v>
      </c>
      <c r="F106" s="236">
        <v>3.8938783327310297E-3</v>
      </c>
      <c r="G106" s="236">
        <v>8.1133898338230249E-3</v>
      </c>
      <c r="H106" s="236">
        <v>2.3070071284070027E-3</v>
      </c>
      <c r="I106" s="236">
        <v>2.2428377655063945E-3</v>
      </c>
      <c r="J106" s="236">
        <v>1.2773247406889794E-2</v>
      </c>
      <c r="K106" s="236">
        <v>0</v>
      </c>
      <c r="L106" s="236">
        <v>0</v>
      </c>
      <c r="M106" s="236">
        <v>-2.727523322074665E-2</v>
      </c>
      <c r="N106" s="236">
        <v>-2.6282818109618069E-3</v>
      </c>
      <c r="O106" s="236">
        <v>1.0042698763085807E-2</v>
      </c>
    </row>
    <row r="107" spans="1:15" x14ac:dyDescent="0.25">
      <c r="A107" s="227" t="s">
        <v>751</v>
      </c>
      <c r="B107" s="236">
        <v>-1.8955765057413435E-2</v>
      </c>
      <c r="C107" s="236">
        <v>0</v>
      </c>
      <c r="D107" s="236">
        <v>4.9039324501952683E-2</v>
      </c>
      <c r="E107" s="236">
        <v>-5.7740396149802517E-2</v>
      </c>
      <c r="F107" s="236">
        <v>3.3160321900023741E-3</v>
      </c>
      <c r="G107" s="236">
        <v>5.834081958658659E-3</v>
      </c>
      <c r="H107" s="236">
        <v>5.4697431021146971E-2</v>
      </c>
      <c r="I107" s="236">
        <v>3.2396545501759033E-3</v>
      </c>
      <c r="J107" s="236">
        <v>-4.9724422041663146E-3</v>
      </c>
      <c r="K107" s="236">
        <v>0</v>
      </c>
      <c r="L107" s="236">
        <v>0</v>
      </c>
      <c r="M107" s="236">
        <v>-3.9397559096634047E-2</v>
      </c>
      <c r="N107" s="236">
        <v>2.7505682465943145E-3</v>
      </c>
      <c r="O107" s="236">
        <v>2.1890700394854045E-3</v>
      </c>
    </row>
    <row r="108" spans="1:15" x14ac:dyDescent="0.25">
      <c r="A108" s="227" t="s">
        <v>750</v>
      </c>
      <c r="B108" s="236">
        <v>-8.8654614003326783E-3</v>
      </c>
      <c r="C108" s="236">
        <v>0</v>
      </c>
      <c r="D108" s="236">
        <v>1.581883928929485E-2</v>
      </c>
      <c r="E108" s="236">
        <v>2.4498486051992723E-2</v>
      </c>
      <c r="F108" s="236">
        <v>5.1940321538705061E-3</v>
      </c>
      <c r="G108" s="236">
        <v>1.3241832552942846E-2</v>
      </c>
      <c r="H108" s="236">
        <v>-0.11557144663025792</v>
      </c>
      <c r="I108" s="236">
        <v>0</v>
      </c>
      <c r="J108" s="236">
        <v>5.2701049031766041E-2</v>
      </c>
      <c r="K108" s="236">
        <v>0</v>
      </c>
      <c r="L108" s="236">
        <v>0</v>
      </c>
      <c r="M108" s="236">
        <v>0</v>
      </c>
      <c r="N108" s="236">
        <v>-1.4730694440463082E-2</v>
      </c>
      <c r="O108" s="236">
        <v>2.771336339118672E-2</v>
      </c>
    </row>
    <row r="109" spans="1:15" x14ac:dyDescent="0.25">
      <c r="A109" s="226" t="s">
        <v>761</v>
      </c>
      <c r="B109" s="236">
        <v>-2.1925176626290621E-2</v>
      </c>
      <c r="C109" s="236">
        <v>-1.1643842266436636E-4</v>
      </c>
      <c r="D109" s="236">
        <v>1.4214991418017289E-2</v>
      </c>
      <c r="E109" s="236">
        <v>-3.4776576620377586E-2</v>
      </c>
      <c r="F109" s="236">
        <v>-3.6240852908529389E-3</v>
      </c>
      <c r="G109" s="236">
        <v>-2.9775544367684637E-3</v>
      </c>
      <c r="H109" s="236">
        <v>6.0569492302719047E-2</v>
      </c>
      <c r="I109" s="236">
        <v>8.9274147644800746E-3</v>
      </c>
      <c r="J109" s="236">
        <v>-5.5646922496919524E-3</v>
      </c>
      <c r="K109" s="236">
        <v>-1.3757693077032663E-4</v>
      </c>
      <c r="L109" s="236">
        <v>-2.5147971784347431E-5</v>
      </c>
      <c r="M109" s="236">
        <v>-1.3136555156687374E-2</v>
      </c>
      <c r="N109" s="236">
        <v>-3.8743305935686327E-3</v>
      </c>
      <c r="O109" s="236">
        <v>2.4468708598041049E-3</v>
      </c>
    </row>
  </sheetData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8E16-EDE4-4A87-826A-A7A5611F73CA}">
  <sheetPr codeName="Sheet10">
    <tabColor rgb="FFFFD757"/>
    <pageSetUpPr fitToPage="1"/>
  </sheetPr>
  <dimension ref="A1:QY55"/>
  <sheetViews>
    <sheetView topLeftCell="Z1" workbookViewId="0">
      <selection activeCell="AE2" sqref="AE2:GQ28"/>
    </sheetView>
  </sheetViews>
  <sheetFormatPr defaultRowHeight="15" x14ac:dyDescent="0.25"/>
  <cols>
    <col min="1" max="1" width="5.85546875" bestFit="1" customWidth="1"/>
    <col min="2" max="2" width="121.140625" bestFit="1" customWidth="1"/>
    <col min="3" max="3" width="5.85546875" style="73" bestFit="1" customWidth="1"/>
    <col min="4" max="15" width="8.85546875" customWidth="1"/>
    <col min="19" max="19" width="19.85546875" customWidth="1"/>
    <col min="20" max="20" width="15.7109375" customWidth="1"/>
    <col min="22" max="22" width="22.140625" customWidth="1"/>
    <col min="23" max="23" width="21" customWidth="1"/>
    <col min="31" max="31" width="14" customWidth="1"/>
    <col min="32" max="179" width="7.140625" customWidth="1"/>
    <col min="180" max="227" width="8.7109375" customWidth="1"/>
  </cols>
  <sheetData>
    <row r="1" spans="1:467" x14ac:dyDescent="0.25">
      <c r="B1" s="120" t="s">
        <v>496</v>
      </c>
      <c r="D1" s="76" t="s">
        <v>311</v>
      </c>
      <c r="E1" s="76"/>
      <c r="F1" s="76" t="s">
        <v>312</v>
      </c>
      <c r="G1" s="76"/>
      <c r="H1" s="76" t="s">
        <v>313</v>
      </c>
      <c r="I1" s="76"/>
      <c r="J1" s="76" t="s">
        <v>314</v>
      </c>
      <c r="K1" s="76"/>
      <c r="L1" s="76" t="s">
        <v>493</v>
      </c>
      <c r="M1" s="76"/>
      <c r="N1" s="76" t="s">
        <v>717</v>
      </c>
      <c r="O1" s="76"/>
    </row>
    <row r="2" spans="1:467" s="596" customFormat="1" ht="31.5" x14ac:dyDescent="0.25">
      <c r="A2"/>
      <c r="B2" s="72" t="s">
        <v>341</v>
      </c>
      <c r="C2" s="72" t="s">
        <v>340</v>
      </c>
      <c r="D2" s="72" t="s">
        <v>494</v>
      </c>
      <c r="E2" s="72" t="s">
        <v>495</v>
      </c>
      <c r="F2" s="72" t="s">
        <v>494</v>
      </c>
      <c r="G2" s="72" t="s">
        <v>495</v>
      </c>
      <c r="H2" s="72" t="s">
        <v>494</v>
      </c>
      <c r="I2" s="72" t="s">
        <v>495</v>
      </c>
      <c r="J2" s="72" t="s">
        <v>494</v>
      </c>
      <c r="K2" s="72" t="s">
        <v>495</v>
      </c>
      <c r="L2" s="72" t="s">
        <v>494</v>
      </c>
      <c r="M2" s="72" t="s">
        <v>495</v>
      </c>
      <c r="N2" s="72" t="s">
        <v>494</v>
      </c>
      <c r="O2" s="72" t="s">
        <v>495</v>
      </c>
      <c r="P2"/>
      <c r="Q2"/>
      <c r="R2"/>
      <c r="S2" s="76" t="s">
        <v>405</v>
      </c>
      <c r="T2" s="76"/>
      <c r="U2"/>
      <c r="V2" s="76" t="s">
        <v>489</v>
      </c>
      <c r="W2" s="76"/>
      <c r="X2"/>
      <c r="Y2"/>
      <c r="Z2"/>
      <c r="AA2"/>
      <c r="AB2"/>
      <c r="AC2"/>
      <c r="AD2"/>
      <c r="AE2" s="363" t="s">
        <v>538</v>
      </c>
      <c r="AF2" s="608" t="s">
        <v>536</v>
      </c>
      <c r="AG2" s="609"/>
      <c r="AH2" s="609"/>
      <c r="AI2" s="608"/>
      <c r="AJ2" s="608" t="s">
        <v>811</v>
      </c>
      <c r="AK2" s="609"/>
      <c r="AL2" s="609"/>
      <c r="AM2" s="608"/>
      <c r="AN2" s="608" t="s">
        <v>589</v>
      </c>
      <c r="AO2" s="609"/>
      <c r="AP2" s="609"/>
      <c r="AQ2" s="608"/>
      <c r="AR2" s="608" t="s">
        <v>537</v>
      </c>
      <c r="AS2" s="609"/>
      <c r="AT2" s="609"/>
      <c r="AU2" s="608"/>
      <c r="AV2" s="608" t="s">
        <v>669</v>
      </c>
      <c r="AW2" s="609"/>
      <c r="AX2" s="609"/>
      <c r="AY2" s="608"/>
      <c r="AZ2" s="608" t="s">
        <v>752</v>
      </c>
      <c r="BA2" s="609"/>
      <c r="BB2" s="609"/>
      <c r="BC2" s="608"/>
      <c r="BD2" s="608" t="s">
        <v>592</v>
      </c>
      <c r="BE2" s="609"/>
      <c r="BF2" s="609"/>
      <c r="BG2" s="608"/>
      <c r="BH2" s="608" t="s">
        <v>593</v>
      </c>
      <c r="BI2" s="609"/>
      <c r="BJ2" s="609"/>
      <c r="BK2" s="608"/>
      <c r="BL2" s="608" t="s">
        <v>667</v>
      </c>
      <c r="BM2" s="609"/>
      <c r="BN2" s="609"/>
      <c r="BO2" s="608"/>
      <c r="BP2" s="608" t="s">
        <v>696</v>
      </c>
      <c r="BQ2" s="609"/>
      <c r="BR2" s="609"/>
      <c r="BS2" s="608"/>
      <c r="BT2" s="608" t="s">
        <v>923</v>
      </c>
      <c r="BU2" s="609"/>
      <c r="BV2" s="609"/>
      <c r="BW2" s="608"/>
      <c r="BX2" s="608" t="s">
        <v>1046</v>
      </c>
      <c r="BY2" s="609"/>
      <c r="BZ2" s="609"/>
      <c r="CA2" s="608"/>
      <c r="CB2" s="608" t="s">
        <v>1061</v>
      </c>
      <c r="CC2" s="609"/>
      <c r="CD2" s="609"/>
      <c r="CE2" s="608"/>
      <c r="CF2" s="608" t="s">
        <v>1313</v>
      </c>
      <c r="CG2" s="609"/>
      <c r="CH2" s="609"/>
      <c r="CI2" s="608"/>
      <c r="CJ2" s="608" t="s">
        <v>692</v>
      </c>
      <c r="CK2" s="609"/>
      <c r="CL2" s="609"/>
      <c r="CM2" s="608"/>
      <c r="CN2" s="608" t="s">
        <v>594</v>
      </c>
      <c r="CO2" s="609"/>
      <c r="CP2" s="609"/>
      <c r="CQ2" s="608"/>
      <c r="CR2" s="608" t="s">
        <v>685</v>
      </c>
      <c r="CS2" s="609"/>
      <c r="CT2" s="609"/>
      <c r="CU2" s="608"/>
      <c r="CV2" s="608" t="s">
        <v>209</v>
      </c>
      <c r="CW2" s="609"/>
      <c r="CX2" s="609"/>
      <c r="CY2" s="608"/>
      <c r="CZ2" s="608" t="s">
        <v>567</v>
      </c>
      <c r="DA2" s="609"/>
      <c r="DB2" s="609"/>
      <c r="DC2" s="608"/>
      <c r="DD2" s="608" t="s">
        <v>571</v>
      </c>
      <c r="DE2" s="609"/>
      <c r="DF2" s="609"/>
      <c r="DG2" s="608"/>
      <c r="DH2" s="608" t="s">
        <v>565</v>
      </c>
      <c r="DI2" s="609"/>
      <c r="DJ2" s="609"/>
      <c r="DK2" s="608"/>
      <c r="DL2" s="608" t="s">
        <v>572</v>
      </c>
      <c r="DM2" s="609"/>
      <c r="DN2" s="609"/>
      <c r="DO2" s="608"/>
      <c r="DP2" s="608" t="s">
        <v>576</v>
      </c>
      <c r="DQ2" s="609"/>
      <c r="DR2" s="609"/>
      <c r="DS2" s="608"/>
      <c r="DT2" s="608" t="s">
        <v>610</v>
      </c>
      <c r="DU2" s="609"/>
      <c r="DV2" s="609"/>
      <c r="DW2" s="608"/>
      <c r="DX2" s="608" t="s">
        <v>569</v>
      </c>
      <c r="DY2" s="609"/>
      <c r="DZ2" s="609"/>
      <c r="EA2" s="608"/>
      <c r="EB2" s="608" t="s">
        <v>862</v>
      </c>
      <c r="EC2" s="609"/>
      <c r="ED2" s="609"/>
      <c r="EE2" s="608"/>
      <c r="EF2" s="608" t="s">
        <v>573</v>
      </c>
      <c r="EG2" s="609"/>
      <c r="EH2" s="609"/>
      <c r="EI2" s="608"/>
      <c r="EJ2" s="608" t="s">
        <v>566</v>
      </c>
      <c r="EK2" s="609"/>
      <c r="EL2" s="609"/>
      <c r="EM2" s="608"/>
      <c r="EN2" s="608" t="s">
        <v>568</v>
      </c>
      <c r="EO2" s="609"/>
      <c r="EP2" s="609"/>
      <c r="EQ2" s="608"/>
      <c r="ER2" s="608" t="s">
        <v>611</v>
      </c>
      <c r="ES2" s="609"/>
      <c r="ET2" s="609"/>
      <c r="EU2" s="608"/>
      <c r="EV2" s="608" t="s">
        <v>575</v>
      </c>
      <c r="EW2" s="609"/>
      <c r="EX2" s="609"/>
      <c r="EY2" s="608"/>
      <c r="EZ2" s="608" t="s">
        <v>562</v>
      </c>
      <c r="FA2" s="609"/>
      <c r="FB2" s="609"/>
      <c r="FC2" s="608"/>
      <c r="FD2" s="608" t="s">
        <v>563</v>
      </c>
      <c r="FE2" s="609"/>
      <c r="FF2" s="609"/>
      <c r="FG2" s="608"/>
      <c r="FH2" s="608" t="s">
        <v>275</v>
      </c>
      <c r="FI2" s="609"/>
      <c r="FJ2" s="609"/>
      <c r="FK2" s="608"/>
      <c r="FL2" s="608" t="s">
        <v>612</v>
      </c>
      <c r="FM2" s="609"/>
      <c r="FN2" s="609"/>
      <c r="FO2" s="608"/>
      <c r="FP2" s="608" t="s">
        <v>570</v>
      </c>
      <c r="FQ2" s="609"/>
      <c r="FR2" s="609"/>
      <c r="FS2" s="608"/>
      <c r="FT2" s="608" t="s">
        <v>333</v>
      </c>
      <c r="FU2" s="609"/>
      <c r="FV2" s="609"/>
      <c r="FW2" s="608"/>
      <c r="FX2" s="608" t="s">
        <v>574</v>
      </c>
      <c r="FY2" s="609"/>
      <c r="FZ2" s="609"/>
      <c r="GA2" s="608"/>
      <c r="GB2" s="608" t="s">
        <v>309</v>
      </c>
      <c r="GC2" s="609"/>
      <c r="GD2" s="609"/>
      <c r="GE2" s="608"/>
      <c r="GF2" s="608" t="s">
        <v>315</v>
      </c>
      <c r="GG2" s="609"/>
      <c r="GH2" s="609"/>
      <c r="GI2" s="608"/>
      <c r="GJ2" s="608" t="s">
        <v>316</v>
      </c>
      <c r="GK2" s="609"/>
      <c r="GL2" s="609"/>
      <c r="GM2" s="608"/>
      <c r="GN2" s="608" t="s">
        <v>1040</v>
      </c>
      <c r="GO2" s="609"/>
      <c r="GP2" s="609"/>
      <c r="GQ2" s="608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</row>
    <row r="3" spans="1:467" x14ac:dyDescent="0.25">
      <c r="C3" s="73" t="s">
        <v>306</v>
      </c>
      <c r="S3" s="77"/>
      <c r="T3" s="77"/>
      <c r="V3" s="77"/>
      <c r="W3" s="77"/>
      <c r="AE3" s="366" t="s">
        <v>314</v>
      </c>
      <c r="AF3" s="364" t="s">
        <v>617</v>
      </c>
      <c r="AG3" s="412"/>
      <c r="AH3" s="364" t="s">
        <v>835</v>
      </c>
      <c r="AI3" s="412"/>
      <c r="AJ3" s="364" t="s">
        <v>617</v>
      </c>
      <c r="AK3" s="412"/>
      <c r="AL3" s="364" t="s">
        <v>835</v>
      </c>
      <c r="AM3" s="412"/>
      <c r="AN3" s="364" t="s">
        <v>617</v>
      </c>
      <c r="AO3" s="412"/>
      <c r="AP3" s="364" t="s">
        <v>835</v>
      </c>
      <c r="AQ3" s="412"/>
      <c r="AR3" s="364" t="s">
        <v>617</v>
      </c>
      <c r="AS3" s="412"/>
      <c r="AT3" s="364" t="s">
        <v>835</v>
      </c>
      <c r="AU3" s="412"/>
      <c r="AV3" s="364" t="s">
        <v>617</v>
      </c>
      <c r="AW3" s="412"/>
      <c r="AX3" s="364" t="s">
        <v>835</v>
      </c>
      <c r="AY3" s="412"/>
      <c r="AZ3" s="364" t="s">
        <v>617</v>
      </c>
      <c r="BA3" s="412"/>
      <c r="BB3" s="364" t="s">
        <v>835</v>
      </c>
      <c r="BC3" s="412"/>
      <c r="BD3" s="364" t="s">
        <v>617</v>
      </c>
      <c r="BE3" s="412"/>
      <c r="BF3" s="364" t="s">
        <v>835</v>
      </c>
      <c r="BG3" s="412"/>
      <c r="BH3" s="364" t="s">
        <v>617</v>
      </c>
      <c r="BI3" s="412"/>
      <c r="BJ3" s="364" t="s">
        <v>835</v>
      </c>
      <c r="BK3" s="412"/>
      <c r="BL3" s="364" t="s">
        <v>617</v>
      </c>
      <c r="BM3" s="412"/>
      <c r="BN3" s="364" t="s">
        <v>835</v>
      </c>
      <c r="BO3" s="412"/>
      <c r="BP3" s="364" t="s">
        <v>617</v>
      </c>
      <c r="BQ3" s="412"/>
      <c r="BR3" s="364" t="s">
        <v>835</v>
      </c>
      <c r="BS3" s="412"/>
      <c r="BT3" s="364" t="s">
        <v>617</v>
      </c>
      <c r="BU3" s="412"/>
      <c r="BV3" s="364" t="s">
        <v>835</v>
      </c>
      <c r="BW3" s="412"/>
      <c r="BX3" s="364" t="s">
        <v>617</v>
      </c>
      <c r="BY3" s="412"/>
      <c r="BZ3" s="364" t="s">
        <v>835</v>
      </c>
      <c r="CA3" s="412"/>
      <c r="CB3" s="364" t="s">
        <v>617</v>
      </c>
      <c r="CC3" s="412"/>
      <c r="CD3" s="364" t="s">
        <v>835</v>
      </c>
      <c r="CE3" s="412"/>
      <c r="CF3" s="364" t="s">
        <v>617</v>
      </c>
      <c r="CG3" s="412"/>
      <c r="CH3" s="364" t="s">
        <v>835</v>
      </c>
      <c r="CI3" s="412"/>
      <c r="CJ3" s="364" t="s">
        <v>617</v>
      </c>
      <c r="CK3" s="412"/>
      <c r="CL3" s="364" t="s">
        <v>835</v>
      </c>
      <c r="CM3" s="412"/>
      <c r="CN3" s="364" t="s">
        <v>617</v>
      </c>
      <c r="CO3" s="412"/>
      <c r="CP3" s="364" t="s">
        <v>835</v>
      </c>
      <c r="CQ3" s="412"/>
      <c r="CR3" s="364" t="s">
        <v>617</v>
      </c>
      <c r="CS3" s="412"/>
      <c r="CT3" s="364" t="s">
        <v>835</v>
      </c>
      <c r="CU3" s="412"/>
      <c r="CV3" s="364" t="s">
        <v>617</v>
      </c>
      <c r="CW3" s="412"/>
      <c r="CX3" s="364" t="s">
        <v>835</v>
      </c>
      <c r="CY3" s="412"/>
      <c r="CZ3" s="364" t="s">
        <v>617</v>
      </c>
      <c r="DA3" s="412"/>
      <c r="DB3" s="364" t="s">
        <v>835</v>
      </c>
      <c r="DC3" s="412"/>
      <c r="DD3" s="364" t="s">
        <v>617</v>
      </c>
      <c r="DE3" s="412"/>
      <c r="DF3" s="364" t="s">
        <v>835</v>
      </c>
      <c r="DG3" s="412"/>
      <c r="DH3" s="364" t="s">
        <v>617</v>
      </c>
      <c r="DI3" s="412"/>
      <c r="DJ3" s="364" t="s">
        <v>835</v>
      </c>
      <c r="DK3" s="412"/>
      <c r="DL3" s="364" t="s">
        <v>617</v>
      </c>
      <c r="DM3" s="412"/>
      <c r="DN3" s="364" t="s">
        <v>835</v>
      </c>
      <c r="DO3" s="412"/>
      <c r="DP3" s="364" t="s">
        <v>617</v>
      </c>
      <c r="DQ3" s="412"/>
      <c r="DR3" s="364" t="s">
        <v>835</v>
      </c>
      <c r="DS3" s="412"/>
      <c r="DT3" s="364" t="s">
        <v>617</v>
      </c>
      <c r="DU3" s="412"/>
      <c r="DV3" s="364" t="s">
        <v>835</v>
      </c>
      <c r="DW3" s="412"/>
      <c r="DX3" s="364" t="s">
        <v>617</v>
      </c>
      <c r="DY3" s="412"/>
      <c r="DZ3" s="364" t="s">
        <v>835</v>
      </c>
      <c r="EA3" s="412"/>
      <c r="EB3" s="364" t="s">
        <v>617</v>
      </c>
      <c r="EC3" s="412"/>
      <c r="ED3" s="364" t="s">
        <v>835</v>
      </c>
      <c r="EE3" s="412"/>
      <c r="EF3" s="364" t="s">
        <v>617</v>
      </c>
      <c r="EG3" s="412"/>
      <c r="EH3" s="364" t="s">
        <v>835</v>
      </c>
      <c r="EI3" s="412"/>
      <c r="EJ3" s="364" t="s">
        <v>617</v>
      </c>
      <c r="EK3" s="412"/>
      <c r="EL3" s="364" t="s">
        <v>835</v>
      </c>
      <c r="EM3" s="412"/>
      <c r="EN3" s="364" t="s">
        <v>617</v>
      </c>
      <c r="EO3" s="412"/>
      <c r="EP3" s="364" t="s">
        <v>835</v>
      </c>
      <c r="EQ3" s="412"/>
      <c r="ER3" s="364" t="s">
        <v>617</v>
      </c>
      <c r="ES3" s="412"/>
      <c r="ET3" s="364" t="s">
        <v>835</v>
      </c>
      <c r="EU3" s="412"/>
      <c r="EV3" s="364" t="s">
        <v>617</v>
      </c>
      <c r="EW3" s="412"/>
      <c r="EX3" s="364" t="s">
        <v>835</v>
      </c>
      <c r="EY3" s="412"/>
      <c r="EZ3" s="364" t="s">
        <v>617</v>
      </c>
      <c r="FA3" s="412"/>
      <c r="FB3" s="364" t="s">
        <v>835</v>
      </c>
      <c r="FC3" s="412"/>
      <c r="FD3" s="364" t="s">
        <v>617</v>
      </c>
      <c r="FE3" s="412"/>
      <c r="FF3" s="364" t="s">
        <v>835</v>
      </c>
      <c r="FG3" s="412"/>
      <c r="FH3" s="364" t="s">
        <v>617</v>
      </c>
      <c r="FI3" s="412"/>
      <c r="FJ3" s="364" t="s">
        <v>835</v>
      </c>
      <c r="FK3" s="412"/>
      <c r="FL3" s="364" t="s">
        <v>617</v>
      </c>
      <c r="FM3" s="412"/>
      <c r="FN3" s="364" t="s">
        <v>835</v>
      </c>
      <c r="FO3" s="412"/>
      <c r="FP3" s="364" t="s">
        <v>617</v>
      </c>
      <c r="FQ3" s="412"/>
      <c r="FR3" s="364" t="s">
        <v>835</v>
      </c>
      <c r="FS3" s="412"/>
      <c r="FT3" s="364" t="s">
        <v>617</v>
      </c>
      <c r="FU3" s="412"/>
      <c r="FV3" s="364" t="s">
        <v>835</v>
      </c>
      <c r="FW3" s="412"/>
      <c r="FX3" s="364" t="s">
        <v>617</v>
      </c>
      <c r="FY3" s="412"/>
      <c r="FZ3" s="364" t="s">
        <v>835</v>
      </c>
      <c r="GA3" s="412"/>
      <c r="GB3" s="364" t="s">
        <v>617</v>
      </c>
      <c r="GC3" s="412"/>
      <c r="GD3" s="364" t="s">
        <v>835</v>
      </c>
      <c r="GE3" s="412"/>
      <c r="GF3" s="364" t="s">
        <v>617</v>
      </c>
      <c r="GG3" s="412"/>
      <c r="GH3" s="364" t="s">
        <v>835</v>
      </c>
      <c r="GI3" s="412"/>
      <c r="GJ3" s="364" t="s">
        <v>617</v>
      </c>
      <c r="GK3" s="412"/>
      <c r="GL3" s="364" t="s">
        <v>835</v>
      </c>
      <c r="GM3" s="412"/>
      <c r="GN3" s="364" t="s">
        <v>617</v>
      </c>
      <c r="GO3" s="412"/>
      <c r="GP3" s="364" t="s">
        <v>835</v>
      </c>
      <c r="GQ3" s="412"/>
    </row>
    <row r="4" spans="1:467" x14ac:dyDescent="0.25">
      <c r="C4" s="73" t="s">
        <v>306</v>
      </c>
      <c r="AE4" s="367" t="s">
        <v>503</v>
      </c>
      <c r="AF4" s="452"/>
      <c r="AG4" s="453">
        <v>0</v>
      </c>
      <c r="AH4" s="452"/>
      <c r="AI4" s="453">
        <v>0</v>
      </c>
      <c r="AJ4" s="452"/>
      <c r="AK4" s="453">
        <v>0</v>
      </c>
      <c r="AL4" s="452"/>
      <c r="AM4" s="453">
        <v>0</v>
      </c>
      <c r="AN4" s="452"/>
      <c r="AO4" s="453">
        <v>0</v>
      </c>
      <c r="AP4" s="452"/>
      <c r="AQ4" s="453">
        <v>0</v>
      </c>
      <c r="AR4" s="452"/>
      <c r="AS4" s="453">
        <v>0</v>
      </c>
      <c r="AT4" s="452"/>
      <c r="AU4" s="453">
        <v>0</v>
      </c>
      <c r="AV4" s="452"/>
      <c r="AW4" s="453">
        <v>0</v>
      </c>
      <c r="AX4" s="452"/>
      <c r="AY4" s="453">
        <v>0</v>
      </c>
      <c r="AZ4" s="452"/>
      <c r="BA4" s="453">
        <v>0</v>
      </c>
      <c r="BB4" s="452"/>
      <c r="BC4" s="453">
        <v>0</v>
      </c>
      <c r="BD4" s="452"/>
      <c r="BE4" s="453">
        <v>0</v>
      </c>
      <c r="BF4" s="452"/>
      <c r="BG4" s="453">
        <v>0</v>
      </c>
      <c r="BH4" s="452"/>
      <c r="BI4" s="453">
        <v>0</v>
      </c>
      <c r="BJ4" s="452"/>
      <c r="BK4" s="453">
        <v>0</v>
      </c>
      <c r="BL4" s="452"/>
      <c r="BM4" s="453">
        <v>0</v>
      </c>
      <c r="BN4" s="452"/>
      <c r="BO4" s="453">
        <v>0</v>
      </c>
      <c r="BP4" s="452"/>
      <c r="BQ4" s="453">
        <v>0</v>
      </c>
      <c r="BR4" s="452"/>
      <c r="BS4" s="453">
        <v>0</v>
      </c>
      <c r="BT4" s="452">
        <v>5.6725790474229543E-2</v>
      </c>
      <c r="BU4" s="453">
        <v>1</v>
      </c>
      <c r="BV4" s="452">
        <v>7.4903029253830286E-2</v>
      </c>
      <c r="BW4" s="453">
        <v>1</v>
      </c>
      <c r="BX4" s="452">
        <v>5.6074678405942623E-2</v>
      </c>
      <c r="BY4" s="453">
        <v>1</v>
      </c>
      <c r="BZ4" s="452">
        <v>7.8401420954546053E-2</v>
      </c>
      <c r="CA4" s="453">
        <v>1</v>
      </c>
      <c r="CB4" s="452">
        <v>0.17693838433709266</v>
      </c>
      <c r="CC4" s="453">
        <v>0.3</v>
      </c>
      <c r="CD4" s="452">
        <v>0.47282017336795584</v>
      </c>
      <c r="CE4" s="453">
        <v>1</v>
      </c>
      <c r="CF4" s="452"/>
      <c r="CG4" s="453">
        <v>0</v>
      </c>
      <c r="CH4" s="452"/>
      <c r="CI4" s="453">
        <v>0</v>
      </c>
      <c r="CJ4" s="452"/>
      <c r="CK4" s="453">
        <v>0</v>
      </c>
      <c r="CL4" s="452"/>
      <c r="CM4" s="453">
        <v>0</v>
      </c>
      <c r="CN4" s="452"/>
      <c r="CO4" s="453">
        <v>0</v>
      </c>
      <c r="CP4" s="452"/>
      <c r="CQ4" s="453">
        <v>0</v>
      </c>
      <c r="CR4" s="452"/>
      <c r="CS4" s="453">
        <v>0</v>
      </c>
      <c r="CT4" s="452"/>
      <c r="CU4" s="453">
        <v>0</v>
      </c>
      <c r="CV4" s="452"/>
      <c r="CW4" s="453">
        <v>0</v>
      </c>
      <c r="CX4" s="452"/>
      <c r="CY4" s="453">
        <v>0</v>
      </c>
      <c r="CZ4" s="452"/>
      <c r="DA4" s="453">
        <v>0</v>
      </c>
      <c r="DB4" s="452"/>
      <c r="DC4" s="453">
        <v>0</v>
      </c>
      <c r="DD4" s="452"/>
      <c r="DE4" s="453">
        <v>0</v>
      </c>
      <c r="DF4" s="452"/>
      <c r="DG4" s="453">
        <v>0</v>
      </c>
      <c r="DH4" s="452"/>
      <c r="DI4" s="453">
        <v>0</v>
      </c>
      <c r="DJ4" s="452"/>
      <c r="DK4" s="453">
        <v>0</v>
      </c>
      <c r="DL4" s="452"/>
      <c r="DM4" s="453">
        <v>0</v>
      </c>
      <c r="DN4" s="452"/>
      <c r="DO4" s="453">
        <v>0</v>
      </c>
      <c r="DP4" s="452"/>
      <c r="DQ4" s="453">
        <v>0</v>
      </c>
      <c r="DR4" s="452"/>
      <c r="DS4" s="453">
        <v>0</v>
      </c>
      <c r="DT4" s="452"/>
      <c r="DU4" s="453">
        <v>0</v>
      </c>
      <c r="DV4" s="452"/>
      <c r="DW4" s="453">
        <v>0</v>
      </c>
      <c r="DX4" s="452"/>
      <c r="DY4" s="453">
        <v>0</v>
      </c>
      <c r="DZ4" s="452"/>
      <c r="EA4" s="453">
        <v>0</v>
      </c>
      <c r="EB4" s="452"/>
      <c r="EC4" s="453">
        <v>0</v>
      </c>
      <c r="ED4" s="452"/>
      <c r="EE4" s="453">
        <v>0</v>
      </c>
      <c r="EF4" s="452"/>
      <c r="EG4" s="453">
        <v>0</v>
      </c>
      <c r="EH4" s="452"/>
      <c r="EI4" s="453">
        <v>0</v>
      </c>
      <c r="EJ4" s="452"/>
      <c r="EK4" s="453">
        <v>0</v>
      </c>
      <c r="EL4" s="452"/>
      <c r="EM4" s="453">
        <v>0</v>
      </c>
      <c r="EN4" s="452"/>
      <c r="EO4" s="453">
        <v>0</v>
      </c>
      <c r="EP4" s="452"/>
      <c r="EQ4" s="453">
        <v>0</v>
      </c>
      <c r="ER4" s="452"/>
      <c r="ES4" s="453">
        <v>0</v>
      </c>
      <c r="ET4" s="452"/>
      <c r="EU4" s="453">
        <v>0</v>
      </c>
      <c r="EV4" s="452"/>
      <c r="EW4" s="453">
        <v>0</v>
      </c>
      <c r="EX4" s="452"/>
      <c r="EY4" s="453">
        <v>0</v>
      </c>
      <c r="EZ4" s="452"/>
      <c r="FA4" s="453">
        <v>0</v>
      </c>
      <c r="FB4" s="452"/>
      <c r="FC4" s="453">
        <v>0</v>
      </c>
      <c r="FD4" s="452"/>
      <c r="FE4" s="453">
        <v>0</v>
      </c>
      <c r="FF4" s="452"/>
      <c r="FG4" s="453">
        <v>0</v>
      </c>
      <c r="FH4" s="452"/>
      <c r="FI4" s="453">
        <v>0</v>
      </c>
      <c r="FJ4" s="452"/>
      <c r="FK4" s="453">
        <v>0</v>
      </c>
      <c r="FL4" s="452"/>
      <c r="FM4" s="453">
        <v>0</v>
      </c>
      <c r="FN4" s="452"/>
      <c r="FO4" s="453">
        <v>0</v>
      </c>
      <c r="FP4" s="452"/>
      <c r="FQ4" s="453">
        <v>0</v>
      </c>
      <c r="FR4" s="452"/>
      <c r="FS4" s="453">
        <v>0</v>
      </c>
      <c r="FT4" s="452"/>
      <c r="FU4" s="453">
        <v>0</v>
      </c>
      <c r="FV4" s="452"/>
      <c r="FW4" s="453">
        <v>0</v>
      </c>
      <c r="FX4" s="452"/>
      <c r="FY4" s="453">
        <v>0</v>
      </c>
      <c r="FZ4" s="452"/>
      <c r="GA4" s="453">
        <v>0</v>
      </c>
      <c r="GB4" s="452"/>
      <c r="GC4" s="453">
        <v>0</v>
      </c>
      <c r="GD4" s="452"/>
      <c r="GE4" s="453">
        <v>0</v>
      </c>
      <c r="GF4" s="452"/>
      <c r="GG4" s="453">
        <v>0</v>
      </c>
      <c r="GH4" s="452"/>
      <c r="GI4" s="453">
        <v>0</v>
      </c>
      <c r="GJ4" s="452"/>
      <c r="GK4" s="453">
        <v>0</v>
      </c>
      <c r="GL4" s="452"/>
      <c r="GM4" s="453">
        <v>0</v>
      </c>
      <c r="GN4" s="452"/>
      <c r="GO4" s="453">
        <v>0</v>
      </c>
      <c r="GP4" s="452"/>
      <c r="GQ4" s="453">
        <v>0</v>
      </c>
    </row>
    <row r="5" spans="1:467" x14ac:dyDescent="0.25">
      <c r="B5" s="80" t="s">
        <v>342</v>
      </c>
      <c r="C5" s="79" t="s">
        <v>314</v>
      </c>
      <c r="D5" s="80" t="s">
        <v>381</v>
      </c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S5" s="74" t="s">
        <v>437</v>
      </c>
      <c r="T5" s="74" t="s">
        <v>438</v>
      </c>
      <c r="V5" s="74" t="s">
        <v>437</v>
      </c>
      <c r="W5" s="74" t="s">
        <v>438</v>
      </c>
      <c r="AE5" s="367" t="s">
        <v>504</v>
      </c>
      <c r="AF5" s="452"/>
      <c r="AG5" s="453">
        <v>0</v>
      </c>
      <c r="AH5" s="452"/>
      <c r="AI5" s="453">
        <v>0</v>
      </c>
      <c r="AJ5" s="452"/>
      <c r="AK5" s="453">
        <v>0</v>
      </c>
      <c r="AL5" s="452"/>
      <c r="AM5" s="453">
        <v>0</v>
      </c>
      <c r="AN5" s="452"/>
      <c r="AO5" s="453">
        <v>0</v>
      </c>
      <c r="AP5" s="452"/>
      <c r="AQ5" s="453">
        <v>0</v>
      </c>
      <c r="AR5" s="452"/>
      <c r="AS5" s="453">
        <v>0</v>
      </c>
      <c r="AT5" s="452"/>
      <c r="AU5" s="453">
        <v>0</v>
      </c>
      <c r="AV5" s="452"/>
      <c r="AW5" s="453">
        <v>0</v>
      </c>
      <c r="AX5" s="452"/>
      <c r="AY5" s="453">
        <v>0</v>
      </c>
      <c r="AZ5" s="452"/>
      <c r="BA5" s="453">
        <v>0</v>
      </c>
      <c r="BB5" s="452"/>
      <c r="BC5" s="453">
        <v>0</v>
      </c>
      <c r="BD5" s="452"/>
      <c r="BE5" s="453">
        <v>0</v>
      </c>
      <c r="BF5" s="452"/>
      <c r="BG5" s="453">
        <v>0</v>
      </c>
      <c r="BH5" s="452"/>
      <c r="BI5" s="453">
        <v>0</v>
      </c>
      <c r="BJ5" s="452"/>
      <c r="BK5" s="453">
        <v>0</v>
      </c>
      <c r="BL5" s="452"/>
      <c r="BM5" s="453">
        <v>0</v>
      </c>
      <c r="BN5" s="452"/>
      <c r="BO5" s="453">
        <v>0</v>
      </c>
      <c r="BP5" s="452"/>
      <c r="BQ5" s="453">
        <v>0</v>
      </c>
      <c r="BR5" s="452"/>
      <c r="BS5" s="453">
        <v>0</v>
      </c>
      <c r="BT5" s="452">
        <v>7.8608030937357853E-2</v>
      </c>
      <c r="BU5" s="453">
        <v>1</v>
      </c>
      <c r="BV5" s="452">
        <v>0.14277067491215883</v>
      </c>
      <c r="BW5" s="453">
        <v>1</v>
      </c>
      <c r="BX5" s="452">
        <v>7.4711904173659416E-2</v>
      </c>
      <c r="BY5" s="453">
        <v>1</v>
      </c>
      <c r="BZ5" s="452">
        <v>0.23197542493654671</v>
      </c>
      <c r="CA5" s="453">
        <v>1</v>
      </c>
      <c r="CB5" s="452">
        <v>0.13740049616706088</v>
      </c>
      <c r="CC5" s="453">
        <v>0.3</v>
      </c>
      <c r="CD5" s="452">
        <v>0.379396623387735</v>
      </c>
      <c r="CE5" s="453">
        <v>1</v>
      </c>
      <c r="CF5" s="452"/>
      <c r="CG5" s="453">
        <v>0</v>
      </c>
      <c r="CH5" s="452"/>
      <c r="CI5" s="453">
        <v>0</v>
      </c>
      <c r="CJ5" s="452"/>
      <c r="CK5" s="453">
        <v>0</v>
      </c>
      <c r="CL5" s="452"/>
      <c r="CM5" s="453">
        <v>0</v>
      </c>
      <c r="CN5" s="452"/>
      <c r="CO5" s="453">
        <v>0</v>
      </c>
      <c r="CP5" s="452"/>
      <c r="CQ5" s="453">
        <v>0</v>
      </c>
      <c r="CR5" s="452"/>
      <c r="CS5" s="453">
        <v>0</v>
      </c>
      <c r="CT5" s="452"/>
      <c r="CU5" s="453">
        <v>0</v>
      </c>
      <c r="CV5" s="452"/>
      <c r="CW5" s="453">
        <v>0</v>
      </c>
      <c r="CX5" s="452"/>
      <c r="CY5" s="453">
        <v>0</v>
      </c>
      <c r="CZ5" s="452"/>
      <c r="DA5" s="453">
        <v>0</v>
      </c>
      <c r="DB5" s="452"/>
      <c r="DC5" s="453">
        <v>0</v>
      </c>
      <c r="DD5" s="452"/>
      <c r="DE5" s="453">
        <v>0</v>
      </c>
      <c r="DF5" s="452"/>
      <c r="DG5" s="453">
        <v>0</v>
      </c>
      <c r="DH5" s="452"/>
      <c r="DI5" s="453">
        <v>0</v>
      </c>
      <c r="DJ5" s="452"/>
      <c r="DK5" s="453">
        <v>0</v>
      </c>
      <c r="DL5" s="452"/>
      <c r="DM5" s="453">
        <v>0</v>
      </c>
      <c r="DN5" s="452"/>
      <c r="DO5" s="453">
        <v>0</v>
      </c>
      <c r="DP5" s="452"/>
      <c r="DQ5" s="453">
        <v>0</v>
      </c>
      <c r="DR5" s="452"/>
      <c r="DS5" s="453">
        <v>0</v>
      </c>
      <c r="DT5" s="452"/>
      <c r="DU5" s="453">
        <v>0</v>
      </c>
      <c r="DV5" s="452"/>
      <c r="DW5" s="453">
        <v>0</v>
      </c>
      <c r="DX5" s="452"/>
      <c r="DY5" s="453">
        <v>0</v>
      </c>
      <c r="DZ5" s="452"/>
      <c r="EA5" s="453">
        <v>0</v>
      </c>
      <c r="EB5" s="452"/>
      <c r="EC5" s="453">
        <v>0</v>
      </c>
      <c r="ED5" s="452"/>
      <c r="EE5" s="453">
        <v>0</v>
      </c>
      <c r="EF5" s="452"/>
      <c r="EG5" s="453">
        <v>0</v>
      </c>
      <c r="EH5" s="452"/>
      <c r="EI5" s="453">
        <v>0</v>
      </c>
      <c r="EJ5" s="452"/>
      <c r="EK5" s="453">
        <v>0</v>
      </c>
      <c r="EL5" s="452"/>
      <c r="EM5" s="453">
        <v>0</v>
      </c>
      <c r="EN5" s="452"/>
      <c r="EO5" s="453">
        <v>0</v>
      </c>
      <c r="EP5" s="452"/>
      <c r="EQ5" s="453">
        <v>0</v>
      </c>
      <c r="ER5" s="452"/>
      <c r="ES5" s="453">
        <v>0</v>
      </c>
      <c r="ET5" s="452"/>
      <c r="EU5" s="453">
        <v>0</v>
      </c>
      <c r="EV5" s="452"/>
      <c r="EW5" s="453">
        <v>0</v>
      </c>
      <c r="EX5" s="452"/>
      <c r="EY5" s="453">
        <v>0</v>
      </c>
      <c r="EZ5" s="452"/>
      <c r="FA5" s="453">
        <v>0</v>
      </c>
      <c r="FB5" s="452"/>
      <c r="FC5" s="453">
        <v>0</v>
      </c>
      <c r="FD5" s="452"/>
      <c r="FE5" s="453">
        <v>0</v>
      </c>
      <c r="FF5" s="452"/>
      <c r="FG5" s="453">
        <v>0</v>
      </c>
      <c r="FH5" s="452"/>
      <c r="FI5" s="453">
        <v>0</v>
      </c>
      <c r="FJ5" s="452"/>
      <c r="FK5" s="453">
        <v>0</v>
      </c>
      <c r="FL5" s="452"/>
      <c r="FM5" s="453">
        <v>0</v>
      </c>
      <c r="FN5" s="452"/>
      <c r="FO5" s="453">
        <v>0</v>
      </c>
      <c r="FP5" s="452"/>
      <c r="FQ5" s="453">
        <v>0</v>
      </c>
      <c r="FR5" s="452"/>
      <c r="FS5" s="453">
        <v>0</v>
      </c>
      <c r="FT5" s="452"/>
      <c r="FU5" s="453">
        <v>0</v>
      </c>
      <c r="FV5" s="452"/>
      <c r="FW5" s="453">
        <v>0</v>
      </c>
      <c r="FX5" s="452"/>
      <c r="FY5" s="453">
        <v>0</v>
      </c>
      <c r="FZ5" s="452"/>
      <c r="GA5" s="453">
        <v>0</v>
      </c>
      <c r="GB5" s="452"/>
      <c r="GC5" s="453">
        <v>0</v>
      </c>
      <c r="GD5" s="452"/>
      <c r="GE5" s="453">
        <v>0</v>
      </c>
      <c r="GF5" s="452"/>
      <c r="GG5" s="453">
        <v>0</v>
      </c>
      <c r="GH5" s="452"/>
      <c r="GI5" s="453">
        <v>0</v>
      </c>
      <c r="GJ5" s="452"/>
      <c r="GK5" s="453">
        <v>0</v>
      </c>
      <c r="GL5" s="452"/>
      <c r="GM5" s="453">
        <v>0</v>
      </c>
      <c r="GN5" s="452"/>
      <c r="GO5" s="453">
        <v>0</v>
      </c>
      <c r="GP5" s="452"/>
      <c r="GQ5" s="453">
        <v>0</v>
      </c>
    </row>
    <row r="6" spans="1:467" x14ac:dyDescent="0.25">
      <c r="B6" s="71" t="s">
        <v>343</v>
      </c>
      <c r="C6" s="78" t="s">
        <v>499</v>
      </c>
      <c r="D6" s="78" t="s">
        <v>382</v>
      </c>
      <c r="E6" s="78" t="s">
        <v>383</v>
      </c>
      <c r="F6" s="78" t="s">
        <v>382</v>
      </c>
      <c r="G6" s="78" t="s">
        <v>383</v>
      </c>
      <c r="H6" s="78" t="s">
        <v>382</v>
      </c>
      <c r="I6" s="78" t="s">
        <v>383</v>
      </c>
      <c r="J6" s="78" t="s">
        <v>382</v>
      </c>
      <c r="K6" s="78" t="s">
        <v>383</v>
      </c>
      <c r="L6" s="78" t="s">
        <v>382</v>
      </c>
      <c r="M6" s="78" t="s">
        <v>384</v>
      </c>
      <c r="N6" s="78" t="s">
        <v>382</v>
      </c>
      <c r="O6" s="78" t="s">
        <v>384</v>
      </c>
      <c r="S6" s="75" t="s">
        <v>409</v>
      </c>
      <c r="T6" s="75" t="s">
        <v>439</v>
      </c>
      <c r="V6" s="75" t="s">
        <v>465</v>
      </c>
      <c r="W6" s="75" t="s">
        <v>466</v>
      </c>
      <c r="AE6" s="367" t="s">
        <v>505</v>
      </c>
      <c r="AF6" s="452"/>
      <c r="AG6" s="453">
        <v>0</v>
      </c>
      <c r="AH6" s="452"/>
      <c r="AI6" s="453">
        <v>0</v>
      </c>
      <c r="AJ6" s="452"/>
      <c r="AK6" s="453">
        <v>0</v>
      </c>
      <c r="AL6" s="452"/>
      <c r="AM6" s="453">
        <v>0</v>
      </c>
      <c r="AN6" s="452"/>
      <c r="AO6" s="453">
        <v>0</v>
      </c>
      <c r="AP6" s="452"/>
      <c r="AQ6" s="453">
        <v>0</v>
      </c>
      <c r="AR6" s="452"/>
      <c r="AS6" s="453">
        <v>0</v>
      </c>
      <c r="AT6" s="452"/>
      <c r="AU6" s="453">
        <v>0</v>
      </c>
      <c r="AV6" s="452"/>
      <c r="AW6" s="453">
        <v>0</v>
      </c>
      <c r="AX6" s="452"/>
      <c r="AY6" s="453">
        <v>0</v>
      </c>
      <c r="AZ6" s="452"/>
      <c r="BA6" s="453">
        <v>0</v>
      </c>
      <c r="BB6" s="452"/>
      <c r="BC6" s="453">
        <v>0</v>
      </c>
      <c r="BD6" s="452"/>
      <c r="BE6" s="453">
        <v>0</v>
      </c>
      <c r="BF6" s="452"/>
      <c r="BG6" s="453">
        <v>0</v>
      </c>
      <c r="BH6" s="452"/>
      <c r="BI6" s="453">
        <v>0</v>
      </c>
      <c r="BJ6" s="452"/>
      <c r="BK6" s="453">
        <v>0</v>
      </c>
      <c r="BL6" s="452"/>
      <c r="BM6" s="453">
        <v>0</v>
      </c>
      <c r="BN6" s="452"/>
      <c r="BO6" s="453">
        <v>0</v>
      </c>
      <c r="BP6" s="452"/>
      <c r="BQ6" s="453">
        <v>0</v>
      </c>
      <c r="BR6" s="452"/>
      <c r="BS6" s="453">
        <v>0</v>
      </c>
      <c r="BT6" s="452">
        <v>6.4912836229567379E-3</v>
      </c>
      <c r="BU6" s="453">
        <v>1</v>
      </c>
      <c r="BV6" s="452">
        <v>1.2971469001946765E-2</v>
      </c>
      <c r="BW6" s="453">
        <v>1</v>
      </c>
      <c r="BX6" s="452">
        <v>1.2833550261919202E-2</v>
      </c>
      <c r="BY6" s="453">
        <v>1</v>
      </c>
      <c r="BZ6" s="452">
        <v>2.5645158812454528E-2</v>
      </c>
      <c r="CA6" s="453">
        <v>1</v>
      </c>
      <c r="CB6" s="605">
        <v>7.8414045440468941E-2</v>
      </c>
      <c r="CC6" s="606">
        <v>2.5000000000000001E-2</v>
      </c>
      <c r="CD6" s="452">
        <v>7.8414045440468941E-2</v>
      </c>
      <c r="CE6" s="453">
        <v>0.1</v>
      </c>
      <c r="CF6" s="452"/>
      <c r="CG6" s="453">
        <v>0</v>
      </c>
      <c r="CH6" s="452"/>
      <c r="CI6" s="453">
        <v>0</v>
      </c>
      <c r="CJ6" s="452"/>
      <c r="CK6" s="453">
        <v>0</v>
      </c>
      <c r="CL6" s="452"/>
      <c r="CM6" s="453">
        <v>0</v>
      </c>
      <c r="CN6" s="452"/>
      <c r="CO6" s="453">
        <v>0</v>
      </c>
      <c r="CP6" s="452"/>
      <c r="CQ6" s="453">
        <v>0</v>
      </c>
      <c r="CR6" s="452"/>
      <c r="CS6" s="453">
        <v>0</v>
      </c>
      <c r="CT6" s="452"/>
      <c r="CU6" s="453">
        <v>0</v>
      </c>
      <c r="CV6" s="452"/>
      <c r="CW6" s="453">
        <v>0</v>
      </c>
      <c r="CX6" s="452"/>
      <c r="CY6" s="453">
        <v>0</v>
      </c>
      <c r="CZ6" s="452"/>
      <c r="DA6" s="453">
        <v>0</v>
      </c>
      <c r="DB6" s="452"/>
      <c r="DC6" s="453">
        <v>0</v>
      </c>
      <c r="DD6" s="452"/>
      <c r="DE6" s="453">
        <v>0</v>
      </c>
      <c r="DF6" s="452"/>
      <c r="DG6" s="453">
        <v>0</v>
      </c>
      <c r="DH6" s="452"/>
      <c r="DI6" s="453">
        <v>0</v>
      </c>
      <c r="DJ6" s="452"/>
      <c r="DK6" s="453">
        <v>0</v>
      </c>
      <c r="DL6" s="452"/>
      <c r="DM6" s="453">
        <v>0</v>
      </c>
      <c r="DN6" s="452"/>
      <c r="DO6" s="453">
        <v>0</v>
      </c>
      <c r="DP6" s="452"/>
      <c r="DQ6" s="453">
        <v>0</v>
      </c>
      <c r="DR6" s="452"/>
      <c r="DS6" s="453">
        <v>0</v>
      </c>
      <c r="DT6" s="452"/>
      <c r="DU6" s="453">
        <v>0</v>
      </c>
      <c r="DV6" s="452"/>
      <c r="DW6" s="453">
        <v>0</v>
      </c>
      <c r="DX6" s="452"/>
      <c r="DY6" s="453">
        <v>0</v>
      </c>
      <c r="DZ6" s="452"/>
      <c r="EA6" s="453">
        <v>0</v>
      </c>
      <c r="EB6" s="452"/>
      <c r="EC6" s="453">
        <v>0</v>
      </c>
      <c r="ED6" s="452"/>
      <c r="EE6" s="453">
        <v>0</v>
      </c>
      <c r="EF6" s="452"/>
      <c r="EG6" s="453">
        <v>0</v>
      </c>
      <c r="EH6" s="452"/>
      <c r="EI6" s="453">
        <v>0</v>
      </c>
      <c r="EJ6" s="452"/>
      <c r="EK6" s="453">
        <v>0</v>
      </c>
      <c r="EL6" s="452"/>
      <c r="EM6" s="453">
        <v>0</v>
      </c>
      <c r="EN6" s="452"/>
      <c r="EO6" s="453">
        <v>0</v>
      </c>
      <c r="EP6" s="452"/>
      <c r="EQ6" s="453">
        <v>0</v>
      </c>
      <c r="ER6" s="452"/>
      <c r="ES6" s="453">
        <v>0</v>
      </c>
      <c r="ET6" s="452"/>
      <c r="EU6" s="453">
        <v>0</v>
      </c>
      <c r="EV6" s="452"/>
      <c r="EW6" s="453">
        <v>0</v>
      </c>
      <c r="EX6" s="452"/>
      <c r="EY6" s="453">
        <v>0</v>
      </c>
      <c r="EZ6" s="452"/>
      <c r="FA6" s="453">
        <v>0</v>
      </c>
      <c r="FB6" s="452"/>
      <c r="FC6" s="453">
        <v>0</v>
      </c>
      <c r="FD6" s="452"/>
      <c r="FE6" s="453">
        <v>0</v>
      </c>
      <c r="FF6" s="452"/>
      <c r="FG6" s="453">
        <v>0</v>
      </c>
      <c r="FH6" s="452"/>
      <c r="FI6" s="453">
        <v>0</v>
      </c>
      <c r="FJ6" s="452"/>
      <c r="FK6" s="453">
        <v>0</v>
      </c>
      <c r="FL6" s="452"/>
      <c r="FM6" s="453">
        <v>0</v>
      </c>
      <c r="FN6" s="452"/>
      <c r="FO6" s="453">
        <v>0</v>
      </c>
      <c r="FP6" s="452"/>
      <c r="FQ6" s="453">
        <v>0</v>
      </c>
      <c r="FR6" s="452"/>
      <c r="FS6" s="453">
        <v>0</v>
      </c>
      <c r="FT6" s="452"/>
      <c r="FU6" s="453">
        <v>0</v>
      </c>
      <c r="FV6" s="452"/>
      <c r="FW6" s="453">
        <v>0</v>
      </c>
      <c r="FX6" s="452"/>
      <c r="FY6" s="453">
        <v>0</v>
      </c>
      <c r="FZ6" s="452"/>
      <c r="GA6" s="453">
        <v>0</v>
      </c>
      <c r="GB6" s="452"/>
      <c r="GC6" s="453">
        <v>0</v>
      </c>
      <c r="GD6" s="452"/>
      <c r="GE6" s="453">
        <v>0</v>
      </c>
      <c r="GF6" s="452"/>
      <c r="GG6" s="453">
        <v>0</v>
      </c>
      <c r="GH6" s="452"/>
      <c r="GI6" s="453">
        <v>0</v>
      </c>
      <c r="GJ6" s="452"/>
      <c r="GK6" s="453">
        <v>0</v>
      </c>
      <c r="GL6" s="452"/>
      <c r="GM6" s="453">
        <v>0</v>
      </c>
      <c r="GN6" s="452"/>
      <c r="GO6" s="453">
        <v>0</v>
      </c>
      <c r="GP6" s="452"/>
      <c r="GQ6" s="453">
        <v>0</v>
      </c>
    </row>
    <row r="7" spans="1:467" x14ac:dyDescent="0.25">
      <c r="B7" s="71" t="s">
        <v>344</v>
      </c>
      <c r="C7" s="78" t="s">
        <v>500</v>
      </c>
      <c r="D7" s="78" t="s">
        <v>382</v>
      </c>
      <c r="E7" s="78" t="s">
        <v>383</v>
      </c>
      <c r="F7" s="78" t="s">
        <v>382</v>
      </c>
      <c r="G7" s="78" t="s">
        <v>383</v>
      </c>
      <c r="H7" s="78" t="s">
        <v>382</v>
      </c>
      <c r="I7" s="78" t="s">
        <v>383</v>
      </c>
      <c r="J7" s="78" t="s">
        <v>382</v>
      </c>
      <c r="K7" s="78" t="s">
        <v>383</v>
      </c>
      <c r="L7" s="78" t="s">
        <v>382</v>
      </c>
      <c r="M7" s="78" t="s">
        <v>384</v>
      </c>
      <c r="N7" s="78" t="s">
        <v>382</v>
      </c>
      <c r="O7" s="78" t="s">
        <v>384</v>
      </c>
      <c r="S7" s="75" t="s">
        <v>410</v>
      </c>
      <c r="T7" s="75" t="s">
        <v>440</v>
      </c>
      <c r="V7" s="75" t="s">
        <v>409</v>
      </c>
      <c r="W7" s="75" t="s">
        <v>439</v>
      </c>
      <c r="AE7" s="367" t="s">
        <v>507</v>
      </c>
      <c r="AF7" s="452">
        <v>8.0902109158436222E-2</v>
      </c>
      <c r="AG7" s="453">
        <v>1</v>
      </c>
      <c r="AH7" s="452">
        <v>0.13325225083979578</v>
      </c>
      <c r="AI7" s="453">
        <v>1</v>
      </c>
      <c r="AJ7" s="452">
        <v>7.6095168042300806E-2</v>
      </c>
      <c r="AK7" s="453">
        <v>1</v>
      </c>
      <c r="AL7" s="452">
        <v>0.15052904542720219</v>
      </c>
      <c r="AM7" s="453">
        <v>1</v>
      </c>
      <c r="AN7" s="452">
        <v>0.22763736138156884</v>
      </c>
      <c r="AO7" s="453">
        <v>1</v>
      </c>
      <c r="AP7" s="452">
        <v>0.65987253637885834</v>
      </c>
      <c r="AQ7" s="453">
        <v>1</v>
      </c>
      <c r="AR7" s="452">
        <v>0.23064707080390962</v>
      </c>
      <c r="AS7" s="453">
        <v>1</v>
      </c>
      <c r="AT7" s="452">
        <v>0.66859704705772871</v>
      </c>
      <c r="AU7" s="453">
        <v>1</v>
      </c>
      <c r="AV7" s="452">
        <v>7.8206696032707537E-2</v>
      </c>
      <c r="AW7" s="453">
        <v>1</v>
      </c>
      <c r="AX7" s="452">
        <v>0.25141872606665194</v>
      </c>
      <c r="AY7" s="453">
        <v>1</v>
      </c>
      <c r="AZ7" s="452">
        <v>0.2280888340006787</v>
      </c>
      <c r="BA7" s="453">
        <v>1</v>
      </c>
      <c r="BB7" s="452">
        <v>0.3537261805475086</v>
      </c>
      <c r="BC7" s="453">
        <v>1</v>
      </c>
      <c r="BD7" s="452">
        <v>0.2285539869528414</v>
      </c>
      <c r="BE7" s="453">
        <v>1</v>
      </c>
      <c r="BF7" s="452">
        <v>0.61880265176168869</v>
      </c>
      <c r="BG7" s="453">
        <v>1</v>
      </c>
      <c r="BH7" s="452">
        <v>0.2285518649871997</v>
      </c>
      <c r="BI7" s="453">
        <v>1</v>
      </c>
      <c r="BJ7" s="452">
        <v>0.61879690660719144</v>
      </c>
      <c r="BK7" s="453">
        <v>1</v>
      </c>
      <c r="BL7" s="452">
        <v>0.16980866376427611</v>
      </c>
      <c r="BM7" s="453">
        <v>1</v>
      </c>
      <c r="BN7" s="452">
        <v>0.16980866376427611</v>
      </c>
      <c r="BO7" s="453">
        <v>1</v>
      </c>
      <c r="BP7" s="452">
        <v>6.616793627015452E-2</v>
      </c>
      <c r="BQ7" s="453">
        <v>1</v>
      </c>
      <c r="BR7" s="452">
        <v>0.12017376084586014</v>
      </c>
      <c r="BS7" s="453">
        <v>1</v>
      </c>
      <c r="BT7" s="452">
        <v>5.1610137493995151E-2</v>
      </c>
      <c r="BU7" s="453">
        <v>1</v>
      </c>
      <c r="BV7" s="452">
        <v>5.1610137493995151E-2</v>
      </c>
      <c r="BW7" s="453">
        <v>1</v>
      </c>
      <c r="BX7" s="452">
        <v>6.1221292923761231E-2</v>
      </c>
      <c r="BY7" s="453">
        <v>1</v>
      </c>
      <c r="BZ7" s="452">
        <v>6.1221292923761231E-2</v>
      </c>
      <c r="CA7" s="453">
        <v>1</v>
      </c>
      <c r="CB7" s="452"/>
      <c r="CC7" s="453">
        <v>0</v>
      </c>
      <c r="CD7" s="452"/>
      <c r="CE7" s="453">
        <v>0</v>
      </c>
      <c r="CF7" s="452"/>
      <c r="CG7" s="453">
        <v>0</v>
      </c>
      <c r="CH7" s="452"/>
      <c r="CI7" s="453">
        <v>0</v>
      </c>
      <c r="CJ7" s="452"/>
      <c r="CK7" s="453">
        <v>0</v>
      </c>
      <c r="CL7" s="452"/>
      <c r="CM7" s="453">
        <v>0</v>
      </c>
      <c r="CN7" s="452"/>
      <c r="CO7" s="453">
        <v>0</v>
      </c>
      <c r="CP7" s="452"/>
      <c r="CQ7" s="453">
        <v>0</v>
      </c>
      <c r="CR7" s="452"/>
      <c r="CS7" s="453">
        <v>0</v>
      </c>
      <c r="CT7" s="452"/>
      <c r="CU7" s="453">
        <v>0</v>
      </c>
      <c r="CV7" s="452"/>
      <c r="CW7" s="453">
        <v>0</v>
      </c>
      <c r="CX7" s="452"/>
      <c r="CY7" s="453">
        <v>0</v>
      </c>
      <c r="CZ7" s="452"/>
      <c r="DA7" s="453">
        <v>0</v>
      </c>
      <c r="DB7" s="452"/>
      <c r="DC7" s="453">
        <v>0</v>
      </c>
      <c r="DD7" s="452">
        <v>0.11783270069128468</v>
      </c>
      <c r="DE7" s="453">
        <v>1</v>
      </c>
      <c r="DF7" s="452">
        <v>0.25087727988031072</v>
      </c>
      <c r="DG7" s="453">
        <v>1</v>
      </c>
      <c r="DH7" s="452"/>
      <c r="DI7" s="453">
        <v>0</v>
      </c>
      <c r="DJ7" s="452"/>
      <c r="DK7" s="453">
        <v>0</v>
      </c>
      <c r="DL7" s="452">
        <v>0.16526926300125461</v>
      </c>
      <c r="DM7" s="453">
        <v>1</v>
      </c>
      <c r="DN7" s="452">
        <v>0.25139134624726955</v>
      </c>
      <c r="DO7" s="453">
        <v>1</v>
      </c>
      <c r="DP7" s="452"/>
      <c r="DQ7" s="453">
        <v>0</v>
      </c>
      <c r="DR7" s="452"/>
      <c r="DS7" s="453">
        <v>0</v>
      </c>
      <c r="DT7" s="452">
        <v>0.17398235081898147</v>
      </c>
      <c r="DU7" s="453">
        <v>1</v>
      </c>
      <c r="DV7" s="452">
        <v>0.26172532256354269</v>
      </c>
      <c r="DW7" s="453">
        <v>1</v>
      </c>
      <c r="DX7" s="452"/>
      <c r="DY7" s="453">
        <v>0</v>
      </c>
      <c r="DZ7" s="452"/>
      <c r="EA7" s="453">
        <v>0</v>
      </c>
      <c r="EB7" s="452"/>
      <c r="EC7" s="453">
        <v>0</v>
      </c>
      <c r="ED7" s="452"/>
      <c r="EE7" s="453">
        <v>0</v>
      </c>
      <c r="EF7" s="452">
        <v>0.14285026210558105</v>
      </c>
      <c r="EG7" s="453">
        <v>1</v>
      </c>
      <c r="EH7" s="452">
        <v>0.18850739201895947</v>
      </c>
      <c r="EI7" s="453">
        <v>1</v>
      </c>
      <c r="EJ7" s="452"/>
      <c r="EK7" s="453">
        <v>0</v>
      </c>
      <c r="EL7" s="452"/>
      <c r="EM7" s="453">
        <v>0</v>
      </c>
      <c r="EN7" s="452"/>
      <c r="EO7" s="453">
        <v>0</v>
      </c>
      <c r="EP7" s="452"/>
      <c r="EQ7" s="453">
        <v>0</v>
      </c>
      <c r="ER7" s="452">
        <v>0.21367032458357121</v>
      </c>
      <c r="ES7" s="453">
        <v>1</v>
      </c>
      <c r="ET7" s="452">
        <v>0.30849605738021396</v>
      </c>
      <c r="EU7" s="453">
        <v>1</v>
      </c>
      <c r="EV7" s="452"/>
      <c r="EW7" s="453">
        <v>0</v>
      </c>
      <c r="EX7" s="452"/>
      <c r="EY7" s="453">
        <v>0</v>
      </c>
      <c r="EZ7" s="452">
        <v>3.7362830462096694E-2</v>
      </c>
      <c r="FA7" s="453">
        <v>0.1</v>
      </c>
      <c r="FB7" s="452">
        <v>9.0220566999734089E-2</v>
      </c>
      <c r="FC7" s="453">
        <v>0.2</v>
      </c>
      <c r="FD7" s="452">
        <v>3.7372730641913758E-2</v>
      </c>
      <c r="FE7" s="453">
        <v>0.1</v>
      </c>
      <c r="FF7" s="452">
        <v>9.0244473107099307E-2</v>
      </c>
      <c r="FG7" s="453">
        <v>0.2</v>
      </c>
      <c r="FH7" s="452">
        <v>0.153248511716888</v>
      </c>
      <c r="FI7" s="453">
        <v>1</v>
      </c>
      <c r="FJ7" s="452">
        <v>0.24666827602323671</v>
      </c>
      <c r="FK7" s="453">
        <v>1</v>
      </c>
      <c r="FL7" s="452">
        <v>0.15371724046732463</v>
      </c>
      <c r="FM7" s="453">
        <v>1</v>
      </c>
      <c r="FN7" s="452">
        <v>0.24742274020365451</v>
      </c>
      <c r="FO7" s="453">
        <v>1</v>
      </c>
      <c r="FP7" s="452"/>
      <c r="FQ7" s="453">
        <v>0</v>
      </c>
      <c r="FR7" s="452"/>
      <c r="FS7" s="453">
        <v>0</v>
      </c>
      <c r="FT7" s="452"/>
      <c r="FU7" s="453">
        <v>0</v>
      </c>
      <c r="FV7" s="452"/>
      <c r="FW7" s="453">
        <v>0</v>
      </c>
      <c r="FX7" s="452"/>
      <c r="FY7" s="453">
        <v>0</v>
      </c>
      <c r="FZ7" s="452"/>
      <c r="GA7" s="453">
        <v>0</v>
      </c>
      <c r="GB7" s="452"/>
      <c r="GC7" s="453">
        <v>0</v>
      </c>
      <c r="GD7" s="452"/>
      <c r="GE7" s="453">
        <v>0</v>
      </c>
      <c r="GF7" s="452">
        <v>0.20080667348392894</v>
      </c>
      <c r="GG7" s="453">
        <v>1</v>
      </c>
      <c r="GH7" s="452">
        <v>0.32202646622359232</v>
      </c>
      <c r="GI7" s="453">
        <v>1</v>
      </c>
      <c r="GJ7" s="452">
        <v>0.20636878317736262</v>
      </c>
      <c r="GK7" s="453">
        <v>1</v>
      </c>
      <c r="GL7" s="452">
        <v>0.33094622221699949</v>
      </c>
      <c r="GM7" s="453">
        <v>1</v>
      </c>
      <c r="GN7" s="452"/>
      <c r="GO7" s="453">
        <v>0</v>
      </c>
      <c r="GP7" s="452"/>
      <c r="GQ7" s="453">
        <v>0</v>
      </c>
    </row>
    <row r="8" spans="1:467" x14ac:dyDescent="0.25">
      <c r="B8" s="71" t="s">
        <v>345</v>
      </c>
      <c r="C8" s="78" t="s">
        <v>501</v>
      </c>
      <c r="D8" s="78" t="s">
        <v>382</v>
      </c>
      <c r="E8" s="78" t="s">
        <v>383</v>
      </c>
      <c r="F8" s="78"/>
      <c r="G8" s="78"/>
      <c r="H8" s="78"/>
      <c r="I8" s="78"/>
      <c r="J8" s="78"/>
      <c r="K8" s="78"/>
      <c r="L8" s="78"/>
      <c r="M8" s="78"/>
      <c r="N8" s="78"/>
      <c r="O8" s="78"/>
      <c r="S8" s="75" t="s">
        <v>411</v>
      </c>
      <c r="T8" s="75" t="s">
        <v>441</v>
      </c>
      <c r="V8" s="75" t="s">
        <v>467</v>
      </c>
      <c r="W8" s="75" t="s">
        <v>468</v>
      </c>
      <c r="AE8" s="365" t="s">
        <v>306</v>
      </c>
      <c r="AF8" s="452"/>
      <c r="AG8" s="453"/>
      <c r="AH8" s="452"/>
      <c r="AI8" s="453"/>
      <c r="AJ8" s="452"/>
      <c r="AK8" s="453"/>
      <c r="AL8" s="452"/>
      <c r="AM8" s="453"/>
      <c r="AN8" s="452"/>
      <c r="AO8" s="453"/>
      <c r="AP8" s="452"/>
      <c r="AQ8" s="453"/>
      <c r="AR8" s="452"/>
      <c r="AS8" s="453"/>
      <c r="AT8" s="452"/>
      <c r="AU8" s="453"/>
      <c r="AV8" s="452"/>
      <c r="AW8" s="453"/>
      <c r="AX8" s="452"/>
      <c r="AY8" s="453"/>
      <c r="AZ8" s="452"/>
      <c r="BA8" s="453"/>
      <c r="BB8" s="452"/>
      <c r="BC8" s="453"/>
      <c r="BD8" s="452"/>
      <c r="BE8" s="453"/>
      <c r="BF8" s="452"/>
      <c r="BG8" s="453"/>
      <c r="BH8" s="452"/>
      <c r="BI8" s="453"/>
      <c r="BJ8" s="452"/>
      <c r="BK8" s="453"/>
      <c r="BL8" s="452"/>
      <c r="BM8" s="453"/>
      <c r="BN8" s="452"/>
      <c r="BO8" s="453"/>
      <c r="BP8" s="452"/>
      <c r="BQ8" s="453"/>
      <c r="BR8" s="452"/>
      <c r="BS8" s="453"/>
      <c r="BT8" s="452"/>
      <c r="BU8" s="453"/>
      <c r="BV8" s="452"/>
      <c r="BW8" s="453"/>
      <c r="BX8" s="452"/>
      <c r="BY8" s="453"/>
      <c r="BZ8" s="452"/>
      <c r="CA8" s="453"/>
      <c r="CB8" s="452"/>
      <c r="CC8" s="453"/>
      <c r="CD8" s="452"/>
      <c r="CE8" s="453"/>
      <c r="CF8" s="452"/>
      <c r="CG8" s="453"/>
      <c r="CH8" s="452"/>
      <c r="CI8" s="453"/>
      <c r="CJ8" s="452"/>
      <c r="CK8" s="453"/>
      <c r="CL8" s="452"/>
      <c r="CM8" s="453"/>
      <c r="CN8" s="452"/>
      <c r="CO8" s="453"/>
      <c r="CP8" s="452"/>
      <c r="CQ8" s="453"/>
      <c r="CR8" s="452"/>
      <c r="CS8" s="453"/>
      <c r="CT8" s="452"/>
      <c r="CU8" s="453"/>
      <c r="CV8" s="452"/>
      <c r="CW8" s="453"/>
      <c r="CX8" s="452"/>
      <c r="CY8" s="453"/>
      <c r="CZ8" s="452"/>
      <c r="DA8" s="453"/>
      <c r="DB8" s="452"/>
      <c r="DC8" s="453"/>
      <c r="DD8" s="452"/>
      <c r="DE8" s="453"/>
      <c r="DF8" s="452"/>
      <c r="DG8" s="453"/>
      <c r="DH8" s="452"/>
      <c r="DI8" s="453"/>
      <c r="DJ8" s="452"/>
      <c r="DK8" s="453"/>
      <c r="DL8" s="452"/>
      <c r="DM8" s="453"/>
      <c r="DN8" s="452"/>
      <c r="DO8" s="453"/>
      <c r="DP8" s="452"/>
      <c r="DQ8" s="453"/>
      <c r="DR8" s="452"/>
      <c r="DS8" s="453"/>
      <c r="DT8" s="452"/>
      <c r="DU8" s="453"/>
      <c r="DV8" s="452"/>
      <c r="DW8" s="453"/>
      <c r="DX8" s="452"/>
      <c r="DY8" s="453"/>
      <c r="DZ8" s="452"/>
      <c r="EA8" s="453"/>
      <c r="EB8" s="452"/>
      <c r="EC8" s="453"/>
      <c r="ED8" s="452"/>
      <c r="EE8" s="453"/>
      <c r="EF8" s="452"/>
      <c r="EG8" s="453"/>
      <c r="EH8" s="452"/>
      <c r="EI8" s="453"/>
      <c r="EJ8" s="452"/>
      <c r="EK8" s="453"/>
      <c r="EL8" s="452"/>
      <c r="EM8" s="453"/>
      <c r="EN8" s="452"/>
      <c r="EO8" s="453"/>
      <c r="EP8" s="452"/>
      <c r="EQ8" s="453"/>
      <c r="ER8" s="452"/>
      <c r="ES8" s="453"/>
      <c r="ET8" s="452"/>
      <c r="EU8" s="453"/>
      <c r="EV8" s="452"/>
      <c r="EW8" s="453"/>
      <c r="EX8" s="452"/>
      <c r="EY8" s="453"/>
      <c r="EZ8" s="452"/>
      <c r="FA8" s="453"/>
      <c r="FB8" s="452"/>
      <c r="FC8" s="453"/>
      <c r="FD8" s="452"/>
      <c r="FE8" s="453"/>
      <c r="FF8" s="452"/>
      <c r="FG8" s="453"/>
      <c r="FH8" s="452"/>
      <c r="FI8" s="453"/>
      <c r="FJ8" s="452"/>
      <c r="FK8" s="453"/>
      <c r="FL8" s="452"/>
      <c r="FM8" s="453"/>
      <c r="FN8" s="452"/>
      <c r="FO8" s="453"/>
      <c r="FP8" s="452"/>
      <c r="FQ8" s="453"/>
      <c r="FR8" s="452"/>
      <c r="FS8" s="453"/>
      <c r="FT8" s="452"/>
      <c r="FU8" s="453"/>
      <c r="FV8" s="452"/>
      <c r="FW8" s="453"/>
      <c r="FX8" s="452"/>
      <c r="FY8" s="453"/>
      <c r="FZ8" s="452"/>
      <c r="GA8" s="453"/>
      <c r="GB8" s="452"/>
      <c r="GC8" s="453"/>
      <c r="GD8" s="452"/>
      <c r="GE8" s="453"/>
      <c r="GF8" s="452"/>
      <c r="GG8" s="453"/>
      <c r="GH8" s="452"/>
      <c r="GI8" s="453"/>
      <c r="GJ8" s="452"/>
      <c r="GK8" s="453"/>
      <c r="GL8" s="452"/>
      <c r="GM8" s="453"/>
      <c r="GN8" s="452"/>
      <c r="GO8" s="453"/>
      <c r="GP8" s="452"/>
      <c r="GQ8" s="453"/>
    </row>
    <row r="9" spans="1:467" x14ac:dyDescent="0.25">
      <c r="B9" s="71" t="s">
        <v>338</v>
      </c>
      <c r="C9" s="78" t="s">
        <v>502</v>
      </c>
      <c r="D9" s="78" t="s">
        <v>382</v>
      </c>
      <c r="E9" s="78" t="s">
        <v>383</v>
      </c>
      <c r="F9" s="78" t="s">
        <v>382</v>
      </c>
      <c r="G9" s="78" t="s">
        <v>383</v>
      </c>
      <c r="H9" s="78" t="s">
        <v>382</v>
      </c>
      <c r="I9" s="78" t="s">
        <v>383</v>
      </c>
      <c r="J9" s="78" t="s">
        <v>382</v>
      </c>
      <c r="K9" s="78" t="s">
        <v>383</v>
      </c>
      <c r="L9" s="78" t="s">
        <v>385</v>
      </c>
      <c r="M9" s="78" t="s">
        <v>384</v>
      </c>
      <c r="N9" s="78" t="s">
        <v>382</v>
      </c>
      <c r="O9" s="78" t="s">
        <v>384</v>
      </c>
      <c r="S9" s="75" t="s">
        <v>412</v>
      </c>
      <c r="T9" s="75" t="s">
        <v>442</v>
      </c>
      <c r="V9" s="75" t="s">
        <v>469</v>
      </c>
      <c r="W9" s="75" t="s">
        <v>470</v>
      </c>
      <c r="AE9" s="366" t="s">
        <v>313</v>
      </c>
      <c r="AF9" s="454"/>
      <c r="AG9" s="455"/>
      <c r="AH9" s="454"/>
      <c r="AI9" s="455"/>
      <c r="AJ9" s="454"/>
      <c r="AK9" s="455"/>
      <c r="AL9" s="454"/>
      <c r="AM9" s="455"/>
      <c r="AN9" s="454"/>
      <c r="AO9" s="455"/>
      <c r="AP9" s="454"/>
      <c r="AQ9" s="455"/>
      <c r="AR9" s="454"/>
      <c r="AS9" s="455"/>
      <c r="AT9" s="454"/>
      <c r="AU9" s="455"/>
      <c r="AV9" s="454"/>
      <c r="AW9" s="455"/>
      <c r="AX9" s="454"/>
      <c r="AY9" s="455"/>
      <c r="AZ9" s="454"/>
      <c r="BA9" s="455"/>
      <c r="BB9" s="454"/>
      <c r="BC9" s="455"/>
      <c r="BD9" s="454"/>
      <c r="BE9" s="455"/>
      <c r="BF9" s="454"/>
      <c r="BG9" s="455"/>
      <c r="BH9" s="454"/>
      <c r="BI9" s="455"/>
      <c r="BJ9" s="454"/>
      <c r="BK9" s="455"/>
      <c r="BL9" s="454"/>
      <c r="BM9" s="455"/>
      <c r="BN9" s="454"/>
      <c r="BO9" s="455"/>
      <c r="BP9" s="454"/>
      <c r="BQ9" s="455"/>
      <c r="BR9" s="454"/>
      <c r="BS9" s="455"/>
      <c r="BT9" s="454"/>
      <c r="BU9" s="455"/>
      <c r="BV9" s="454"/>
      <c r="BW9" s="455"/>
      <c r="BX9" s="454"/>
      <c r="BY9" s="455"/>
      <c r="BZ9" s="454"/>
      <c r="CA9" s="455"/>
      <c r="CB9" s="454"/>
      <c r="CC9" s="455"/>
      <c r="CD9" s="454"/>
      <c r="CE9" s="455"/>
      <c r="CF9" s="454"/>
      <c r="CG9" s="455"/>
      <c r="CH9" s="454"/>
      <c r="CI9" s="455"/>
      <c r="CJ9" s="454"/>
      <c r="CK9" s="455"/>
      <c r="CL9" s="454"/>
      <c r="CM9" s="455"/>
      <c r="CN9" s="454"/>
      <c r="CO9" s="455"/>
      <c r="CP9" s="454"/>
      <c r="CQ9" s="455"/>
      <c r="CR9" s="454"/>
      <c r="CS9" s="455"/>
      <c r="CT9" s="454"/>
      <c r="CU9" s="455"/>
      <c r="CV9" s="454"/>
      <c r="CW9" s="455"/>
      <c r="CX9" s="454"/>
      <c r="CY9" s="455"/>
      <c r="CZ9" s="454"/>
      <c r="DA9" s="455"/>
      <c r="DB9" s="454"/>
      <c r="DC9" s="455"/>
      <c r="DD9" s="454"/>
      <c r="DE9" s="455"/>
      <c r="DF9" s="454"/>
      <c r="DG9" s="455"/>
      <c r="DH9" s="454"/>
      <c r="DI9" s="455"/>
      <c r="DJ9" s="454"/>
      <c r="DK9" s="455"/>
      <c r="DL9" s="454"/>
      <c r="DM9" s="455"/>
      <c r="DN9" s="454"/>
      <c r="DO9" s="455"/>
      <c r="DP9" s="454"/>
      <c r="DQ9" s="455"/>
      <c r="DR9" s="454"/>
      <c r="DS9" s="455"/>
      <c r="DT9" s="454"/>
      <c r="DU9" s="455"/>
      <c r="DV9" s="454"/>
      <c r="DW9" s="455"/>
      <c r="DX9" s="454"/>
      <c r="DY9" s="455"/>
      <c r="DZ9" s="454"/>
      <c r="EA9" s="455"/>
      <c r="EB9" s="454"/>
      <c r="EC9" s="455"/>
      <c r="ED9" s="454"/>
      <c r="EE9" s="455"/>
      <c r="EF9" s="454"/>
      <c r="EG9" s="455"/>
      <c r="EH9" s="454"/>
      <c r="EI9" s="455"/>
      <c r="EJ9" s="454"/>
      <c r="EK9" s="455"/>
      <c r="EL9" s="454"/>
      <c r="EM9" s="455"/>
      <c r="EN9" s="454"/>
      <c r="EO9" s="455"/>
      <c r="EP9" s="454"/>
      <c r="EQ9" s="455"/>
      <c r="ER9" s="454"/>
      <c r="ES9" s="455"/>
      <c r="ET9" s="454"/>
      <c r="EU9" s="455"/>
      <c r="EV9" s="454"/>
      <c r="EW9" s="455"/>
      <c r="EX9" s="454"/>
      <c r="EY9" s="455"/>
      <c r="EZ9" s="454"/>
      <c r="FA9" s="455"/>
      <c r="FB9" s="454"/>
      <c r="FC9" s="455"/>
      <c r="FD9" s="454"/>
      <c r="FE9" s="455"/>
      <c r="FF9" s="454"/>
      <c r="FG9" s="455"/>
      <c r="FH9" s="454"/>
      <c r="FI9" s="455"/>
      <c r="FJ9" s="454"/>
      <c r="FK9" s="455"/>
      <c r="FL9" s="454"/>
      <c r="FM9" s="455"/>
      <c r="FN9" s="454"/>
      <c r="FO9" s="455"/>
      <c r="FP9" s="454"/>
      <c r="FQ9" s="455"/>
      <c r="FR9" s="454"/>
      <c r="FS9" s="455"/>
      <c r="FT9" s="454"/>
      <c r="FU9" s="455"/>
      <c r="FV9" s="454"/>
      <c r="FW9" s="455"/>
      <c r="FX9" s="454"/>
      <c r="FY9" s="455"/>
      <c r="FZ9" s="454"/>
      <c r="GA9" s="455"/>
      <c r="GB9" s="454"/>
      <c r="GC9" s="455"/>
      <c r="GD9" s="454"/>
      <c r="GE9" s="455"/>
      <c r="GF9" s="454"/>
      <c r="GG9" s="455"/>
      <c r="GH9" s="454"/>
      <c r="GI9" s="455"/>
      <c r="GJ9" s="454"/>
      <c r="GK9" s="455"/>
      <c r="GL9" s="454"/>
      <c r="GM9" s="455"/>
      <c r="GN9" s="454"/>
      <c r="GO9" s="455"/>
      <c r="GP9" s="454"/>
      <c r="GQ9" s="455"/>
    </row>
    <row r="10" spans="1:467" x14ac:dyDescent="0.25">
      <c r="B10" s="82" t="s">
        <v>346</v>
      </c>
      <c r="C10" s="81" t="s">
        <v>503</v>
      </c>
      <c r="D10" s="81" t="s">
        <v>382</v>
      </c>
      <c r="E10" s="81" t="s">
        <v>383</v>
      </c>
      <c r="F10" s="81" t="s">
        <v>382</v>
      </c>
      <c r="G10" s="81" t="s">
        <v>383</v>
      </c>
      <c r="H10" s="81" t="s">
        <v>386</v>
      </c>
      <c r="I10" s="81" t="s">
        <v>383</v>
      </c>
      <c r="J10" s="81" t="s">
        <v>387</v>
      </c>
      <c r="K10" s="81" t="s">
        <v>383</v>
      </c>
      <c r="L10" s="81" t="s">
        <v>388</v>
      </c>
      <c r="M10" s="81" t="s">
        <v>384</v>
      </c>
      <c r="N10" s="78" t="s">
        <v>382</v>
      </c>
      <c r="O10" s="78" t="s">
        <v>384</v>
      </c>
      <c r="S10" s="75" t="s">
        <v>413</v>
      </c>
      <c r="T10" s="75" t="s">
        <v>443</v>
      </c>
      <c r="V10" s="75" t="s">
        <v>410</v>
      </c>
      <c r="W10" s="75" t="s">
        <v>440</v>
      </c>
      <c r="AE10" s="367" t="s">
        <v>514</v>
      </c>
      <c r="AF10" s="452">
        <v>9.3286323676821346E-3</v>
      </c>
      <c r="AG10" s="453">
        <v>1</v>
      </c>
      <c r="AH10" s="452">
        <v>6.4100532629306525E-2</v>
      </c>
      <c r="AI10" s="453">
        <v>1</v>
      </c>
      <c r="AJ10" s="452"/>
      <c r="AK10" s="453">
        <v>0</v>
      </c>
      <c r="AL10" s="452"/>
      <c r="AM10" s="453">
        <v>0</v>
      </c>
      <c r="AN10" s="452"/>
      <c r="AO10" s="453">
        <v>0</v>
      </c>
      <c r="AP10" s="452"/>
      <c r="AQ10" s="453">
        <v>0</v>
      </c>
      <c r="AR10" s="452"/>
      <c r="AS10" s="453">
        <v>0</v>
      </c>
      <c r="AT10" s="452"/>
      <c r="AU10" s="453">
        <v>0</v>
      </c>
      <c r="AV10" s="452"/>
      <c r="AW10" s="453">
        <v>0</v>
      </c>
      <c r="AX10" s="452"/>
      <c r="AY10" s="453">
        <v>0</v>
      </c>
      <c r="AZ10" s="452"/>
      <c r="BA10" s="453">
        <v>0</v>
      </c>
      <c r="BB10" s="452"/>
      <c r="BC10" s="453">
        <v>0</v>
      </c>
      <c r="BD10" s="452"/>
      <c r="BE10" s="453">
        <v>0</v>
      </c>
      <c r="BF10" s="452"/>
      <c r="BG10" s="453">
        <v>0</v>
      </c>
      <c r="BH10" s="452"/>
      <c r="BI10" s="453">
        <v>0</v>
      </c>
      <c r="BJ10" s="452"/>
      <c r="BK10" s="453">
        <v>0</v>
      </c>
      <c r="BL10" s="452"/>
      <c r="BM10" s="453">
        <v>0</v>
      </c>
      <c r="BN10" s="452"/>
      <c r="BO10" s="453">
        <v>0</v>
      </c>
      <c r="BP10" s="452"/>
      <c r="BQ10" s="453">
        <v>0</v>
      </c>
      <c r="BR10" s="452"/>
      <c r="BS10" s="453">
        <v>0</v>
      </c>
      <c r="BT10" s="452">
        <v>3.8592611605348742E-2</v>
      </c>
      <c r="BU10" s="453">
        <v>1</v>
      </c>
      <c r="BV10" s="452">
        <v>3.8592611605348742E-2</v>
      </c>
      <c r="BW10" s="453">
        <v>1</v>
      </c>
      <c r="BX10" s="452"/>
      <c r="BY10" s="453">
        <v>0</v>
      </c>
      <c r="BZ10" s="452"/>
      <c r="CA10" s="453">
        <v>0</v>
      </c>
      <c r="CB10" s="452"/>
      <c r="CC10" s="453">
        <v>0</v>
      </c>
      <c r="CD10" s="452"/>
      <c r="CE10" s="453">
        <v>0</v>
      </c>
      <c r="CF10" s="452"/>
      <c r="CG10" s="453">
        <v>0</v>
      </c>
      <c r="CH10" s="452"/>
      <c r="CI10" s="453">
        <v>0</v>
      </c>
      <c r="CJ10" s="452"/>
      <c r="CK10" s="453">
        <v>0</v>
      </c>
      <c r="CL10" s="452"/>
      <c r="CM10" s="453">
        <v>0</v>
      </c>
      <c r="CN10" s="452"/>
      <c r="CO10" s="453">
        <v>0</v>
      </c>
      <c r="CP10" s="452"/>
      <c r="CQ10" s="453">
        <v>0</v>
      </c>
      <c r="CR10" s="452"/>
      <c r="CS10" s="453">
        <v>0</v>
      </c>
      <c r="CT10" s="452"/>
      <c r="CU10" s="453">
        <v>0</v>
      </c>
      <c r="CV10" s="452"/>
      <c r="CW10" s="453">
        <v>0</v>
      </c>
      <c r="CX10" s="452"/>
      <c r="CY10" s="453">
        <v>0</v>
      </c>
      <c r="CZ10" s="452"/>
      <c r="DA10" s="453">
        <v>0</v>
      </c>
      <c r="DB10" s="452"/>
      <c r="DC10" s="453">
        <v>0</v>
      </c>
      <c r="DD10" s="452"/>
      <c r="DE10" s="453">
        <v>0</v>
      </c>
      <c r="DF10" s="452"/>
      <c r="DG10" s="453">
        <v>0</v>
      </c>
      <c r="DH10" s="452"/>
      <c r="DI10" s="453">
        <v>0</v>
      </c>
      <c r="DJ10" s="452"/>
      <c r="DK10" s="453">
        <v>0</v>
      </c>
      <c r="DL10" s="452"/>
      <c r="DM10" s="453">
        <v>0</v>
      </c>
      <c r="DN10" s="452"/>
      <c r="DO10" s="453">
        <v>0</v>
      </c>
      <c r="DP10" s="452"/>
      <c r="DQ10" s="453">
        <v>0</v>
      </c>
      <c r="DR10" s="452"/>
      <c r="DS10" s="453">
        <v>0</v>
      </c>
      <c r="DT10" s="452"/>
      <c r="DU10" s="453">
        <v>0</v>
      </c>
      <c r="DV10" s="452"/>
      <c r="DW10" s="453">
        <v>0</v>
      </c>
      <c r="DX10" s="452"/>
      <c r="DY10" s="453">
        <v>0</v>
      </c>
      <c r="DZ10" s="452"/>
      <c r="EA10" s="453">
        <v>0</v>
      </c>
      <c r="EB10" s="452"/>
      <c r="EC10" s="453">
        <v>0</v>
      </c>
      <c r="ED10" s="452"/>
      <c r="EE10" s="453">
        <v>0</v>
      </c>
      <c r="EF10" s="452"/>
      <c r="EG10" s="453">
        <v>0</v>
      </c>
      <c r="EH10" s="452"/>
      <c r="EI10" s="453">
        <v>0</v>
      </c>
      <c r="EJ10" s="452"/>
      <c r="EK10" s="453">
        <v>0</v>
      </c>
      <c r="EL10" s="452"/>
      <c r="EM10" s="453">
        <v>0</v>
      </c>
      <c r="EN10" s="452"/>
      <c r="EO10" s="453">
        <v>0</v>
      </c>
      <c r="EP10" s="452"/>
      <c r="EQ10" s="453">
        <v>0</v>
      </c>
      <c r="ER10" s="452"/>
      <c r="ES10" s="453">
        <v>0</v>
      </c>
      <c r="ET10" s="452"/>
      <c r="EU10" s="453">
        <v>0</v>
      </c>
      <c r="EV10" s="452"/>
      <c r="EW10" s="453">
        <v>0</v>
      </c>
      <c r="EX10" s="452"/>
      <c r="EY10" s="453">
        <v>0</v>
      </c>
      <c r="EZ10" s="452"/>
      <c r="FA10" s="453">
        <v>0</v>
      </c>
      <c r="FB10" s="452"/>
      <c r="FC10" s="453">
        <v>0</v>
      </c>
      <c r="FD10" s="452"/>
      <c r="FE10" s="453">
        <v>0</v>
      </c>
      <c r="FF10" s="452"/>
      <c r="FG10" s="453">
        <v>0</v>
      </c>
      <c r="FH10" s="452"/>
      <c r="FI10" s="453">
        <v>0</v>
      </c>
      <c r="FJ10" s="452"/>
      <c r="FK10" s="453">
        <v>0</v>
      </c>
      <c r="FL10" s="452"/>
      <c r="FM10" s="453">
        <v>0</v>
      </c>
      <c r="FN10" s="452"/>
      <c r="FO10" s="453">
        <v>0</v>
      </c>
      <c r="FP10" s="452"/>
      <c r="FQ10" s="453">
        <v>0</v>
      </c>
      <c r="FR10" s="452"/>
      <c r="FS10" s="453">
        <v>0</v>
      </c>
      <c r="FT10" s="452"/>
      <c r="FU10" s="453">
        <v>0</v>
      </c>
      <c r="FV10" s="452"/>
      <c r="FW10" s="453">
        <v>0</v>
      </c>
      <c r="FX10" s="452"/>
      <c r="FY10" s="453">
        <v>0</v>
      </c>
      <c r="FZ10" s="452"/>
      <c r="GA10" s="453">
        <v>0</v>
      </c>
      <c r="GB10" s="452"/>
      <c r="GC10" s="453">
        <v>0</v>
      </c>
      <c r="GD10" s="452"/>
      <c r="GE10" s="453">
        <v>0</v>
      </c>
      <c r="GF10" s="452"/>
      <c r="GG10" s="453">
        <v>0</v>
      </c>
      <c r="GH10" s="452"/>
      <c r="GI10" s="453">
        <v>0</v>
      </c>
      <c r="GJ10" s="452"/>
      <c r="GK10" s="453">
        <v>0</v>
      </c>
      <c r="GL10" s="452"/>
      <c r="GM10" s="453">
        <v>0</v>
      </c>
      <c r="GN10" s="452"/>
      <c r="GO10" s="453">
        <v>0</v>
      </c>
      <c r="GP10" s="452"/>
      <c r="GQ10" s="453">
        <v>0</v>
      </c>
    </row>
    <row r="11" spans="1:467" x14ac:dyDescent="0.25">
      <c r="B11" s="82" t="s">
        <v>347</v>
      </c>
      <c r="C11" s="81" t="s">
        <v>504</v>
      </c>
      <c r="D11" s="81" t="s">
        <v>382</v>
      </c>
      <c r="E11" s="81" t="s">
        <v>383</v>
      </c>
      <c r="F11" s="81" t="s">
        <v>382</v>
      </c>
      <c r="G11" s="81" t="s">
        <v>383</v>
      </c>
      <c r="H11" s="81" t="s">
        <v>386</v>
      </c>
      <c r="I11" s="81" t="s">
        <v>383</v>
      </c>
      <c r="J11" s="81" t="s">
        <v>387</v>
      </c>
      <c r="K11" s="81" t="s">
        <v>383</v>
      </c>
      <c r="L11" s="81" t="s">
        <v>388</v>
      </c>
      <c r="M11" s="81" t="s">
        <v>389</v>
      </c>
      <c r="N11" s="78" t="s">
        <v>382</v>
      </c>
      <c r="O11" s="78" t="s">
        <v>384</v>
      </c>
      <c r="S11" s="75" t="s">
        <v>414</v>
      </c>
      <c r="T11" s="75" t="s">
        <v>444</v>
      </c>
      <c r="V11" s="75" t="s">
        <v>411</v>
      </c>
      <c r="W11" s="75" t="s">
        <v>441</v>
      </c>
      <c r="AE11" s="367" t="s">
        <v>515</v>
      </c>
      <c r="AF11" s="452">
        <v>5.7337193984952602E-3</v>
      </c>
      <c r="AG11" s="453">
        <v>1</v>
      </c>
      <c r="AH11" s="452">
        <v>5.7337193984952602E-3</v>
      </c>
      <c r="AI11" s="453">
        <v>1</v>
      </c>
      <c r="AJ11" s="452"/>
      <c r="AK11" s="453">
        <v>0</v>
      </c>
      <c r="AL11" s="452"/>
      <c r="AM11" s="453">
        <v>0</v>
      </c>
      <c r="AN11" s="452"/>
      <c r="AO11" s="453">
        <v>0</v>
      </c>
      <c r="AP11" s="452"/>
      <c r="AQ11" s="453">
        <v>0</v>
      </c>
      <c r="AR11" s="452"/>
      <c r="AS11" s="453">
        <v>0</v>
      </c>
      <c r="AT11" s="452"/>
      <c r="AU11" s="453">
        <v>0</v>
      </c>
      <c r="AV11" s="452"/>
      <c r="AW11" s="453">
        <v>0</v>
      </c>
      <c r="AX11" s="452"/>
      <c r="AY11" s="453">
        <v>0</v>
      </c>
      <c r="AZ11" s="452"/>
      <c r="BA11" s="453">
        <v>0</v>
      </c>
      <c r="BB11" s="452"/>
      <c r="BC11" s="453">
        <v>0</v>
      </c>
      <c r="BD11" s="452"/>
      <c r="BE11" s="453">
        <v>0</v>
      </c>
      <c r="BF11" s="452"/>
      <c r="BG11" s="453">
        <v>0</v>
      </c>
      <c r="BH11" s="452"/>
      <c r="BI11" s="453">
        <v>0</v>
      </c>
      <c r="BJ11" s="452"/>
      <c r="BK11" s="453">
        <v>0</v>
      </c>
      <c r="BL11" s="452"/>
      <c r="BM11" s="453">
        <v>0</v>
      </c>
      <c r="BN11" s="452"/>
      <c r="BO11" s="453">
        <v>0</v>
      </c>
      <c r="BP11" s="452"/>
      <c r="BQ11" s="453">
        <v>0</v>
      </c>
      <c r="BR11" s="452"/>
      <c r="BS11" s="453">
        <v>0</v>
      </c>
      <c r="BT11" s="452">
        <v>4.4131751144507972E-2</v>
      </c>
      <c r="BU11" s="453">
        <v>1</v>
      </c>
      <c r="BV11" s="452">
        <v>4.4131751144507972E-2</v>
      </c>
      <c r="BW11" s="453">
        <v>1</v>
      </c>
      <c r="BX11" s="452"/>
      <c r="BY11" s="453">
        <v>0</v>
      </c>
      <c r="BZ11" s="452"/>
      <c r="CA11" s="453">
        <v>0</v>
      </c>
      <c r="CB11" s="452"/>
      <c r="CC11" s="453">
        <v>0</v>
      </c>
      <c r="CD11" s="452"/>
      <c r="CE11" s="453">
        <v>0</v>
      </c>
      <c r="CF11" s="452"/>
      <c r="CG11" s="453">
        <v>0</v>
      </c>
      <c r="CH11" s="452"/>
      <c r="CI11" s="453">
        <v>0</v>
      </c>
      <c r="CJ11" s="452"/>
      <c r="CK11" s="453">
        <v>0</v>
      </c>
      <c r="CL11" s="452"/>
      <c r="CM11" s="453">
        <v>0</v>
      </c>
      <c r="CN11" s="452"/>
      <c r="CO11" s="453">
        <v>0</v>
      </c>
      <c r="CP11" s="452"/>
      <c r="CQ11" s="453">
        <v>0</v>
      </c>
      <c r="CR11" s="452"/>
      <c r="CS11" s="453">
        <v>0</v>
      </c>
      <c r="CT11" s="452"/>
      <c r="CU11" s="453">
        <v>0</v>
      </c>
      <c r="CV11" s="452"/>
      <c r="CW11" s="453">
        <v>0</v>
      </c>
      <c r="CX11" s="452"/>
      <c r="CY11" s="453">
        <v>0</v>
      </c>
      <c r="CZ11" s="452"/>
      <c r="DA11" s="453">
        <v>0</v>
      </c>
      <c r="DB11" s="452"/>
      <c r="DC11" s="453">
        <v>0</v>
      </c>
      <c r="DD11" s="452"/>
      <c r="DE11" s="453">
        <v>0</v>
      </c>
      <c r="DF11" s="452"/>
      <c r="DG11" s="453">
        <v>0</v>
      </c>
      <c r="DH11" s="452"/>
      <c r="DI11" s="453">
        <v>0</v>
      </c>
      <c r="DJ11" s="452"/>
      <c r="DK11" s="453">
        <v>0</v>
      </c>
      <c r="DL11" s="452"/>
      <c r="DM11" s="453">
        <v>0</v>
      </c>
      <c r="DN11" s="452"/>
      <c r="DO11" s="453">
        <v>0</v>
      </c>
      <c r="DP11" s="452"/>
      <c r="DQ11" s="453">
        <v>0</v>
      </c>
      <c r="DR11" s="452"/>
      <c r="DS11" s="453">
        <v>0</v>
      </c>
      <c r="DT11" s="452"/>
      <c r="DU11" s="453">
        <v>0</v>
      </c>
      <c r="DV11" s="452"/>
      <c r="DW11" s="453">
        <v>0</v>
      </c>
      <c r="DX11" s="452"/>
      <c r="DY11" s="453">
        <v>0</v>
      </c>
      <c r="DZ11" s="452"/>
      <c r="EA11" s="453">
        <v>0</v>
      </c>
      <c r="EB11" s="452"/>
      <c r="EC11" s="453">
        <v>0</v>
      </c>
      <c r="ED11" s="452"/>
      <c r="EE11" s="453">
        <v>0</v>
      </c>
      <c r="EF11" s="452"/>
      <c r="EG11" s="453">
        <v>0</v>
      </c>
      <c r="EH11" s="452"/>
      <c r="EI11" s="453">
        <v>0</v>
      </c>
      <c r="EJ11" s="452"/>
      <c r="EK11" s="453">
        <v>0</v>
      </c>
      <c r="EL11" s="452"/>
      <c r="EM11" s="453">
        <v>0</v>
      </c>
      <c r="EN11" s="452"/>
      <c r="EO11" s="453">
        <v>0</v>
      </c>
      <c r="EP11" s="452"/>
      <c r="EQ11" s="453">
        <v>0</v>
      </c>
      <c r="ER11" s="452"/>
      <c r="ES11" s="453">
        <v>0</v>
      </c>
      <c r="ET11" s="452"/>
      <c r="EU11" s="453">
        <v>0</v>
      </c>
      <c r="EV11" s="452"/>
      <c r="EW11" s="453">
        <v>0</v>
      </c>
      <c r="EX11" s="452"/>
      <c r="EY11" s="453">
        <v>0</v>
      </c>
      <c r="EZ11" s="452"/>
      <c r="FA11" s="453">
        <v>0</v>
      </c>
      <c r="FB11" s="452"/>
      <c r="FC11" s="453">
        <v>0</v>
      </c>
      <c r="FD11" s="452"/>
      <c r="FE11" s="453">
        <v>0</v>
      </c>
      <c r="FF11" s="452"/>
      <c r="FG11" s="453">
        <v>0</v>
      </c>
      <c r="FH11" s="452"/>
      <c r="FI11" s="453">
        <v>0</v>
      </c>
      <c r="FJ11" s="452"/>
      <c r="FK11" s="453">
        <v>0</v>
      </c>
      <c r="FL11" s="452"/>
      <c r="FM11" s="453">
        <v>0</v>
      </c>
      <c r="FN11" s="452"/>
      <c r="FO11" s="453">
        <v>0</v>
      </c>
      <c r="FP11" s="452"/>
      <c r="FQ11" s="453">
        <v>0</v>
      </c>
      <c r="FR11" s="452"/>
      <c r="FS11" s="453">
        <v>0</v>
      </c>
      <c r="FT11" s="452"/>
      <c r="FU11" s="453">
        <v>0</v>
      </c>
      <c r="FV11" s="452"/>
      <c r="FW11" s="453">
        <v>0</v>
      </c>
      <c r="FX11" s="452"/>
      <c r="FY11" s="453">
        <v>0</v>
      </c>
      <c r="FZ11" s="452"/>
      <c r="GA11" s="453">
        <v>0</v>
      </c>
      <c r="GB11" s="452"/>
      <c r="GC11" s="453">
        <v>0</v>
      </c>
      <c r="GD11" s="452"/>
      <c r="GE11" s="453">
        <v>0</v>
      </c>
      <c r="GF11" s="452"/>
      <c r="GG11" s="453">
        <v>0</v>
      </c>
      <c r="GH11" s="452"/>
      <c r="GI11" s="453">
        <v>0</v>
      </c>
      <c r="GJ11" s="452"/>
      <c r="GK11" s="453">
        <v>0</v>
      </c>
      <c r="GL11" s="452"/>
      <c r="GM11" s="453">
        <v>0</v>
      </c>
      <c r="GN11" s="452"/>
      <c r="GO11" s="453">
        <v>0</v>
      </c>
      <c r="GP11" s="452"/>
      <c r="GQ11" s="453">
        <v>0</v>
      </c>
    </row>
    <row r="12" spans="1:467" x14ac:dyDescent="0.25">
      <c r="B12" s="82" t="s">
        <v>348</v>
      </c>
      <c r="C12" s="81" t="s">
        <v>505</v>
      </c>
      <c r="D12" s="81" t="s">
        <v>382</v>
      </c>
      <c r="E12" s="81" t="s">
        <v>383</v>
      </c>
      <c r="F12" s="81" t="s">
        <v>382</v>
      </c>
      <c r="G12" s="81" t="s">
        <v>383</v>
      </c>
      <c r="H12" s="81" t="s">
        <v>390</v>
      </c>
      <c r="I12" s="81" t="s">
        <v>391</v>
      </c>
      <c r="J12" s="81" t="s">
        <v>392</v>
      </c>
      <c r="K12" s="81" t="s">
        <v>393</v>
      </c>
      <c r="L12" s="81" t="s">
        <v>394</v>
      </c>
      <c r="M12" s="81" t="s">
        <v>395</v>
      </c>
      <c r="N12" s="78" t="s">
        <v>382</v>
      </c>
      <c r="O12" s="78" t="s">
        <v>384</v>
      </c>
      <c r="S12" s="75" t="s">
        <v>415</v>
      </c>
      <c r="T12" s="75" t="s">
        <v>445</v>
      </c>
      <c r="V12" s="75" t="s">
        <v>471</v>
      </c>
      <c r="W12" s="75" t="s">
        <v>472</v>
      </c>
      <c r="AE12" s="367" t="s">
        <v>516</v>
      </c>
      <c r="AF12" s="452"/>
      <c r="AG12" s="453">
        <v>0</v>
      </c>
      <c r="AH12" s="452"/>
      <c r="AI12" s="453">
        <v>0</v>
      </c>
      <c r="AJ12" s="452"/>
      <c r="AK12" s="453">
        <v>0</v>
      </c>
      <c r="AL12" s="452"/>
      <c r="AM12" s="453">
        <v>0</v>
      </c>
      <c r="AN12" s="452"/>
      <c r="AO12" s="453">
        <v>0</v>
      </c>
      <c r="AP12" s="452"/>
      <c r="AQ12" s="453">
        <v>0</v>
      </c>
      <c r="AR12" s="452"/>
      <c r="AS12" s="453">
        <v>0</v>
      </c>
      <c r="AT12" s="452"/>
      <c r="AU12" s="453">
        <v>0</v>
      </c>
      <c r="AV12" s="452"/>
      <c r="AW12" s="453">
        <v>0</v>
      </c>
      <c r="AX12" s="452"/>
      <c r="AY12" s="453">
        <v>0</v>
      </c>
      <c r="AZ12" s="452"/>
      <c r="BA12" s="453">
        <v>0</v>
      </c>
      <c r="BB12" s="452"/>
      <c r="BC12" s="453">
        <v>0</v>
      </c>
      <c r="BD12" s="452"/>
      <c r="BE12" s="453">
        <v>0</v>
      </c>
      <c r="BF12" s="452"/>
      <c r="BG12" s="453">
        <v>0</v>
      </c>
      <c r="BH12" s="452"/>
      <c r="BI12" s="453">
        <v>0</v>
      </c>
      <c r="BJ12" s="452"/>
      <c r="BK12" s="453">
        <v>0</v>
      </c>
      <c r="BL12" s="452"/>
      <c r="BM12" s="453">
        <v>0</v>
      </c>
      <c r="BN12" s="452"/>
      <c r="BO12" s="453">
        <v>0</v>
      </c>
      <c r="BP12" s="452"/>
      <c r="BQ12" s="453">
        <v>0</v>
      </c>
      <c r="BR12" s="452"/>
      <c r="BS12" s="453">
        <v>0</v>
      </c>
      <c r="BT12" s="452"/>
      <c r="BU12" s="453">
        <v>0</v>
      </c>
      <c r="BV12" s="452"/>
      <c r="BW12" s="453">
        <v>0</v>
      </c>
      <c r="BX12" s="452"/>
      <c r="BY12" s="453">
        <v>0</v>
      </c>
      <c r="BZ12" s="452"/>
      <c r="CA12" s="453">
        <v>0</v>
      </c>
      <c r="CB12" s="452"/>
      <c r="CC12" s="453">
        <v>0</v>
      </c>
      <c r="CD12" s="452"/>
      <c r="CE12" s="453">
        <v>0</v>
      </c>
      <c r="CF12" s="452"/>
      <c r="CG12" s="453">
        <v>0</v>
      </c>
      <c r="CH12" s="452"/>
      <c r="CI12" s="453">
        <v>0</v>
      </c>
      <c r="CJ12" s="452"/>
      <c r="CK12" s="453">
        <v>0</v>
      </c>
      <c r="CL12" s="452"/>
      <c r="CM12" s="453">
        <v>0</v>
      </c>
      <c r="CN12" s="452"/>
      <c r="CO12" s="453">
        <v>0</v>
      </c>
      <c r="CP12" s="452"/>
      <c r="CQ12" s="453">
        <v>0</v>
      </c>
      <c r="CR12" s="452"/>
      <c r="CS12" s="453">
        <v>0</v>
      </c>
      <c r="CT12" s="452"/>
      <c r="CU12" s="453">
        <v>0</v>
      </c>
      <c r="CV12" s="452"/>
      <c r="CW12" s="453">
        <v>0</v>
      </c>
      <c r="CX12" s="452"/>
      <c r="CY12" s="453">
        <v>0</v>
      </c>
      <c r="CZ12" s="452"/>
      <c r="DA12" s="453">
        <v>0</v>
      </c>
      <c r="DB12" s="452"/>
      <c r="DC12" s="453">
        <v>0</v>
      </c>
      <c r="DD12" s="452"/>
      <c r="DE12" s="453">
        <v>0</v>
      </c>
      <c r="DF12" s="452"/>
      <c r="DG12" s="453">
        <v>0</v>
      </c>
      <c r="DH12" s="452"/>
      <c r="DI12" s="453">
        <v>0</v>
      </c>
      <c r="DJ12" s="452"/>
      <c r="DK12" s="453">
        <v>0</v>
      </c>
      <c r="DL12" s="452"/>
      <c r="DM12" s="453">
        <v>0</v>
      </c>
      <c r="DN12" s="452"/>
      <c r="DO12" s="453">
        <v>0</v>
      </c>
      <c r="DP12" s="452"/>
      <c r="DQ12" s="453">
        <v>0</v>
      </c>
      <c r="DR12" s="452"/>
      <c r="DS12" s="453">
        <v>0</v>
      </c>
      <c r="DT12" s="452"/>
      <c r="DU12" s="453">
        <v>0</v>
      </c>
      <c r="DV12" s="452"/>
      <c r="DW12" s="453">
        <v>0</v>
      </c>
      <c r="DX12" s="452"/>
      <c r="DY12" s="453">
        <v>0</v>
      </c>
      <c r="DZ12" s="452"/>
      <c r="EA12" s="453">
        <v>0</v>
      </c>
      <c r="EB12" s="452"/>
      <c r="EC12" s="453">
        <v>0</v>
      </c>
      <c r="ED12" s="452"/>
      <c r="EE12" s="453">
        <v>0</v>
      </c>
      <c r="EF12" s="452"/>
      <c r="EG12" s="453">
        <v>0</v>
      </c>
      <c r="EH12" s="452"/>
      <c r="EI12" s="453">
        <v>0</v>
      </c>
      <c r="EJ12" s="452"/>
      <c r="EK12" s="453">
        <v>0</v>
      </c>
      <c r="EL12" s="452"/>
      <c r="EM12" s="453">
        <v>0</v>
      </c>
      <c r="EN12" s="452"/>
      <c r="EO12" s="453">
        <v>0</v>
      </c>
      <c r="EP12" s="452"/>
      <c r="EQ12" s="453">
        <v>0</v>
      </c>
      <c r="ER12" s="452"/>
      <c r="ES12" s="453">
        <v>0</v>
      </c>
      <c r="ET12" s="452"/>
      <c r="EU12" s="453">
        <v>0</v>
      </c>
      <c r="EV12" s="452"/>
      <c r="EW12" s="453">
        <v>0</v>
      </c>
      <c r="EX12" s="452"/>
      <c r="EY12" s="453">
        <v>0</v>
      </c>
      <c r="EZ12" s="452"/>
      <c r="FA12" s="453">
        <v>0</v>
      </c>
      <c r="FB12" s="452"/>
      <c r="FC12" s="453">
        <v>0</v>
      </c>
      <c r="FD12" s="452"/>
      <c r="FE12" s="453">
        <v>0</v>
      </c>
      <c r="FF12" s="452"/>
      <c r="FG12" s="453">
        <v>0</v>
      </c>
      <c r="FH12" s="452"/>
      <c r="FI12" s="453">
        <v>0</v>
      </c>
      <c r="FJ12" s="452"/>
      <c r="FK12" s="453">
        <v>0</v>
      </c>
      <c r="FL12" s="452"/>
      <c r="FM12" s="453">
        <v>0</v>
      </c>
      <c r="FN12" s="452"/>
      <c r="FO12" s="453">
        <v>0</v>
      </c>
      <c r="FP12" s="452"/>
      <c r="FQ12" s="453">
        <v>0</v>
      </c>
      <c r="FR12" s="452"/>
      <c r="FS12" s="453">
        <v>0</v>
      </c>
      <c r="FT12" s="452"/>
      <c r="FU12" s="453">
        <v>0</v>
      </c>
      <c r="FV12" s="452"/>
      <c r="FW12" s="453">
        <v>0</v>
      </c>
      <c r="FX12" s="452"/>
      <c r="FY12" s="453">
        <v>0</v>
      </c>
      <c r="FZ12" s="452"/>
      <c r="GA12" s="453">
        <v>0</v>
      </c>
      <c r="GB12" s="452"/>
      <c r="GC12" s="453">
        <v>0</v>
      </c>
      <c r="GD12" s="452"/>
      <c r="GE12" s="453">
        <v>0</v>
      </c>
      <c r="GF12" s="452"/>
      <c r="GG12" s="453">
        <v>0</v>
      </c>
      <c r="GH12" s="452"/>
      <c r="GI12" s="453">
        <v>0</v>
      </c>
      <c r="GJ12" s="452"/>
      <c r="GK12" s="453">
        <v>0</v>
      </c>
      <c r="GL12" s="452"/>
      <c r="GM12" s="453">
        <v>0</v>
      </c>
      <c r="GN12" s="452"/>
      <c r="GO12" s="453">
        <v>0</v>
      </c>
      <c r="GP12" s="452"/>
      <c r="GQ12" s="453">
        <v>0</v>
      </c>
    </row>
    <row r="13" spans="1:467" x14ac:dyDescent="0.25">
      <c r="B13" s="71" t="s">
        <v>349</v>
      </c>
      <c r="C13" s="78" t="s">
        <v>506</v>
      </c>
      <c r="D13" s="78" t="s">
        <v>382</v>
      </c>
      <c r="E13" s="78" t="s">
        <v>383</v>
      </c>
      <c r="F13" s="78" t="s">
        <v>382</v>
      </c>
      <c r="G13" s="78" t="s">
        <v>383</v>
      </c>
      <c r="H13" s="78" t="s">
        <v>390</v>
      </c>
      <c r="I13" s="78" t="s">
        <v>391</v>
      </c>
      <c r="J13" s="78" t="s">
        <v>392</v>
      </c>
      <c r="K13" s="78" t="s">
        <v>393</v>
      </c>
      <c r="L13" s="78" t="s">
        <v>396</v>
      </c>
      <c r="M13" s="78" t="s">
        <v>397</v>
      </c>
      <c r="N13" s="78" t="s">
        <v>382</v>
      </c>
      <c r="O13" s="78" t="s">
        <v>384</v>
      </c>
      <c r="S13" s="75" t="s">
        <v>416</v>
      </c>
      <c r="T13" s="75" t="s">
        <v>446</v>
      </c>
      <c r="V13" s="75" t="s">
        <v>412</v>
      </c>
      <c r="W13" s="75" t="s">
        <v>442</v>
      </c>
      <c r="AE13" s="367" t="s">
        <v>518</v>
      </c>
      <c r="AF13" s="452"/>
      <c r="AG13" s="453">
        <v>0</v>
      </c>
      <c r="AH13" s="452"/>
      <c r="AI13" s="453">
        <v>0</v>
      </c>
      <c r="AJ13" s="452"/>
      <c r="AK13" s="453">
        <v>0</v>
      </c>
      <c r="AL13" s="452"/>
      <c r="AM13" s="453">
        <v>0</v>
      </c>
      <c r="AN13" s="452"/>
      <c r="AO13" s="453">
        <v>0</v>
      </c>
      <c r="AP13" s="452"/>
      <c r="AQ13" s="453">
        <v>0</v>
      </c>
      <c r="AR13" s="452"/>
      <c r="AS13" s="453">
        <v>0</v>
      </c>
      <c r="AT13" s="452"/>
      <c r="AU13" s="453">
        <v>0</v>
      </c>
      <c r="AV13" s="452"/>
      <c r="AW13" s="453">
        <v>0</v>
      </c>
      <c r="AX13" s="452"/>
      <c r="AY13" s="453">
        <v>0</v>
      </c>
      <c r="AZ13" s="452"/>
      <c r="BA13" s="453">
        <v>0</v>
      </c>
      <c r="BB13" s="452"/>
      <c r="BC13" s="453">
        <v>0</v>
      </c>
      <c r="BD13" s="452"/>
      <c r="BE13" s="453">
        <v>0</v>
      </c>
      <c r="BF13" s="452"/>
      <c r="BG13" s="453">
        <v>0</v>
      </c>
      <c r="BH13" s="452"/>
      <c r="BI13" s="453">
        <v>0</v>
      </c>
      <c r="BJ13" s="452"/>
      <c r="BK13" s="453">
        <v>0</v>
      </c>
      <c r="BL13" s="452"/>
      <c r="BM13" s="453">
        <v>0</v>
      </c>
      <c r="BN13" s="452"/>
      <c r="BO13" s="453">
        <v>0</v>
      </c>
      <c r="BP13" s="452"/>
      <c r="BQ13" s="453">
        <v>0</v>
      </c>
      <c r="BR13" s="452"/>
      <c r="BS13" s="453">
        <v>0</v>
      </c>
      <c r="BT13" s="452"/>
      <c r="BU13" s="453">
        <v>0</v>
      </c>
      <c r="BV13" s="452"/>
      <c r="BW13" s="453">
        <v>0</v>
      </c>
      <c r="BX13" s="452"/>
      <c r="BY13" s="453">
        <v>0</v>
      </c>
      <c r="BZ13" s="452"/>
      <c r="CA13" s="453">
        <v>0</v>
      </c>
      <c r="CB13" s="452"/>
      <c r="CC13" s="453">
        <v>0</v>
      </c>
      <c r="CD13" s="452"/>
      <c r="CE13" s="453">
        <v>0</v>
      </c>
      <c r="CF13" s="452"/>
      <c r="CG13" s="453">
        <v>0</v>
      </c>
      <c r="CH13" s="452"/>
      <c r="CI13" s="453">
        <v>0</v>
      </c>
      <c r="CJ13" s="452"/>
      <c r="CK13" s="453">
        <v>0</v>
      </c>
      <c r="CL13" s="452"/>
      <c r="CM13" s="453">
        <v>0</v>
      </c>
      <c r="CN13" s="452"/>
      <c r="CO13" s="453">
        <v>0</v>
      </c>
      <c r="CP13" s="452"/>
      <c r="CQ13" s="453">
        <v>0</v>
      </c>
      <c r="CR13" s="452"/>
      <c r="CS13" s="453">
        <v>0</v>
      </c>
      <c r="CT13" s="452"/>
      <c r="CU13" s="453">
        <v>0</v>
      </c>
      <c r="CV13" s="452"/>
      <c r="CW13" s="453">
        <v>0</v>
      </c>
      <c r="CX13" s="452"/>
      <c r="CY13" s="453">
        <v>0</v>
      </c>
      <c r="CZ13" s="452"/>
      <c r="DA13" s="453">
        <v>0</v>
      </c>
      <c r="DB13" s="452"/>
      <c r="DC13" s="453">
        <v>0</v>
      </c>
      <c r="DD13" s="452"/>
      <c r="DE13" s="453">
        <v>0</v>
      </c>
      <c r="DF13" s="452"/>
      <c r="DG13" s="453">
        <v>0</v>
      </c>
      <c r="DH13" s="452"/>
      <c r="DI13" s="453">
        <v>0</v>
      </c>
      <c r="DJ13" s="452"/>
      <c r="DK13" s="453">
        <v>0</v>
      </c>
      <c r="DL13" s="452"/>
      <c r="DM13" s="453">
        <v>0</v>
      </c>
      <c r="DN13" s="452"/>
      <c r="DO13" s="453">
        <v>0</v>
      </c>
      <c r="DP13" s="452"/>
      <c r="DQ13" s="453">
        <v>0</v>
      </c>
      <c r="DR13" s="452"/>
      <c r="DS13" s="453">
        <v>0</v>
      </c>
      <c r="DT13" s="452"/>
      <c r="DU13" s="453">
        <v>0</v>
      </c>
      <c r="DV13" s="452"/>
      <c r="DW13" s="453">
        <v>0</v>
      </c>
      <c r="DX13" s="452"/>
      <c r="DY13" s="453">
        <v>0</v>
      </c>
      <c r="DZ13" s="452"/>
      <c r="EA13" s="453">
        <v>0</v>
      </c>
      <c r="EB13" s="452"/>
      <c r="EC13" s="453">
        <v>0</v>
      </c>
      <c r="ED13" s="452"/>
      <c r="EE13" s="453">
        <v>0</v>
      </c>
      <c r="EF13" s="452"/>
      <c r="EG13" s="453">
        <v>0</v>
      </c>
      <c r="EH13" s="452"/>
      <c r="EI13" s="453">
        <v>0</v>
      </c>
      <c r="EJ13" s="452"/>
      <c r="EK13" s="453">
        <v>0</v>
      </c>
      <c r="EL13" s="452"/>
      <c r="EM13" s="453">
        <v>0</v>
      </c>
      <c r="EN13" s="452"/>
      <c r="EO13" s="453">
        <v>0</v>
      </c>
      <c r="EP13" s="452"/>
      <c r="EQ13" s="453">
        <v>0</v>
      </c>
      <c r="ER13" s="452"/>
      <c r="ES13" s="453">
        <v>0</v>
      </c>
      <c r="ET13" s="452"/>
      <c r="EU13" s="453">
        <v>0</v>
      </c>
      <c r="EV13" s="452"/>
      <c r="EW13" s="453">
        <v>0</v>
      </c>
      <c r="EX13" s="452"/>
      <c r="EY13" s="453">
        <v>0</v>
      </c>
      <c r="EZ13" s="452"/>
      <c r="FA13" s="453">
        <v>0</v>
      </c>
      <c r="FB13" s="452"/>
      <c r="FC13" s="453">
        <v>0</v>
      </c>
      <c r="FD13" s="452"/>
      <c r="FE13" s="453">
        <v>0</v>
      </c>
      <c r="FF13" s="452"/>
      <c r="FG13" s="453">
        <v>0</v>
      </c>
      <c r="FH13" s="452"/>
      <c r="FI13" s="453">
        <v>0</v>
      </c>
      <c r="FJ13" s="452"/>
      <c r="FK13" s="453">
        <v>0</v>
      </c>
      <c r="FL13" s="452"/>
      <c r="FM13" s="453">
        <v>0</v>
      </c>
      <c r="FN13" s="452"/>
      <c r="FO13" s="453">
        <v>0</v>
      </c>
      <c r="FP13" s="452"/>
      <c r="FQ13" s="453">
        <v>0</v>
      </c>
      <c r="FR13" s="452"/>
      <c r="FS13" s="453">
        <v>0</v>
      </c>
      <c r="FT13" s="452"/>
      <c r="FU13" s="453">
        <v>0</v>
      </c>
      <c r="FV13" s="452"/>
      <c r="FW13" s="453">
        <v>0</v>
      </c>
      <c r="FX13" s="452"/>
      <c r="FY13" s="453">
        <v>0</v>
      </c>
      <c r="FZ13" s="452"/>
      <c r="GA13" s="453">
        <v>0</v>
      </c>
      <c r="GB13" s="452"/>
      <c r="GC13" s="453">
        <v>0</v>
      </c>
      <c r="GD13" s="452"/>
      <c r="GE13" s="453">
        <v>0</v>
      </c>
      <c r="GF13" s="452"/>
      <c r="GG13" s="453">
        <v>0</v>
      </c>
      <c r="GH13" s="452"/>
      <c r="GI13" s="453">
        <v>0</v>
      </c>
      <c r="GJ13" s="452"/>
      <c r="GK13" s="453">
        <v>0</v>
      </c>
      <c r="GL13" s="452"/>
      <c r="GM13" s="453">
        <v>0</v>
      </c>
      <c r="GN13" s="452"/>
      <c r="GO13" s="453">
        <v>0</v>
      </c>
      <c r="GP13" s="452"/>
      <c r="GQ13" s="453">
        <v>0</v>
      </c>
    </row>
    <row r="14" spans="1:467" x14ac:dyDescent="0.25">
      <c r="B14" s="103" t="s">
        <v>350</v>
      </c>
      <c r="C14" s="102" t="s">
        <v>507</v>
      </c>
      <c r="D14" s="102" t="s">
        <v>382</v>
      </c>
      <c r="E14" s="102" t="s">
        <v>383</v>
      </c>
      <c r="F14" s="102" t="s">
        <v>382</v>
      </c>
      <c r="G14" s="102" t="s">
        <v>383</v>
      </c>
      <c r="H14" s="102" t="s">
        <v>388</v>
      </c>
      <c r="I14" s="102" t="s">
        <v>398</v>
      </c>
      <c r="J14" s="102" t="s">
        <v>388</v>
      </c>
      <c r="K14" s="102" t="s">
        <v>398</v>
      </c>
      <c r="L14" s="102" t="s">
        <v>399</v>
      </c>
      <c r="M14" s="102" t="s">
        <v>400</v>
      </c>
      <c r="N14" s="78" t="s">
        <v>382</v>
      </c>
      <c r="O14" s="78" t="s">
        <v>384</v>
      </c>
      <c r="S14" s="75" t="s">
        <v>417</v>
      </c>
      <c r="T14" s="75" t="s">
        <v>447</v>
      </c>
      <c r="V14" s="75" t="s">
        <v>473</v>
      </c>
      <c r="W14" s="75" t="s">
        <v>473</v>
      </c>
      <c r="AE14" s="365" t="s">
        <v>306</v>
      </c>
      <c r="AF14" s="452"/>
      <c r="AG14" s="453"/>
      <c r="AH14" s="452"/>
      <c r="AI14" s="453"/>
      <c r="AJ14" s="452"/>
      <c r="AK14" s="453"/>
      <c r="AL14" s="452"/>
      <c r="AM14" s="453"/>
      <c r="AN14" s="452"/>
      <c r="AO14" s="453"/>
      <c r="AP14" s="452"/>
      <c r="AQ14" s="453"/>
      <c r="AR14" s="452"/>
      <c r="AS14" s="453"/>
      <c r="AT14" s="452"/>
      <c r="AU14" s="453"/>
      <c r="AV14" s="452"/>
      <c r="AW14" s="453"/>
      <c r="AX14" s="452"/>
      <c r="AY14" s="453"/>
      <c r="AZ14" s="452"/>
      <c r="BA14" s="453"/>
      <c r="BB14" s="452"/>
      <c r="BC14" s="453"/>
      <c r="BD14" s="452"/>
      <c r="BE14" s="453"/>
      <c r="BF14" s="452"/>
      <c r="BG14" s="453"/>
      <c r="BH14" s="452"/>
      <c r="BI14" s="453"/>
      <c r="BJ14" s="452"/>
      <c r="BK14" s="453"/>
      <c r="BL14" s="452"/>
      <c r="BM14" s="453"/>
      <c r="BN14" s="452"/>
      <c r="BO14" s="453"/>
      <c r="BP14" s="452"/>
      <c r="BQ14" s="453"/>
      <c r="BR14" s="452"/>
      <c r="BS14" s="453"/>
      <c r="BT14" s="452"/>
      <c r="BU14" s="453"/>
      <c r="BV14" s="452"/>
      <c r="BW14" s="453"/>
      <c r="BX14" s="452"/>
      <c r="BY14" s="453"/>
      <c r="BZ14" s="452"/>
      <c r="CA14" s="453"/>
      <c r="CB14" s="452"/>
      <c r="CC14" s="453"/>
      <c r="CD14" s="452"/>
      <c r="CE14" s="453"/>
      <c r="CF14" s="452"/>
      <c r="CG14" s="453"/>
      <c r="CH14" s="452"/>
      <c r="CI14" s="453"/>
      <c r="CJ14" s="452"/>
      <c r="CK14" s="453"/>
      <c r="CL14" s="452"/>
      <c r="CM14" s="453"/>
      <c r="CN14" s="452"/>
      <c r="CO14" s="453"/>
      <c r="CP14" s="452"/>
      <c r="CQ14" s="453"/>
      <c r="CR14" s="452"/>
      <c r="CS14" s="453"/>
      <c r="CT14" s="452"/>
      <c r="CU14" s="453"/>
      <c r="CV14" s="452"/>
      <c r="CW14" s="453"/>
      <c r="CX14" s="452"/>
      <c r="CY14" s="453"/>
      <c r="CZ14" s="452"/>
      <c r="DA14" s="453"/>
      <c r="DB14" s="452"/>
      <c r="DC14" s="453"/>
      <c r="DD14" s="452"/>
      <c r="DE14" s="453"/>
      <c r="DF14" s="452"/>
      <c r="DG14" s="453"/>
      <c r="DH14" s="452"/>
      <c r="DI14" s="453"/>
      <c r="DJ14" s="452"/>
      <c r="DK14" s="453"/>
      <c r="DL14" s="452"/>
      <c r="DM14" s="453"/>
      <c r="DN14" s="452"/>
      <c r="DO14" s="453"/>
      <c r="DP14" s="452"/>
      <c r="DQ14" s="453"/>
      <c r="DR14" s="452"/>
      <c r="DS14" s="453"/>
      <c r="DT14" s="452"/>
      <c r="DU14" s="453"/>
      <c r="DV14" s="452"/>
      <c r="DW14" s="453"/>
      <c r="DX14" s="452"/>
      <c r="DY14" s="453"/>
      <c r="DZ14" s="452"/>
      <c r="EA14" s="453"/>
      <c r="EB14" s="452"/>
      <c r="EC14" s="453"/>
      <c r="ED14" s="452"/>
      <c r="EE14" s="453"/>
      <c r="EF14" s="452"/>
      <c r="EG14" s="453"/>
      <c r="EH14" s="452"/>
      <c r="EI14" s="453"/>
      <c r="EJ14" s="452"/>
      <c r="EK14" s="453"/>
      <c r="EL14" s="452"/>
      <c r="EM14" s="453"/>
      <c r="EN14" s="452"/>
      <c r="EO14" s="453"/>
      <c r="EP14" s="452"/>
      <c r="EQ14" s="453"/>
      <c r="ER14" s="452"/>
      <c r="ES14" s="453"/>
      <c r="ET14" s="452"/>
      <c r="EU14" s="453"/>
      <c r="EV14" s="452"/>
      <c r="EW14" s="453"/>
      <c r="EX14" s="452"/>
      <c r="EY14" s="453"/>
      <c r="EZ14" s="452"/>
      <c r="FA14" s="453"/>
      <c r="FB14" s="452"/>
      <c r="FC14" s="453"/>
      <c r="FD14" s="452"/>
      <c r="FE14" s="453"/>
      <c r="FF14" s="452"/>
      <c r="FG14" s="453"/>
      <c r="FH14" s="452"/>
      <c r="FI14" s="453"/>
      <c r="FJ14" s="452"/>
      <c r="FK14" s="453"/>
      <c r="FL14" s="452"/>
      <c r="FM14" s="453"/>
      <c r="FN14" s="452"/>
      <c r="FO14" s="453"/>
      <c r="FP14" s="452"/>
      <c r="FQ14" s="453"/>
      <c r="FR14" s="452"/>
      <c r="FS14" s="453"/>
      <c r="FT14" s="452"/>
      <c r="FU14" s="453"/>
      <c r="FV14" s="452"/>
      <c r="FW14" s="453"/>
      <c r="FX14" s="452"/>
      <c r="FY14" s="453"/>
      <c r="FZ14" s="452"/>
      <c r="GA14" s="453"/>
      <c r="GB14" s="452"/>
      <c r="GC14" s="453"/>
      <c r="GD14" s="452"/>
      <c r="GE14" s="453"/>
      <c r="GF14" s="452"/>
      <c r="GG14" s="453"/>
      <c r="GH14" s="452"/>
      <c r="GI14" s="453"/>
      <c r="GJ14" s="452"/>
      <c r="GK14" s="453"/>
      <c r="GL14" s="452"/>
      <c r="GM14" s="453"/>
      <c r="GN14" s="452"/>
      <c r="GO14" s="453"/>
      <c r="GP14" s="452"/>
      <c r="GQ14" s="453"/>
    </row>
    <row r="15" spans="1:467" x14ac:dyDescent="0.25">
      <c r="B15" s="71" t="s">
        <v>351</v>
      </c>
      <c r="C15" s="78" t="s">
        <v>508</v>
      </c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S15" s="75" t="s">
        <v>418</v>
      </c>
      <c r="T15" s="75" t="s">
        <v>448</v>
      </c>
      <c r="V15" s="75" t="s">
        <v>492</v>
      </c>
      <c r="W15" s="75" t="s">
        <v>491</v>
      </c>
      <c r="AE15" s="366" t="s">
        <v>312</v>
      </c>
      <c r="AF15" s="454"/>
      <c r="AG15" s="455"/>
      <c r="AH15" s="454"/>
      <c r="AI15" s="455"/>
      <c r="AJ15" s="454"/>
      <c r="AK15" s="455"/>
      <c r="AL15" s="454"/>
      <c r="AM15" s="455"/>
      <c r="AN15" s="454"/>
      <c r="AO15" s="455"/>
      <c r="AP15" s="454"/>
      <c r="AQ15" s="455"/>
      <c r="AR15" s="454"/>
      <c r="AS15" s="455"/>
      <c r="AT15" s="454"/>
      <c r="AU15" s="455"/>
      <c r="AV15" s="454"/>
      <c r="AW15" s="455"/>
      <c r="AX15" s="454"/>
      <c r="AY15" s="455"/>
      <c r="AZ15" s="454"/>
      <c r="BA15" s="455"/>
      <c r="BB15" s="454"/>
      <c r="BC15" s="455"/>
      <c r="BD15" s="454"/>
      <c r="BE15" s="455"/>
      <c r="BF15" s="454"/>
      <c r="BG15" s="455"/>
      <c r="BH15" s="454"/>
      <c r="BI15" s="455"/>
      <c r="BJ15" s="454"/>
      <c r="BK15" s="455"/>
      <c r="BL15" s="454"/>
      <c r="BM15" s="455"/>
      <c r="BN15" s="454"/>
      <c r="BO15" s="455"/>
      <c r="BP15" s="454"/>
      <c r="BQ15" s="455"/>
      <c r="BR15" s="454"/>
      <c r="BS15" s="455"/>
      <c r="BT15" s="454"/>
      <c r="BU15" s="455"/>
      <c r="BV15" s="454"/>
      <c r="BW15" s="455"/>
      <c r="BX15" s="454"/>
      <c r="BY15" s="455"/>
      <c r="BZ15" s="454"/>
      <c r="CA15" s="455"/>
      <c r="CB15" s="454"/>
      <c r="CC15" s="455"/>
      <c r="CD15" s="454"/>
      <c r="CE15" s="455"/>
      <c r="CF15" s="454"/>
      <c r="CG15" s="455"/>
      <c r="CH15" s="454"/>
      <c r="CI15" s="455"/>
      <c r="CJ15" s="454"/>
      <c r="CK15" s="455"/>
      <c r="CL15" s="454"/>
      <c r="CM15" s="455"/>
      <c r="CN15" s="454"/>
      <c r="CO15" s="455"/>
      <c r="CP15" s="454"/>
      <c r="CQ15" s="455"/>
      <c r="CR15" s="454"/>
      <c r="CS15" s="455"/>
      <c r="CT15" s="454"/>
      <c r="CU15" s="455"/>
      <c r="CV15" s="454"/>
      <c r="CW15" s="455"/>
      <c r="CX15" s="454"/>
      <c r="CY15" s="455"/>
      <c r="CZ15" s="454"/>
      <c r="DA15" s="455"/>
      <c r="DB15" s="454"/>
      <c r="DC15" s="455"/>
      <c r="DD15" s="454"/>
      <c r="DE15" s="455"/>
      <c r="DF15" s="454"/>
      <c r="DG15" s="455"/>
      <c r="DH15" s="454"/>
      <c r="DI15" s="455"/>
      <c r="DJ15" s="454"/>
      <c r="DK15" s="455"/>
      <c r="DL15" s="454"/>
      <c r="DM15" s="455"/>
      <c r="DN15" s="454"/>
      <c r="DO15" s="455"/>
      <c r="DP15" s="454"/>
      <c r="DQ15" s="455"/>
      <c r="DR15" s="454"/>
      <c r="DS15" s="455"/>
      <c r="DT15" s="454"/>
      <c r="DU15" s="455"/>
      <c r="DV15" s="454"/>
      <c r="DW15" s="455"/>
      <c r="DX15" s="454"/>
      <c r="DY15" s="455"/>
      <c r="DZ15" s="454"/>
      <c r="EA15" s="455"/>
      <c r="EB15" s="454"/>
      <c r="EC15" s="455"/>
      <c r="ED15" s="454"/>
      <c r="EE15" s="455"/>
      <c r="EF15" s="454"/>
      <c r="EG15" s="455"/>
      <c r="EH15" s="454"/>
      <c r="EI15" s="455"/>
      <c r="EJ15" s="454"/>
      <c r="EK15" s="455"/>
      <c r="EL15" s="454"/>
      <c r="EM15" s="455"/>
      <c r="EN15" s="454"/>
      <c r="EO15" s="455"/>
      <c r="EP15" s="454"/>
      <c r="EQ15" s="455"/>
      <c r="ER15" s="454"/>
      <c r="ES15" s="455"/>
      <c r="ET15" s="454"/>
      <c r="EU15" s="455"/>
      <c r="EV15" s="454"/>
      <c r="EW15" s="455"/>
      <c r="EX15" s="454"/>
      <c r="EY15" s="455"/>
      <c r="EZ15" s="454"/>
      <c r="FA15" s="455"/>
      <c r="FB15" s="454"/>
      <c r="FC15" s="455"/>
      <c r="FD15" s="454"/>
      <c r="FE15" s="455"/>
      <c r="FF15" s="454"/>
      <c r="FG15" s="455"/>
      <c r="FH15" s="454"/>
      <c r="FI15" s="455"/>
      <c r="FJ15" s="454"/>
      <c r="FK15" s="455"/>
      <c r="FL15" s="454"/>
      <c r="FM15" s="455"/>
      <c r="FN15" s="454"/>
      <c r="FO15" s="455"/>
      <c r="FP15" s="454"/>
      <c r="FQ15" s="455"/>
      <c r="FR15" s="454"/>
      <c r="FS15" s="455"/>
      <c r="FT15" s="454"/>
      <c r="FU15" s="455"/>
      <c r="FV15" s="454"/>
      <c r="FW15" s="455"/>
      <c r="FX15" s="454"/>
      <c r="FY15" s="455"/>
      <c r="FZ15" s="454"/>
      <c r="GA15" s="455"/>
      <c r="GB15" s="454"/>
      <c r="GC15" s="455"/>
      <c r="GD15" s="454"/>
      <c r="GE15" s="455"/>
      <c r="GF15" s="454"/>
      <c r="GG15" s="455"/>
      <c r="GH15" s="454"/>
      <c r="GI15" s="455"/>
      <c r="GJ15" s="454"/>
      <c r="GK15" s="455"/>
      <c r="GL15" s="454"/>
      <c r="GM15" s="455"/>
      <c r="GN15" s="454"/>
      <c r="GO15" s="455"/>
      <c r="GP15" s="454"/>
      <c r="GQ15" s="455"/>
    </row>
    <row r="16" spans="1:467" x14ac:dyDescent="0.25">
      <c r="B16" s="71" t="s">
        <v>352</v>
      </c>
      <c r="C16" s="78" t="s">
        <v>509</v>
      </c>
      <c r="D16" s="78" t="s">
        <v>382</v>
      </c>
      <c r="E16" s="78" t="s">
        <v>383</v>
      </c>
      <c r="F16" s="78" t="s">
        <v>382</v>
      </c>
      <c r="G16" s="78" t="s">
        <v>383</v>
      </c>
      <c r="H16" s="78" t="s">
        <v>382</v>
      </c>
      <c r="I16" s="78" t="s">
        <v>383</v>
      </c>
      <c r="J16" s="78" t="s">
        <v>382</v>
      </c>
      <c r="K16" s="78" t="s">
        <v>383</v>
      </c>
      <c r="L16" s="78" t="s">
        <v>382</v>
      </c>
      <c r="M16" s="78" t="s">
        <v>384</v>
      </c>
      <c r="N16" s="78" t="s">
        <v>382</v>
      </c>
      <c r="O16" s="78" t="s">
        <v>384</v>
      </c>
      <c r="S16" s="75" t="s">
        <v>419</v>
      </c>
      <c r="T16" s="75" t="s">
        <v>419</v>
      </c>
      <c r="V16" s="75" t="s">
        <v>413</v>
      </c>
      <c r="W16" s="75" t="s">
        <v>443</v>
      </c>
      <c r="AE16" s="368" t="s">
        <v>526</v>
      </c>
      <c r="AF16" s="452">
        <v>0.40402288082055759</v>
      </c>
      <c r="AG16" s="453">
        <v>1</v>
      </c>
      <c r="AH16" s="452">
        <v>0.77091711756064485</v>
      </c>
      <c r="AI16" s="453">
        <v>1</v>
      </c>
      <c r="AJ16" s="452">
        <v>0.57272407920165391</v>
      </c>
      <c r="AK16" s="453">
        <v>1</v>
      </c>
      <c r="AL16" s="452">
        <v>0.72561767862403959</v>
      </c>
      <c r="AM16" s="453">
        <v>1</v>
      </c>
      <c r="AN16" s="452">
        <v>0.21020339417303283</v>
      </c>
      <c r="AO16" s="453">
        <v>1</v>
      </c>
      <c r="AP16" s="452">
        <v>0.33121437602241788</v>
      </c>
      <c r="AQ16" s="453">
        <v>1</v>
      </c>
      <c r="AR16" s="452">
        <v>0.20007456386276951</v>
      </c>
      <c r="AS16" s="453">
        <v>1</v>
      </c>
      <c r="AT16" s="452">
        <v>0.32268549349782721</v>
      </c>
      <c r="AU16" s="453">
        <v>1</v>
      </c>
      <c r="AV16" s="452">
        <v>0.22370719086725677</v>
      </c>
      <c r="AW16" s="453">
        <v>1</v>
      </c>
      <c r="AX16" s="452">
        <v>0.43657156167807198</v>
      </c>
      <c r="AY16" s="453">
        <v>1</v>
      </c>
      <c r="AZ16" s="452">
        <v>0.48180558181295979</v>
      </c>
      <c r="BA16" s="453">
        <v>1</v>
      </c>
      <c r="BB16" s="452">
        <v>0.63737418038416072</v>
      </c>
      <c r="BC16" s="453">
        <v>1</v>
      </c>
      <c r="BD16" s="452">
        <v>0.26036068131830586</v>
      </c>
      <c r="BE16" s="453">
        <v>1</v>
      </c>
      <c r="BF16" s="452">
        <v>0.37820693234525682</v>
      </c>
      <c r="BG16" s="453">
        <v>1</v>
      </c>
      <c r="BH16" s="452">
        <v>0.26035826404951273</v>
      </c>
      <c r="BI16" s="453">
        <v>1</v>
      </c>
      <c r="BJ16" s="452">
        <v>0.37820342095555587</v>
      </c>
      <c r="BK16" s="453">
        <v>1</v>
      </c>
      <c r="BL16" s="452">
        <v>0.65476545656947382</v>
      </c>
      <c r="BM16" s="453">
        <v>1</v>
      </c>
      <c r="BN16" s="452">
        <v>0.81105140558323496</v>
      </c>
      <c r="BO16" s="453">
        <v>1</v>
      </c>
      <c r="BP16" s="452">
        <v>0.71008735826646596</v>
      </c>
      <c r="BQ16" s="453">
        <v>1</v>
      </c>
      <c r="BR16" s="452">
        <v>0.85842796493143447</v>
      </c>
      <c r="BS16" s="453">
        <v>1</v>
      </c>
      <c r="BT16" s="452">
        <v>0.26853457261757796</v>
      </c>
      <c r="BU16" s="453">
        <v>1</v>
      </c>
      <c r="BV16" s="452">
        <v>0.41499803218525688</v>
      </c>
      <c r="BW16" s="453">
        <v>1</v>
      </c>
      <c r="BX16" s="452">
        <v>0.43455622021067714</v>
      </c>
      <c r="BY16" s="453">
        <v>1</v>
      </c>
      <c r="BZ16" s="452">
        <v>0.53456860997808486</v>
      </c>
      <c r="CA16" s="453">
        <v>1</v>
      </c>
      <c r="CB16" s="452">
        <v>6.9369157803840314E-2</v>
      </c>
      <c r="CC16" s="453">
        <v>1</v>
      </c>
      <c r="CD16" s="452">
        <v>6.9369157803840314E-2</v>
      </c>
      <c r="CE16" s="453">
        <v>1</v>
      </c>
      <c r="CF16" s="452"/>
      <c r="CG16" s="453">
        <v>0</v>
      </c>
      <c r="CH16" s="452"/>
      <c r="CI16" s="453">
        <v>0</v>
      </c>
      <c r="CJ16" s="452">
        <v>0.6414271845842564</v>
      </c>
      <c r="CK16" s="453">
        <v>1</v>
      </c>
      <c r="CL16" s="452">
        <v>0.97596859325460616</v>
      </c>
      <c r="CM16" s="453">
        <v>1</v>
      </c>
      <c r="CN16" s="452">
        <v>0.57159946894660862</v>
      </c>
      <c r="CO16" s="453">
        <v>1</v>
      </c>
      <c r="CP16" s="452">
        <v>0.98088834434046168</v>
      </c>
      <c r="CQ16" s="453">
        <v>1</v>
      </c>
      <c r="CR16" s="452">
        <v>0.60767849927081852</v>
      </c>
      <c r="CS16" s="453">
        <v>1</v>
      </c>
      <c r="CT16" s="452">
        <v>0.97753931984678366</v>
      </c>
      <c r="CU16" s="453">
        <v>1</v>
      </c>
      <c r="CV16" s="452">
        <v>0.54387206896141738</v>
      </c>
      <c r="CW16" s="453">
        <v>1</v>
      </c>
      <c r="CX16" s="452">
        <v>0.99578134420843178</v>
      </c>
      <c r="CY16" s="453">
        <v>1</v>
      </c>
      <c r="CZ16" s="452">
        <v>0.44440576507167473</v>
      </c>
      <c r="DA16" s="453">
        <v>1</v>
      </c>
      <c r="DB16" s="452">
        <v>0.81965589846190023</v>
      </c>
      <c r="DC16" s="453">
        <v>1</v>
      </c>
      <c r="DD16" s="452">
        <v>0.41495078492767123</v>
      </c>
      <c r="DE16" s="453">
        <v>1</v>
      </c>
      <c r="DF16" s="452">
        <v>0.73502581790037569</v>
      </c>
      <c r="DG16" s="453">
        <v>1</v>
      </c>
      <c r="DH16" s="452">
        <v>0.51382573571781587</v>
      </c>
      <c r="DI16" s="453">
        <v>1</v>
      </c>
      <c r="DJ16" s="452">
        <v>0.98393973575022287</v>
      </c>
      <c r="DK16" s="453">
        <v>1</v>
      </c>
      <c r="DL16" s="452">
        <v>0.37531296084815358</v>
      </c>
      <c r="DM16" s="453">
        <v>1</v>
      </c>
      <c r="DN16" s="452">
        <v>0.74192014713985321</v>
      </c>
      <c r="DO16" s="453">
        <v>1</v>
      </c>
      <c r="DP16" s="452">
        <v>0.43425220468633324</v>
      </c>
      <c r="DQ16" s="453">
        <v>1</v>
      </c>
      <c r="DR16" s="452">
        <v>0.86489897826067785</v>
      </c>
      <c r="DS16" s="453">
        <v>1</v>
      </c>
      <c r="DT16" s="452">
        <v>0.36516365297524683</v>
      </c>
      <c r="DU16" s="453">
        <v>1</v>
      </c>
      <c r="DV16" s="452">
        <v>0.7281587505187096</v>
      </c>
      <c r="DW16" s="453">
        <v>1</v>
      </c>
      <c r="DX16" s="452">
        <v>0.44782830542051622</v>
      </c>
      <c r="DY16" s="453">
        <v>1</v>
      </c>
      <c r="DZ16" s="452">
        <v>0.83053814179972185</v>
      </c>
      <c r="EA16" s="453">
        <v>1</v>
      </c>
      <c r="EB16" s="452">
        <v>0.74897887608150893</v>
      </c>
      <c r="EC16" s="453">
        <v>1</v>
      </c>
      <c r="ED16" s="452">
        <v>0.98139943592691903</v>
      </c>
      <c r="EE16" s="453">
        <v>1</v>
      </c>
      <c r="EF16" s="452">
        <v>0.43443643447945979</v>
      </c>
      <c r="EG16" s="453">
        <v>1</v>
      </c>
      <c r="EH16" s="452">
        <v>0.8001926612613115</v>
      </c>
      <c r="EI16" s="453">
        <v>1</v>
      </c>
      <c r="EJ16" s="452">
        <v>0.44542375497091635</v>
      </c>
      <c r="EK16" s="453">
        <v>1</v>
      </c>
      <c r="EL16" s="452">
        <v>0.82976020387459015</v>
      </c>
      <c r="EM16" s="453">
        <v>1</v>
      </c>
      <c r="EN16" s="452">
        <v>0.44410054026423712</v>
      </c>
      <c r="EO16" s="453">
        <v>1</v>
      </c>
      <c r="EP16" s="452">
        <v>0.80946139563017594</v>
      </c>
      <c r="EQ16" s="453">
        <v>1</v>
      </c>
      <c r="ER16" s="452">
        <v>0.37198481002559175</v>
      </c>
      <c r="ES16" s="453">
        <v>1</v>
      </c>
      <c r="ET16" s="452">
        <v>0.67916863463513832</v>
      </c>
      <c r="EU16" s="453">
        <v>1</v>
      </c>
      <c r="EV16" s="452">
        <v>0.46758636807062759</v>
      </c>
      <c r="EW16" s="453">
        <v>1</v>
      </c>
      <c r="EX16" s="452">
        <v>0.91418094202088718</v>
      </c>
      <c r="EY16" s="453">
        <v>1</v>
      </c>
      <c r="EZ16" s="452">
        <v>0.4350459445720577</v>
      </c>
      <c r="FA16" s="453">
        <v>0.5</v>
      </c>
      <c r="FB16" s="452">
        <v>0.86099164657859584</v>
      </c>
      <c r="FC16" s="453">
        <v>1</v>
      </c>
      <c r="FD16" s="452">
        <v>0.43516122044989347</v>
      </c>
      <c r="FE16" s="453">
        <v>0.5</v>
      </c>
      <c r="FF16" s="452">
        <v>0.86121978700630686</v>
      </c>
      <c r="FG16" s="453">
        <v>1</v>
      </c>
      <c r="FH16" s="452">
        <v>0.37072462787209493</v>
      </c>
      <c r="FI16" s="453">
        <v>1</v>
      </c>
      <c r="FJ16" s="452">
        <v>0.73141280017382559</v>
      </c>
      <c r="FK16" s="453">
        <v>1</v>
      </c>
      <c r="FL16" s="452">
        <v>0.38229830268279441</v>
      </c>
      <c r="FM16" s="453">
        <v>1</v>
      </c>
      <c r="FN16" s="452">
        <v>0.72422299179593708</v>
      </c>
      <c r="FO16" s="453">
        <v>1</v>
      </c>
      <c r="FP16" s="452">
        <v>0.48810876623506128</v>
      </c>
      <c r="FQ16" s="453">
        <v>1</v>
      </c>
      <c r="FR16" s="452">
        <v>0.91186644100349623</v>
      </c>
      <c r="FS16" s="453">
        <v>1</v>
      </c>
      <c r="FT16" s="452">
        <v>0.49976432127443116</v>
      </c>
      <c r="FU16" s="453">
        <v>1</v>
      </c>
      <c r="FV16" s="452">
        <v>0.90280308093574513</v>
      </c>
      <c r="FW16" s="453">
        <v>1</v>
      </c>
      <c r="FX16" s="452">
        <v>0.51034306641207017</v>
      </c>
      <c r="FY16" s="453">
        <v>1</v>
      </c>
      <c r="FZ16" s="452">
        <v>0.94557871490724354</v>
      </c>
      <c r="GA16" s="453">
        <v>1</v>
      </c>
      <c r="GB16" s="452">
        <v>0.50642069475034956</v>
      </c>
      <c r="GC16" s="453">
        <v>1</v>
      </c>
      <c r="GD16" s="452">
        <v>0.90399900622747276</v>
      </c>
      <c r="GE16" s="453">
        <v>1</v>
      </c>
      <c r="GF16" s="452">
        <v>0.38079426077543982</v>
      </c>
      <c r="GG16" s="453">
        <v>1</v>
      </c>
      <c r="GH16" s="452">
        <v>0.65637248667229187</v>
      </c>
      <c r="GI16" s="453">
        <v>1</v>
      </c>
      <c r="GJ16" s="452">
        <v>0.36799964646958661</v>
      </c>
      <c r="GK16" s="453">
        <v>1</v>
      </c>
      <c r="GL16" s="452">
        <v>0.64681927875164424</v>
      </c>
      <c r="GM16" s="453">
        <v>1</v>
      </c>
      <c r="GN16" s="452">
        <v>0.67823690073428511</v>
      </c>
      <c r="GO16" s="453">
        <v>1</v>
      </c>
      <c r="GP16" s="452">
        <v>0.98516589027628476</v>
      </c>
      <c r="GQ16" s="453">
        <v>1</v>
      </c>
    </row>
    <row r="17" spans="2:199" x14ac:dyDescent="0.25">
      <c r="B17" s="71" t="s">
        <v>353</v>
      </c>
      <c r="C17" s="78" t="s">
        <v>510</v>
      </c>
      <c r="D17" s="78" t="s">
        <v>382</v>
      </c>
      <c r="E17" s="78" t="s">
        <v>383</v>
      </c>
      <c r="F17" s="78" t="s">
        <v>382</v>
      </c>
      <c r="G17" s="78" t="s">
        <v>383</v>
      </c>
      <c r="H17" s="78" t="s">
        <v>382</v>
      </c>
      <c r="I17" s="78" t="s">
        <v>383</v>
      </c>
      <c r="J17" s="78" t="s">
        <v>382</v>
      </c>
      <c r="K17" s="78" t="s">
        <v>383</v>
      </c>
      <c r="L17" s="78" t="s">
        <v>382</v>
      </c>
      <c r="M17" s="78" t="s">
        <v>384</v>
      </c>
      <c r="N17" s="78" t="s">
        <v>382</v>
      </c>
      <c r="O17" s="78" t="s">
        <v>384</v>
      </c>
      <c r="S17" s="75" t="s">
        <v>420</v>
      </c>
      <c r="T17" s="75" t="s">
        <v>449</v>
      </c>
      <c r="V17" s="75" t="s">
        <v>474</v>
      </c>
      <c r="W17" s="75" t="s">
        <v>475</v>
      </c>
      <c r="AE17" s="367" t="s">
        <v>528</v>
      </c>
      <c r="AF17" s="452"/>
      <c r="AG17" s="453">
        <v>0</v>
      </c>
      <c r="AH17" s="452"/>
      <c r="AI17" s="453">
        <v>0</v>
      </c>
      <c r="AJ17" s="452"/>
      <c r="AK17" s="453">
        <v>0</v>
      </c>
      <c r="AL17" s="452"/>
      <c r="AM17" s="453">
        <v>0</v>
      </c>
      <c r="AN17" s="452"/>
      <c r="AO17" s="453">
        <v>0</v>
      </c>
      <c r="AP17" s="452"/>
      <c r="AQ17" s="453">
        <v>0</v>
      </c>
      <c r="AR17" s="452"/>
      <c r="AS17" s="453">
        <v>0</v>
      </c>
      <c r="AT17" s="452"/>
      <c r="AU17" s="453">
        <v>0</v>
      </c>
      <c r="AV17" s="452"/>
      <c r="AW17" s="453">
        <v>0</v>
      </c>
      <c r="AX17" s="452"/>
      <c r="AY17" s="453">
        <v>0</v>
      </c>
      <c r="AZ17" s="452"/>
      <c r="BA17" s="453">
        <v>0</v>
      </c>
      <c r="BB17" s="452"/>
      <c r="BC17" s="453">
        <v>0</v>
      </c>
      <c r="BD17" s="452"/>
      <c r="BE17" s="453">
        <v>0</v>
      </c>
      <c r="BF17" s="452"/>
      <c r="BG17" s="453">
        <v>0</v>
      </c>
      <c r="BH17" s="452"/>
      <c r="BI17" s="453">
        <v>0</v>
      </c>
      <c r="BJ17" s="452"/>
      <c r="BK17" s="453">
        <v>0</v>
      </c>
      <c r="BL17" s="452"/>
      <c r="BM17" s="453">
        <v>0</v>
      </c>
      <c r="BN17" s="452"/>
      <c r="BO17" s="453">
        <v>0</v>
      </c>
      <c r="BP17" s="452"/>
      <c r="BQ17" s="453">
        <v>0</v>
      </c>
      <c r="BR17" s="452"/>
      <c r="BS17" s="453">
        <v>0</v>
      </c>
      <c r="BT17" s="452"/>
      <c r="BU17" s="453">
        <v>0</v>
      </c>
      <c r="BV17" s="452"/>
      <c r="BW17" s="453">
        <v>0</v>
      </c>
      <c r="BX17" s="452"/>
      <c r="BY17" s="453">
        <v>0</v>
      </c>
      <c r="BZ17" s="452"/>
      <c r="CA17" s="453">
        <v>0</v>
      </c>
      <c r="CB17" s="452"/>
      <c r="CC17" s="453">
        <v>0</v>
      </c>
      <c r="CD17" s="452"/>
      <c r="CE17" s="453">
        <v>0</v>
      </c>
      <c r="CF17" s="452"/>
      <c r="CG17" s="453">
        <v>0</v>
      </c>
      <c r="CH17" s="452"/>
      <c r="CI17" s="453">
        <v>0</v>
      </c>
      <c r="CJ17" s="452"/>
      <c r="CK17" s="453">
        <v>0</v>
      </c>
      <c r="CL17" s="452"/>
      <c r="CM17" s="453">
        <v>0</v>
      </c>
      <c r="CN17" s="452"/>
      <c r="CO17" s="453">
        <v>0</v>
      </c>
      <c r="CP17" s="452"/>
      <c r="CQ17" s="453">
        <v>0</v>
      </c>
      <c r="CR17" s="452"/>
      <c r="CS17" s="453">
        <v>0</v>
      </c>
      <c r="CT17" s="452"/>
      <c r="CU17" s="453">
        <v>0</v>
      </c>
      <c r="CV17" s="452"/>
      <c r="CW17" s="453">
        <v>0</v>
      </c>
      <c r="CX17" s="452"/>
      <c r="CY17" s="453">
        <v>0</v>
      </c>
      <c r="CZ17" s="452"/>
      <c r="DA17" s="453">
        <v>0</v>
      </c>
      <c r="DB17" s="452"/>
      <c r="DC17" s="453">
        <v>0</v>
      </c>
      <c r="DD17" s="452"/>
      <c r="DE17" s="453">
        <v>0</v>
      </c>
      <c r="DF17" s="452"/>
      <c r="DG17" s="453">
        <v>0</v>
      </c>
      <c r="DH17" s="452"/>
      <c r="DI17" s="453">
        <v>0</v>
      </c>
      <c r="DJ17" s="452"/>
      <c r="DK17" s="453">
        <v>0</v>
      </c>
      <c r="DL17" s="452"/>
      <c r="DM17" s="453">
        <v>0</v>
      </c>
      <c r="DN17" s="452"/>
      <c r="DO17" s="453">
        <v>0</v>
      </c>
      <c r="DP17" s="452"/>
      <c r="DQ17" s="453">
        <v>0</v>
      </c>
      <c r="DR17" s="452"/>
      <c r="DS17" s="453">
        <v>0</v>
      </c>
      <c r="DT17" s="452"/>
      <c r="DU17" s="453">
        <v>0</v>
      </c>
      <c r="DV17" s="452"/>
      <c r="DW17" s="453">
        <v>0</v>
      </c>
      <c r="DX17" s="452"/>
      <c r="DY17" s="453">
        <v>0</v>
      </c>
      <c r="DZ17" s="452"/>
      <c r="EA17" s="453">
        <v>0</v>
      </c>
      <c r="EB17" s="452"/>
      <c r="EC17" s="453">
        <v>0</v>
      </c>
      <c r="ED17" s="452"/>
      <c r="EE17" s="453">
        <v>0</v>
      </c>
      <c r="EF17" s="452"/>
      <c r="EG17" s="453">
        <v>0</v>
      </c>
      <c r="EH17" s="452"/>
      <c r="EI17" s="453">
        <v>0</v>
      </c>
      <c r="EJ17" s="452"/>
      <c r="EK17" s="453">
        <v>0</v>
      </c>
      <c r="EL17" s="452"/>
      <c r="EM17" s="453">
        <v>0</v>
      </c>
      <c r="EN17" s="452"/>
      <c r="EO17" s="453">
        <v>0</v>
      </c>
      <c r="EP17" s="452"/>
      <c r="EQ17" s="453">
        <v>0</v>
      </c>
      <c r="ER17" s="452"/>
      <c r="ES17" s="453">
        <v>0</v>
      </c>
      <c r="ET17" s="452"/>
      <c r="EU17" s="453">
        <v>0</v>
      </c>
      <c r="EV17" s="452"/>
      <c r="EW17" s="453">
        <v>0</v>
      </c>
      <c r="EX17" s="452"/>
      <c r="EY17" s="453">
        <v>0</v>
      </c>
      <c r="EZ17" s="452"/>
      <c r="FA17" s="453">
        <v>0</v>
      </c>
      <c r="FB17" s="452"/>
      <c r="FC17" s="453">
        <v>0</v>
      </c>
      <c r="FD17" s="452"/>
      <c r="FE17" s="453">
        <v>0</v>
      </c>
      <c r="FF17" s="452"/>
      <c r="FG17" s="453">
        <v>0</v>
      </c>
      <c r="FH17" s="452"/>
      <c r="FI17" s="453">
        <v>0</v>
      </c>
      <c r="FJ17" s="452"/>
      <c r="FK17" s="453">
        <v>0</v>
      </c>
      <c r="FL17" s="452"/>
      <c r="FM17" s="453">
        <v>0</v>
      </c>
      <c r="FN17" s="452"/>
      <c r="FO17" s="453">
        <v>0</v>
      </c>
      <c r="FP17" s="452"/>
      <c r="FQ17" s="453">
        <v>0</v>
      </c>
      <c r="FR17" s="452"/>
      <c r="FS17" s="453">
        <v>0</v>
      </c>
      <c r="FT17" s="452"/>
      <c r="FU17" s="453">
        <v>0</v>
      </c>
      <c r="FV17" s="452"/>
      <c r="FW17" s="453">
        <v>0</v>
      </c>
      <c r="FX17" s="452"/>
      <c r="FY17" s="453">
        <v>0</v>
      </c>
      <c r="FZ17" s="452"/>
      <c r="GA17" s="453">
        <v>0</v>
      </c>
      <c r="GB17" s="452"/>
      <c r="GC17" s="453">
        <v>0</v>
      </c>
      <c r="GD17" s="452"/>
      <c r="GE17" s="453">
        <v>0</v>
      </c>
      <c r="GF17" s="452"/>
      <c r="GG17" s="453">
        <v>0</v>
      </c>
      <c r="GH17" s="452"/>
      <c r="GI17" s="453">
        <v>0</v>
      </c>
      <c r="GJ17" s="452"/>
      <c r="GK17" s="453">
        <v>0</v>
      </c>
      <c r="GL17" s="452"/>
      <c r="GM17" s="453">
        <v>0</v>
      </c>
      <c r="GN17" s="452"/>
      <c r="GO17" s="453">
        <v>0</v>
      </c>
      <c r="GP17" s="452"/>
      <c r="GQ17" s="453">
        <v>0</v>
      </c>
    </row>
    <row r="18" spans="2:199" x14ac:dyDescent="0.25">
      <c r="B18" s="71" t="s">
        <v>354</v>
      </c>
      <c r="C18" s="78" t="s">
        <v>511</v>
      </c>
      <c r="D18" s="78" t="s">
        <v>382</v>
      </c>
      <c r="E18" s="78" t="s">
        <v>383</v>
      </c>
      <c r="F18" s="78" t="s">
        <v>382</v>
      </c>
      <c r="G18" s="78" t="s">
        <v>383</v>
      </c>
      <c r="H18" s="78" t="s">
        <v>382</v>
      </c>
      <c r="I18" s="78" t="s">
        <v>383</v>
      </c>
      <c r="J18" s="78" t="s">
        <v>382</v>
      </c>
      <c r="K18" s="78" t="s">
        <v>383</v>
      </c>
      <c r="L18" s="78" t="s">
        <v>385</v>
      </c>
      <c r="M18" s="78" t="s">
        <v>384</v>
      </c>
      <c r="N18" s="78" t="s">
        <v>382</v>
      </c>
      <c r="O18" s="78" t="s">
        <v>384</v>
      </c>
      <c r="S18" s="75" t="s">
        <v>421</v>
      </c>
      <c r="T18" s="75" t="s">
        <v>450</v>
      </c>
      <c r="V18" s="75" t="s">
        <v>414</v>
      </c>
      <c r="W18" s="75" t="s">
        <v>444</v>
      </c>
      <c r="AE18" s="367" t="s">
        <v>529</v>
      </c>
      <c r="AF18" s="452"/>
      <c r="AG18" s="453">
        <v>0</v>
      </c>
      <c r="AH18" s="452"/>
      <c r="AI18" s="453">
        <v>0</v>
      </c>
      <c r="AJ18" s="452"/>
      <c r="AK18" s="453">
        <v>0</v>
      </c>
      <c r="AL18" s="452"/>
      <c r="AM18" s="453">
        <v>0</v>
      </c>
      <c r="AN18" s="452"/>
      <c r="AO18" s="453">
        <v>0</v>
      </c>
      <c r="AP18" s="452"/>
      <c r="AQ18" s="453">
        <v>0</v>
      </c>
      <c r="AR18" s="452"/>
      <c r="AS18" s="453">
        <v>0</v>
      </c>
      <c r="AT18" s="452"/>
      <c r="AU18" s="453">
        <v>0</v>
      </c>
      <c r="AV18" s="452"/>
      <c r="AW18" s="453">
        <v>0</v>
      </c>
      <c r="AX18" s="452"/>
      <c r="AY18" s="453">
        <v>0</v>
      </c>
      <c r="AZ18" s="452"/>
      <c r="BA18" s="453">
        <v>0</v>
      </c>
      <c r="BB18" s="452"/>
      <c r="BC18" s="453">
        <v>0</v>
      </c>
      <c r="BD18" s="452"/>
      <c r="BE18" s="453">
        <v>0</v>
      </c>
      <c r="BF18" s="452"/>
      <c r="BG18" s="453">
        <v>0</v>
      </c>
      <c r="BH18" s="452"/>
      <c r="BI18" s="453">
        <v>0</v>
      </c>
      <c r="BJ18" s="452"/>
      <c r="BK18" s="453">
        <v>0</v>
      </c>
      <c r="BL18" s="452"/>
      <c r="BM18" s="453">
        <v>0</v>
      </c>
      <c r="BN18" s="452"/>
      <c r="BO18" s="453">
        <v>0</v>
      </c>
      <c r="BP18" s="452"/>
      <c r="BQ18" s="453">
        <v>0</v>
      </c>
      <c r="BR18" s="452"/>
      <c r="BS18" s="453">
        <v>0</v>
      </c>
      <c r="BT18" s="452"/>
      <c r="BU18" s="453">
        <v>0</v>
      </c>
      <c r="BV18" s="452"/>
      <c r="BW18" s="453">
        <v>0</v>
      </c>
      <c r="BX18" s="452"/>
      <c r="BY18" s="453">
        <v>0</v>
      </c>
      <c r="BZ18" s="452"/>
      <c r="CA18" s="453">
        <v>0</v>
      </c>
      <c r="CB18" s="452"/>
      <c r="CC18" s="453">
        <v>0</v>
      </c>
      <c r="CD18" s="452"/>
      <c r="CE18" s="453">
        <v>0</v>
      </c>
      <c r="CF18" s="452"/>
      <c r="CG18" s="453">
        <v>0</v>
      </c>
      <c r="CH18" s="452"/>
      <c r="CI18" s="453">
        <v>0</v>
      </c>
      <c r="CJ18" s="452"/>
      <c r="CK18" s="453">
        <v>0</v>
      </c>
      <c r="CL18" s="452"/>
      <c r="CM18" s="453">
        <v>0</v>
      </c>
      <c r="CN18" s="452"/>
      <c r="CO18" s="453">
        <v>0</v>
      </c>
      <c r="CP18" s="452"/>
      <c r="CQ18" s="453">
        <v>0</v>
      </c>
      <c r="CR18" s="452"/>
      <c r="CS18" s="453">
        <v>0</v>
      </c>
      <c r="CT18" s="452"/>
      <c r="CU18" s="453">
        <v>0</v>
      </c>
      <c r="CV18" s="452"/>
      <c r="CW18" s="453">
        <v>0</v>
      </c>
      <c r="CX18" s="452"/>
      <c r="CY18" s="453">
        <v>0</v>
      </c>
      <c r="CZ18" s="452"/>
      <c r="DA18" s="453">
        <v>0</v>
      </c>
      <c r="DB18" s="452"/>
      <c r="DC18" s="453">
        <v>0</v>
      </c>
      <c r="DD18" s="452"/>
      <c r="DE18" s="453">
        <v>0</v>
      </c>
      <c r="DF18" s="452"/>
      <c r="DG18" s="453">
        <v>0</v>
      </c>
      <c r="DH18" s="452"/>
      <c r="DI18" s="453">
        <v>0</v>
      </c>
      <c r="DJ18" s="452"/>
      <c r="DK18" s="453">
        <v>0</v>
      </c>
      <c r="DL18" s="452"/>
      <c r="DM18" s="453">
        <v>0</v>
      </c>
      <c r="DN18" s="452"/>
      <c r="DO18" s="453">
        <v>0</v>
      </c>
      <c r="DP18" s="452"/>
      <c r="DQ18" s="453">
        <v>0</v>
      </c>
      <c r="DR18" s="452"/>
      <c r="DS18" s="453">
        <v>0</v>
      </c>
      <c r="DT18" s="452"/>
      <c r="DU18" s="453">
        <v>0</v>
      </c>
      <c r="DV18" s="452"/>
      <c r="DW18" s="453">
        <v>0</v>
      </c>
      <c r="DX18" s="452"/>
      <c r="DY18" s="453">
        <v>0</v>
      </c>
      <c r="DZ18" s="452"/>
      <c r="EA18" s="453">
        <v>0</v>
      </c>
      <c r="EB18" s="452"/>
      <c r="EC18" s="453">
        <v>0</v>
      </c>
      <c r="ED18" s="452"/>
      <c r="EE18" s="453">
        <v>0</v>
      </c>
      <c r="EF18" s="452"/>
      <c r="EG18" s="453">
        <v>0</v>
      </c>
      <c r="EH18" s="452"/>
      <c r="EI18" s="453">
        <v>0</v>
      </c>
      <c r="EJ18" s="452"/>
      <c r="EK18" s="453">
        <v>0</v>
      </c>
      <c r="EL18" s="452"/>
      <c r="EM18" s="453">
        <v>0</v>
      </c>
      <c r="EN18" s="452"/>
      <c r="EO18" s="453">
        <v>0</v>
      </c>
      <c r="EP18" s="452"/>
      <c r="EQ18" s="453">
        <v>0</v>
      </c>
      <c r="ER18" s="452"/>
      <c r="ES18" s="453">
        <v>0</v>
      </c>
      <c r="ET18" s="452"/>
      <c r="EU18" s="453">
        <v>0</v>
      </c>
      <c r="EV18" s="452"/>
      <c r="EW18" s="453">
        <v>0</v>
      </c>
      <c r="EX18" s="452"/>
      <c r="EY18" s="453">
        <v>0</v>
      </c>
      <c r="EZ18" s="452"/>
      <c r="FA18" s="453">
        <v>0</v>
      </c>
      <c r="FB18" s="452"/>
      <c r="FC18" s="453">
        <v>0</v>
      </c>
      <c r="FD18" s="452"/>
      <c r="FE18" s="453">
        <v>0</v>
      </c>
      <c r="FF18" s="452"/>
      <c r="FG18" s="453">
        <v>0</v>
      </c>
      <c r="FH18" s="452"/>
      <c r="FI18" s="453">
        <v>0</v>
      </c>
      <c r="FJ18" s="452"/>
      <c r="FK18" s="453">
        <v>0</v>
      </c>
      <c r="FL18" s="452"/>
      <c r="FM18" s="453">
        <v>0</v>
      </c>
      <c r="FN18" s="452"/>
      <c r="FO18" s="453">
        <v>0</v>
      </c>
      <c r="FP18" s="452"/>
      <c r="FQ18" s="453">
        <v>0</v>
      </c>
      <c r="FR18" s="452"/>
      <c r="FS18" s="453">
        <v>0</v>
      </c>
      <c r="FT18" s="452"/>
      <c r="FU18" s="453">
        <v>0</v>
      </c>
      <c r="FV18" s="452"/>
      <c r="FW18" s="453">
        <v>0</v>
      </c>
      <c r="FX18" s="452"/>
      <c r="FY18" s="453">
        <v>0</v>
      </c>
      <c r="FZ18" s="452"/>
      <c r="GA18" s="453">
        <v>0</v>
      </c>
      <c r="GB18" s="452"/>
      <c r="GC18" s="453">
        <v>0</v>
      </c>
      <c r="GD18" s="452"/>
      <c r="GE18" s="453">
        <v>0</v>
      </c>
      <c r="GF18" s="452"/>
      <c r="GG18" s="453">
        <v>0</v>
      </c>
      <c r="GH18" s="452"/>
      <c r="GI18" s="453">
        <v>0</v>
      </c>
      <c r="GJ18" s="452"/>
      <c r="GK18" s="453">
        <v>0</v>
      </c>
      <c r="GL18" s="452"/>
      <c r="GM18" s="453">
        <v>0</v>
      </c>
      <c r="GN18" s="452"/>
      <c r="GO18" s="453">
        <v>0</v>
      </c>
      <c r="GP18" s="452"/>
      <c r="GQ18" s="453">
        <v>0</v>
      </c>
    </row>
    <row r="19" spans="2:199" x14ac:dyDescent="0.25">
      <c r="B19" s="71" t="s">
        <v>355</v>
      </c>
      <c r="C19" s="78" t="s">
        <v>512</v>
      </c>
      <c r="D19" s="78" t="s">
        <v>382</v>
      </c>
      <c r="E19" s="78" t="s">
        <v>383</v>
      </c>
      <c r="F19" s="78" t="s">
        <v>382</v>
      </c>
      <c r="G19" s="78" t="s">
        <v>383</v>
      </c>
      <c r="H19" s="78" t="s">
        <v>382</v>
      </c>
      <c r="I19" s="78" t="s">
        <v>383</v>
      </c>
      <c r="J19" s="78" t="s">
        <v>385</v>
      </c>
      <c r="K19" s="78" t="s">
        <v>383</v>
      </c>
      <c r="L19" s="78" t="s">
        <v>401</v>
      </c>
      <c r="M19" s="78" t="s">
        <v>384</v>
      </c>
      <c r="N19" s="78" t="s">
        <v>382</v>
      </c>
      <c r="O19" s="78" t="s">
        <v>384</v>
      </c>
      <c r="S19" s="75" t="s">
        <v>422</v>
      </c>
      <c r="T19" s="75" t="s">
        <v>451</v>
      </c>
      <c r="V19" s="75" t="s">
        <v>415</v>
      </c>
      <c r="W19" s="75" t="s">
        <v>445</v>
      </c>
      <c r="AE19" s="365" t="s">
        <v>306</v>
      </c>
      <c r="AF19" s="452"/>
      <c r="AG19" s="453"/>
      <c r="AH19" s="452"/>
      <c r="AI19" s="453"/>
      <c r="AJ19" s="452"/>
      <c r="AK19" s="453"/>
      <c r="AL19" s="452"/>
      <c r="AM19" s="453"/>
      <c r="AN19" s="452"/>
      <c r="AO19" s="453"/>
      <c r="AP19" s="452"/>
      <c r="AQ19" s="453"/>
      <c r="AR19" s="452"/>
      <c r="AS19" s="453"/>
      <c r="AT19" s="452"/>
      <c r="AU19" s="453"/>
      <c r="AV19" s="452"/>
      <c r="AW19" s="453"/>
      <c r="AX19" s="452"/>
      <c r="AY19" s="453"/>
      <c r="AZ19" s="452"/>
      <c r="BA19" s="453"/>
      <c r="BB19" s="452"/>
      <c r="BC19" s="453"/>
      <c r="BD19" s="452"/>
      <c r="BE19" s="453"/>
      <c r="BF19" s="452"/>
      <c r="BG19" s="453"/>
      <c r="BH19" s="452"/>
      <c r="BI19" s="453"/>
      <c r="BJ19" s="452"/>
      <c r="BK19" s="453"/>
      <c r="BL19" s="452"/>
      <c r="BM19" s="453"/>
      <c r="BN19" s="452"/>
      <c r="BO19" s="453"/>
      <c r="BP19" s="452"/>
      <c r="BQ19" s="453"/>
      <c r="BR19" s="452"/>
      <c r="BS19" s="453"/>
      <c r="BT19" s="452"/>
      <c r="BU19" s="453"/>
      <c r="BV19" s="452"/>
      <c r="BW19" s="453"/>
      <c r="BX19" s="452"/>
      <c r="BY19" s="453"/>
      <c r="BZ19" s="452"/>
      <c r="CA19" s="453"/>
      <c r="CB19" s="452"/>
      <c r="CC19" s="453"/>
      <c r="CD19" s="452"/>
      <c r="CE19" s="453"/>
      <c r="CF19" s="452"/>
      <c r="CG19" s="453"/>
      <c r="CH19" s="452"/>
      <c r="CI19" s="453"/>
      <c r="CJ19" s="452"/>
      <c r="CK19" s="453"/>
      <c r="CL19" s="452"/>
      <c r="CM19" s="453"/>
      <c r="CN19" s="452"/>
      <c r="CO19" s="453"/>
      <c r="CP19" s="452"/>
      <c r="CQ19" s="453"/>
      <c r="CR19" s="452"/>
      <c r="CS19" s="453"/>
      <c r="CT19" s="452"/>
      <c r="CU19" s="453"/>
      <c r="CV19" s="452"/>
      <c r="CW19" s="453"/>
      <c r="CX19" s="452"/>
      <c r="CY19" s="453"/>
      <c r="CZ19" s="452"/>
      <c r="DA19" s="453"/>
      <c r="DB19" s="452"/>
      <c r="DC19" s="453"/>
      <c r="DD19" s="452"/>
      <c r="DE19" s="453"/>
      <c r="DF19" s="452"/>
      <c r="DG19" s="453"/>
      <c r="DH19" s="452"/>
      <c r="DI19" s="453"/>
      <c r="DJ19" s="452"/>
      <c r="DK19" s="453"/>
      <c r="DL19" s="452"/>
      <c r="DM19" s="453"/>
      <c r="DN19" s="452"/>
      <c r="DO19" s="453"/>
      <c r="DP19" s="452"/>
      <c r="DQ19" s="453"/>
      <c r="DR19" s="452"/>
      <c r="DS19" s="453"/>
      <c r="DT19" s="452"/>
      <c r="DU19" s="453"/>
      <c r="DV19" s="452"/>
      <c r="DW19" s="453"/>
      <c r="DX19" s="452"/>
      <c r="DY19" s="453"/>
      <c r="DZ19" s="452"/>
      <c r="EA19" s="453"/>
      <c r="EB19" s="452"/>
      <c r="EC19" s="453"/>
      <c r="ED19" s="452"/>
      <c r="EE19" s="453"/>
      <c r="EF19" s="452"/>
      <c r="EG19" s="453"/>
      <c r="EH19" s="452"/>
      <c r="EI19" s="453"/>
      <c r="EJ19" s="452"/>
      <c r="EK19" s="453"/>
      <c r="EL19" s="452"/>
      <c r="EM19" s="453"/>
      <c r="EN19" s="452"/>
      <c r="EO19" s="453"/>
      <c r="EP19" s="452"/>
      <c r="EQ19" s="453"/>
      <c r="ER19" s="452"/>
      <c r="ES19" s="453"/>
      <c r="ET19" s="452"/>
      <c r="EU19" s="453"/>
      <c r="EV19" s="452"/>
      <c r="EW19" s="453"/>
      <c r="EX19" s="452"/>
      <c r="EY19" s="453"/>
      <c r="EZ19" s="452"/>
      <c r="FA19" s="453"/>
      <c r="FB19" s="452"/>
      <c r="FC19" s="453"/>
      <c r="FD19" s="452"/>
      <c r="FE19" s="453"/>
      <c r="FF19" s="452"/>
      <c r="FG19" s="453"/>
      <c r="FH19" s="452"/>
      <c r="FI19" s="453"/>
      <c r="FJ19" s="452"/>
      <c r="FK19" s="453"/>
      <c r="FL19" s="452"/>
      <c r="FM19" s="453"/>
      <c r="FN19" s="452"/>
      <c r="FO19" s="453"/>
      <c r="FP19" s="452"/>
      <c r="FQ19" s="453"/>
      <c r="FR19" s="452"/>
      <c r="FS19" s="453"/>
      <c r="FT19" s="452"/>
      <c r="FU19" s="453"/>
      <c r="FV19" s="452"/>
      <c r="FW19" s="453"/>
      <c r="FX19" s="452"/>
      <c r="FY19" s="453"/>
      <c r="FZ19" s="452"/>
      <c r="GA19" s="453"/>
      <c r="GB19" s="452"/>
      <c r="GC19" s="453"/>
      <c r="GD19" s="452"/>
      <c r="GE19" s="453"/>
      <c r="GF19" s="452"/>
      <c r="GG19" s="453"/>
      <c r="GH19" s="452"/>
      <c r="GI19" s="453"/>
      <c r="GJ19" s="452"/>
      <c r="GK19" s="453"/>
      <c r="GL19" s="452"/>
      <c r="GM19" s="453"/>
      <c r="GN19" s="452"/>
      <c r="GO19" s="453"/>
      <c r="GP19" s="452"/>
      <c r="GQ19" s="453"/>
    </row>
    <row r="20" spans="2:199" x14ac:dyDescent="0.25">
      <c r="B20" s="71" t="s">
        <v>497</v>
      </c>
      <c r="C20" s="78" t="s">
        <v>513</v>
      </c>
      <c r="D20" s="78">
        <v>100</v>
      </c>
      <c r="E20" s="78">
        <v>100</v>
      </c>
      <c r="F20" s="78">
        <v>0</v>
      </c>
      <c r="G20" s="78">
        <v>0</v>
      </c>
      <c r="H20" s="78">
        <v>0</v>
      </c>
      <c r="I20" s="78">
        <v>0</v>
      </c>
      <c r="J20" s="78">
        <v>0</v>
      </c>
      <c r="K20" s="78">
        <v>0</v>
      </c>
      <c r="L20" s="78">
        <v>0</v>
      </c>
      <c r="M20" s="78">
        <v>0</v>
      </c>
      <c r="N20" s="78" t="s">
        <v>382</v>
      </c>
      <c r="O20" s="78" t="s">
        <v>384</v>
      </c>
      <c r="S20" s="75" t="s">
        <v>423</v>
      </c>
      <c r="T20" s="75" t="s">
        <v>452</v>
      </c>
      <c r="V20" s="75" t="s">
        <v>416</v>
      </c>
      <c r="W20" s="75" t="s">
        <v>446</v>
      </c>
      <c r="AE20" s="366" t="s">
        <v>311</v>
      </c>
      <c r="AF20" s="454"/>
      <c r="AG20" s="455"/>
      <c r="AH20" s="454"/>
      <c r="AI20" s="455"/>
      <c r="AJ20" s="454"/>
      <c r="AK20" s="455"/>
      <c r="AL20" s="454"/>
      <c r="AM20" s="455"/>
      <c r="AN20" s="454"/>
      <c r="AO20" s="455"/>
      <c r="AP20" s="454"/>
      <c r="AQ20" s="455"/>
      <c r="AR20" s="454"/>
      <c r="AS20" s="455"/>
      <c r="AT20" s="454"/>
      <c r="AU20" s="455"/>
      <c r="AV20" s="454"/>
      <c r="AW20" s="455"/>
      <c r="AX20" s="454"/>
      <c r="AY20" s="455"/>
      <c r="AZ20" s="454"/>
      <c r="BA20" s="455"/>
      <c r="BB20" s="454"/>
      <c r="BC20" s="455"/>
      <c r="BD20" s="454"/>
      <c r="BE20" s="455"/>
      <c r="BF20" s="454"/>
      <c r="BG20" s="455"/>
      <c r="BH20" s="454"/>
      <c r="BI20" s="455"/>
      <c r="BJ20" s="454"/>
      <c r="BK20" s="455"/>
      <c r="BL20" s="454"/>
      <c r="BM20" s="455"/>
      <c r="BN20" s="454"/>
      <c r="BO20" s="455"/>
      <c r="BP20" s="454"/>
      <c r="BQ20" s="455"/>
      <c r="BR20" s="454"/>
      <c r="BS20" s="455"/>
      <c r="BT20" s="454"/>
      <c r="BU20" s="455"/>
      <c r="BV20" s="454"/>
      <c r="BW20" s="455"/>
      <c r="BX20" s="454"/>
      <c r="BY20" s="455"/>
      <c r="BZ20" s="454"/>
      <c r="CA20" s="455"/>
      <c r="CB20" s="454"/>
      <c r="CC20" s="455"/>
      <c r="CD20" s="454"/>
      <c r="CE20" s="455"/>
      <c r="CF20" s="454"/>
      <c r="CG20" s="455"/>
      <c r="CH20" s="454"/>
      <c r="CI20" s="455"/>
      <c r="CJ20" s="454"/>
      <c r="CK20" s="455"/>
      <c r="CL20" s="454"/>
      <c r="CM20" s="455"/>
      <c r="CN20" s="454"/>
      <c r="CO20" s="455"/>
      <c r="CP20" s="454"/>
      <c r="CQ20" s="455"/>
      <c r="CR20" s="454"/>
      <c r="CS20" s="455"/>
      <c r="CT20" s="454"/>
      <c r="CU20" s="455"/>
      <c r="CV20" s="454"/>
      <c r="CW20" s="455"/>
      <c r="CX20" s="454"/>
      <c r="CY20" s="455"/>
      <c r="CZ20" s="454"/>
      <c r="DA20" s="455"/>
      <c r="DB20" s="454"/>
      <c r="DC20" s="455"/>
      <c r="DD20" s="454"/>
      <c r="DE20" s="455"/>
      <c r="DF20" s="454"/>
      <c r="DG20" s="455"/>
      <c r="DH20" s="454"/>
      <c r="DI20" s="455"/>
      <c r="DJ20" s="454"/>
      <c r="DK20" s="455"/>
      <c r="DL20" s="454"/>
      <c r="DM20" s="455"/>
      <c r="DN20" s="454"/>
      <c r="DO20" s="455"/>
      <c r="DP20" s="454"/>
      <c r="DQ20" s="455"/>
      <c r="DR20" s="454"/>
      <c r="DS20" s="455"/>
      <c r="DT20" s="454"/>
      <c r="DU20" s="455"/>
      <c r="DV20" s="454"/>
      <c r="DW20" s="455"/>
      <c r="DX20" s="454"/>
      <c r="DY20" s="455"/>
      <c r="DZ20" s="454"/>
      <c r="EA20" s="455"/>
      <c r="EB20" s="454"/>
      <c r="EC20" s="455"/>
      <c r="ED20" s="454"/>
      <c r="EE20" s="455"/>
      <c r="EF20" s="454"/>
      <c r="EG20" s="455"/>
      <c r="EH20" s="454"/>
      <c r="EI20" s="455"/>
      <c r="EJ20" s="454"/>
      <c r="EK20" s="455"/>
      <c r="EL20" s="454"/>
      <c r="EM20" s="455"/>
      <c r="EN20" s="454"/>
      <c r="EO20" s="455"/>
      <c r="EP20" s="454"/>
      <c r="EQ20" s="455"/>
      <c r="ER20" s="454"/>
      <c r="ES20" s="455"/>
      <c r="ET20" s="454"/>
      <c r="EU20" s="455"/>
      <c r="EV20" s="454"/>
      <c r="EW20" s="455"/>
      <c r="EX20" s="454"/>
      <c r="EY20" s="455"/>
      <c r="EZ20" s="454"/>
      <c r="FA20" s="455"/>
      <c r="FB20" s="454"/>
      <c r="FC20" s="455"/>
      <c r="FD20" s="454"/>
      <c r="FE20" s="455"/>
      <c r="FF20" s="454"/>
      <c r="FG20" s="455"/>
      <c r="FH20" s="454"/>
      <c r="FI20" s="455"/>
      <c r="FJ20" s="454"/>
      <c r="FK20" s="455"/>
      <c r="FL20" s="454"/>
      <c r="FM20" s="455"/>
      <c r="FN20" s="454"/>
      <c r="FO20" s="455"/>
      <c r="FP20" s="454"/>
      <c r="FQ20" s="455"/>
      <c r="FR20" s="454"/>
      <c r="FS20" s="455"/>
      <c r="FT20" s="454"/>
      <c r="FU20" s="455"/>
      <c r="FV20" s="454"/>
      <c r="FW20" s="455"/>
      <c r="FX20" s="454"/>
      <c r="FY20" s="455"/>
      <c r="FZ20" s="454"/>
      <c r="GA20" s="455"/>
      <c r="GB20" s="454"/>
      <c r="GC20" s="455"/>
      <c r="GD20" s="454"/>
      <c r="GE20" s="455"/>
      <c r="GF20" s="454"/>
      <c r="GG20" s="455"/>
      <c r="GH20" s="454"/>
      <c r="GI20" s="455"/>
      <c r="GJ20" s="454"/>
      <c r="GK20" s="455"/>
      <c r="GL20" s="454"/>
      <c r="GM20" s="455"/>
      <c r="GN20" s="454"/>
      <c r="GO20" s="455"/>
      <c r="GP20" s="454"/>
      <c r="GQ20" s="455"/>
    </row>
    <row r="21" spans="2:199" ht="15" customHeight="1" x14ac:dyDescent="0.25">
      <c r="B21" s="71" t="s">
        <v>559</v>
      </c>
      <c r="C21" s="78" t="s">
        <v>558</v>
      </c>
      <c r="D21" s="78">
        <v>100</v>
      </c>
      <c r="E21" s="78">
        <v>100</v>
      </c>
      <c r="F21" s="78">
        <v>0</v>
      </c>
      <c r="G21" s="78">
        <v>0</v>
      </c>
      <c r="H21" s="78">
        <v>0</v>
      </c>
      <c r="I21" s="78">
        <v>0</v>
      </c>
      <c r="J21" s="78">
        <v>0</v>
      </c>
      <c r="K21" s="78">
        <v>0</v>
      </c>
      <c r="L21" s="78">
        <v>0</v>
      </c>
      <c r="M21" s="78">
        <v>0</v>
      </c>
      <c r="N21" s="78" t="s">
        <v>382</v>
      </c>
      <c r="O21" s="78" t="s">
        <v>384</v>
      </c>
      <c r="S21" s="75" t="s">
        <v>424</v>
      </c>
      <c r="T21" s="75" t="s">
        <v>453</v>
      </c>
      <c r="V21" s="75" t="s">
        <v>417</v>
      </c>
      <c r="W21" s="75" t="s">
        <v>447</v>
      </c>
      <c r="AE21" s="367" t="s">
        <v>531</v>
      </c>
      <c r="AF21" s="452"/>
      <c r="AG21" s="453">
        <v>0</v>
      </c>
      <c r="AH21" s="452"/>
      <c r="AI21" s="453">
        <v>0</v>
      </c>
      <c r="AJ21" s="452"/>
      <c r="AK21" s="453">
        <v>0</v>
      </c>
      <c r="AL21" s="452"/>
      <c r="AM21" s="453">
        <v>0</v>
      </c>
      <c r="AN21" s="452"/>
      <c r="AO21" s="453">
        <v>0</v>
      </c>
      <c r="AP21" s="452"/>
      <c r="AQ21" s="453">
        <v>0</v>
      </c>
      <c r="AR21" s="452"/>
      <c r="AS21" s="453">
        <v>0</v>
      </c>
      <c r="AT21" s="452"/>
      <c r="AU21" s="453">
        <v>0</v>
      </c>
      <c r="AV21" s="452">
        <v>0.28522256406583535</v>
      </c>
      <c r="AW21" s="453">
        <v>1</v>
      </c>
      <c r="AX21" s="452">
        <v>0.28522256406583535</v>
      </c>
      <c r="AY21" s="453">
        <v>1</v>
      </c>
      <c r="AZ21" s="452"/>
      <c r="BA21" s="453">
        <v>0</v>
      </c>
      <c r="BB21" s="452"/>
      <c r="BC21" s="453">
        <v>0</v>
      </c>
      <c r="BD21" s="452"/>
      <c r="BE21" s="453">
        <v>0</v>
      </c>
      <c r="BF21" s="452"/>
      <c r="BG21" s="453">
        <v>0</v>
      </c>
      <c r="BH21" s="452"/>
      <c r="BI21" s="453">
        <v>0</v>
      </c>
      <c r="BJ21" s="452"/>
      <c r="BK21" s="453">
        <v>0</v>
      </c>
      <c r="BL21" s="452"/>
      <c r="BM21" s="453">
        <v>0</v>
      </c>
      <c r="BN21" s="452"/>
      <c r="BO21" s="453">
        <v>0</v>
      </c>
      <c r="BP21" s="452"/>
      <c r="BQ21" s="453">
        <v>0</v>
      </c>
      <c r="BR21" s="452"/>
      <c r="BS21" s="453">
        <v>0</v>
      </c>
      <c r="BT21" s="452"/>
      <c r="BU21" s="453">
        <v>0</v>
      </c>
      <c r="BV21" s="452"/>
      <c r="BW21" s="453">
        <v>0</v>
      </c>
      <c r="BX21" s="452"/>
      <c r="BY21" s="453">
        <v>0</v>
      </c>
      <c r="BZ21" s="452"/>
      <c r="CA21" s="453">
        <v>0</v>
      </c>
      <c r="CB21" s="452"/>
      <c r="CC21" s="453">
        <v>0</v>
      </c>
      <c r="CD21" s="452"/>
      <c r="CE21" s="453">
        <v>0</v>
      </c>
      <c r="CF21" s="452"/>
      <c r="CG21" s="453">
        <v>0</v>
      </c>
      <c r="CH21" s="452"/>
      <c r="CI21" s="453">
        <v>0</v>
      </c>
      <c r="CJ21" s="452"/>
      <c r="CK21" s="453">
        <v>0</v>
      </c>
      <c r="CL21" s="452"/>
      <c r="CM21" s="453">
        <v>0</v>
      </c>
      <c r="CN21" s="452"/>
      <c r="CO21" s="453">
        <v>0</v>
      </c>
      <c r="CP21" s="452"/>
      <c r="CQ21" s="453">
        <v>0</v>
      </c>
      <c r="CR21" s="452"/>
      <c r="CS21" s="453">
        <v>0</v>
      </c>
      <c r="CT21" s="452"/>
      <c r="CU21" s="453">
        <v>0</v>
      </c>
      <c r="CV21" s="452"/>
      <c r="CW21" s="453">
        <v>0</v>
      </c>
      <c r="CX21" s="452"/>
      <c r="CY21" s="453">
        <v>0</v>
      </c>
      <c r="CZ21" s="452"/>
      <c r="DA21" s="453">
        <v>0</v>
      </c>
      <c r="DB21" s="452"/>
      <c r="DC21" s="453">
        <v>0</v>
      </c>
      <c r="DD21" s="452"/>
      <c r="DE21" s="453">
        <v>0</v>
      </c>
      <c r="DF21" s="452"/>
      <c r="DG21" s="453">
        <v>0</v>
      </c>
      <c r="DH21" s="452"/>
      <c r="DI21" s="453">
        <v>0</v>
      </c>
      <c r="DJ21" s="452"/>
      <c r="DK21" s="453">
        <v>0</v>
      </c>
      <c r="DL21" s="452"/>
      <c r="DM21" s="453">
        <v>0</v>
      </c>
      <c r="DN21" s="452"/>
      <c r="DO21" s="453">
        <v>0</v>
      </c>
      <c r="DP21" s="452"/>
      <c r="DQ21" s="453">
        <v>0</v>
      </c>
      <c r="DR21" s="452"/>
      <c r="DS21" s="453">
        <v>0</v>
      </c>
      <c r="DT21" s="452"/>
      <c r="DU21" s="453">
        <v>0</v>
      </c>
      <c r="DV21" s="452"/>
      <c r="DW21" s="453">
        <v>0</v>
      </c>
      <c r="DX21" s="452"/>
      <c r="DY21" s="453">
        <v>0</v>
      </c>
      <c r="DZ21" s="452"/>
      <c r="EA21" s="453">
        <v>0</v>
      </c>
      <c r="EB21" s="452"/>
      <c r="EC21" s="453">
        <v>0</v>
      </c>
      <c r="ED21" s="452"/>
      <c r="EE21" s="453">
        <v>0</v>
      </c>
      <c r="EF21" s="452"/>
      <c r="EG21" s="453">
        <v>0</v>
      </c>
      <c r="EH21" s="452"/>
      <c r="EI21" s="453">
        <v>0</v>
      </c>
      <c r="EJ21" s="452"/>
      <c r="EK21" s="453">
        <v>0</v>
      </c>
      <c r="EL21" s="452"/>
      <c r="EM21" s="453">
        <v>0</v>
      </c>
      <c r="EN21" s="452"/>
      <c r="EO21" s="453">
        <v>0</v>
      </c>
      <c r="EP21" s="452"/>
      <c r="EQ21" s="453">
        <v>0</v>
      </c>
      <c r="ER21" s="452"/>
      <c r="ES21" s="453">
        <v>0</v>
      </c>
      <c r="ET21" s="452"/>
      <c r="EU21" s="453">
        <v>0</v>
      </c>
      <c r="EV21" s="452"/>
      <c r="EW21" s="453">
        <v>0</v>
      </c>
      <c r="EX21" s="452"/>
      <c r="EY21" s="453">
        <v>0</v>
      </c>
      <c r="EZ21" s="452"/>
      <c r="FA21" s="453">
        <v>0</v>
      </c>
      <c r="FB21" s="452"/>
      <c r="FC21" s="453">
        <v>0</v>
      </c>
      <c r="FD21" s="452"/>
      <c r="FE21" s="453">
        <v>0</v>
      </c>
      <c r="FF21" s="452"/>
      <c r="FG21" s="453">
        <v>0</v>
      </c>
      <c r="FH21" s="452"/>
      <c r="FI21" s="453">
        <v>0</v>
      </c>
      <c r="FJ21" s="452"/>
      <c r="FK21" s="453">
        <v>0</v>
      </c>
      <c r="FL21" s="452"/>
      <c r="FM21" s="453">
        <v>0</v>
      </c>
      <c r="FN21" s="452"/>
      <c r="FO21" s="453">
        <v>0</v>
      </c>
      <c r="FP21" s="452"/>
      <c r="FQ21" s="453">
        <v>0</v>
      </c>
      <c r="FR21" s="452"/>
      <c r="FS21" s="453">
        <v>0</v>
      </c>
      <c r="FT21" s="452"/>
      <c r="FU21" s="453">
        <v>0</v>
      </c>
      <c r="FV21" s="452"/>
      <c r="FW21" s="453">
        <v>0</v>
      </c>
      <c r="FX21" s="452"/>
      <c r="FY21" s="453">
        <v>0</v>
      </c>
      <c r="FZ21" s="452"/>
      <c r="GA21" s="453">
        <v>0</v>
      </c>
      <c r="GB21" s="452"/>
      <c r="GC21" s="453">
        <v>0</v>
      </c>
      <c r="GD21" s="452"/>
      <c r="GE21" s="453">
        <v>0</v>
      </c>
      <c r="GF21" s="452"/>
      <c r="GG21" s="453">
        <v>0</v>
      </c>
      <c r="GH21" s="452"/>
      <c r="GI21" s="453">
        <v>0</v>
      </c>
      <c r="GJ21" s="452"/>
      <c r="GK21" s="453">
        <v>0</v>
      </c>
      <c r="GL21" s="452"/>
      <c r="GM21" s="453">
        <v>0</v>
      </c>
      <c r="GN21" s="452"/>
      <c r="GO21" s="453">
        <v>0</v>
      </c>
      <c r="GP21" s="452"/>
      <c r="GQ21" s="453">
        <v>0</v>
      </c>
    </row>
    <row r="22" spans="2:199" ht="15" customHeight="1" x14ac:dyDescent="0.25">
      <c r="B22" s="82" t="s">
        <v>306</v>
      </c>
      <c r="S22" s="75" t="s">
        <v>425</v>
      </c>
      <c r="T22" s="75" t="s">
        <v>454</v>
      </c>
      <c r="V22" s="75" t="s">
        <v>564</v>
      </c>
      <c r="W22" s="75" t="s">
        <v>552</v>
      </c>
      <c r="AE22" s="365" t="s">
        <v>306</v>
      </c>
      <c r="AF22" s="452"/>
      <c r="AG22" s="453"/>
      <c r="AH22" s="452"/>
      <c r="AI22" s="453"/>
      <c r="AJ22" s="452"/>
      <c r="AK22" s="453"/>
      <c r="AL22" s="452"/>
      <c r="AM22" s="453"/>
      <c r="AN22" s="452"/>
      <c r="AO22" s="453"/>
      <c r="AP22" s="452"/>
      <c r="AQ22" s="453"/>
      <c r="AR22" s="452"/>
      <c r="AS22" s="453"/>
      <c r="AT22" s="452"/>
      <c r="AU22" s="453"/>
      <c r="AV22" s="452"/>
      <c r="AW22" s="453"/>
      <c r="AX22" s="452"/>
      <c r="AY22" s="453"/>
      <c r="AZ22" s="452"/>
      <c r="BA22" s="453"/>
      <c r="BB22" s="452"/>
      <c r="BC22" s="453"/>
      <c r="BD22" s="452"/>
      <c r="BE22" s="453"/>
      <c r="BF22" s="452"/>
      <c r="BG22" s="453"/>
      <c r="BH22" s="452"/>
      <c r="BI22" s="453"/>
      <c r="BJ22" s="452"/>
      <c r="BK22" s="453"/>
      <c r="BL22" s="452"/>
      <c r="BM22" s="453"/>
      <c r="BN22" s="452"/>
      <c r="BO22" s="453"/>
      <c r="BP22" s="452"/>
      <c r="BQ22" s="453"/>
      <c r="BR22" s="452"/>
      <c r="BS22" s="453"/>
      <c r="BT22" s="452"/>
      <c r="BU22" s="453"/>
      <c r="BV22" s="452"/>
      <c r="BW22" s="453"/>
      <c r="BX22" s="452"/>
      <c r="BY22" s="453"/>
      <c r="BZ22" s="452"/>
      <c r="CA22" s="453"/>
      <c r="CB22" s="452"/>
      <c r="CC22" s="453"/>
      <c r="CD22" s="452"/>
      <c r="CE22" s="453"/>
      <c r="CF22" s="452"/>
      <c r="CG22" s="453"/>
      <c r="CH22" s="452"/>
      <c r="CI22" s="453"/>
      <c r="CJ22" s="452"/>
      <c r="CK22" s="453"/>
      <c r="CL22" s="452"/>
      <c r="CM22" s="453"/>
      <c r="CN22" s="452"/>
      <c r="CO22" s="453"/>
      <c r="CP22" s="452"/>
      <c r="CQ22" s="453"/>
      <c r="CR22" s="452"/>
      <c r="CS22" s="453"/>
      <c r="CT22" s="452"/>
      <c r="CU22" s="453"/>
      <c r="CV22" s="452"/>
      <c r="CW22" s="453"/>
      <c r="CX22" s="452"/>
      <c r="CY22" s="453"/>
      <c r="CZ22" s="452"/>
      <c r="DA22" s="453"/>
      <c r="DB22" s="452"/>
      <c r="DC22" s="453"/>
      <c r="DD22" s="452"/>
      <c r="DE22" s="453"/>
      <c r="DF22" s="452"/>
      <c r="DG22" s="453"/>
      <c r="DH22" s="452"/>
      <c r="DI22" s="453"/>
      <c r="DJ22" s="452"/>
      <c r="DK22" s="453"/>
      <c r="DL22" s="452"/>
      <c r="DM22" s="453"/>
      <c r="DN22" s="452"/>
      <c r="DO22" s="453"/>
      <c r="DP22" s="452"/>
      <c r="DQ22" s="453"/>
      <c r="DR22" s="452"/>
      <c r="DS22" s="453"/>
      <c r="DT22" s="452"/>
      <c r="DU22" s="453"/>
      <c r="DV22" s="452"/>
      <c r="DW22" s="453"/>
      <c r="DX22" s="452"/>
      <c r="DY22" s="453"/>
      <c r="DZ22" s="452"/>
      <c r="EA22" s="453"/>
      <c r="EB22" s="452"/>
      <c r="EC22" s="453"/>
      <c r="ED22" s="452"/>
      <c r="EE22" s="453"/>
      <c r="EF22" s="452"/>
      <c r="EG22" s="453"/>
      <c r="EH22" s="452"/>
      <c r="EI22" s="453"/>
      <c r="EJ22" s="452"/>
      <c r="EK22" s="453"/>
      <c r="EL22" s="452"/>
      <c r="EM22" s="453"/>
      <c r="EN22" s="452"/>
      <c r="EO22" s="453"/>
      <c r="EP22" s="452"/>
      <c r="EQ22" s="453"/>
      <c r="ER22" s="452"/>
      <c r="ES22" s="453"/>
      <c r="ET22" s="452"/>
      <c r="EU22" s="453"/>
      <c r="EV22" s="452"/>
      <c r="EW22" s="453"/>
      <c r="EX22" s="452"/>
      <c r="EY22" s="453"/>
      <c r="EZ22" s="452"/>
      <c r="FA22" s="453"/>
      <c r="FB22" s="452"/>
      <c r="FC22" s="453"/>
      <c r="FD22" s="452"/>
      <c r="FE22" s="453"/>
      <c r="FF22" s="452"/>
      <c r="FG22" s="453"/>
      <c r="FH22" s="452"/>
      <c r="FI22" s="453"/>
      <c r="FJ22" s="452"/>
      <c r="FK22" s="453"/>
      <c r="FL22" s="452"/>
      <c r="FM22" s="453"/>
      <c r="FN22" s="452"/>
      <c r="FO22" s="453"/>
      <c r="FP22" s="452"/>
      <c r="FQ22" s="453"/>
      <c r="FR22" s="452"/>
      <c r="FS22" s="453"/>
      <c r="FT22" s="452"/>
      <c r="FU22" s="453"/>
      <c r="FV22" s="452"/>
      <c r="FW22" s="453"/>
      <c r="FX22" s="452"/>
      <c r="FY22" s="453"/>
      <c r="FZ22" s="452"/>
      <c r="GA22" s="453"/>
      <c r="GB22" s="452"/>
      <c r="GC22" s="453"/>
      <c r="GD22" s="452"/>
      <c r="GE22" s="453"/>
      <c r="GF22" s="452"/>
      <c r="GG22" s="453"/>
      <c r="GH22" s="452"/>
      <c r="GI22" s="453"/>
      <c r="GJ22" s="452"/>
      <c r="GK22" s="453"/>
      <c r="GL22" s="452"/>
      <c r="GM22" s="453"/>
      <c r="GN22" s="452"/>
      <c r="GO22" s="453"/>
      <c r="GP22" s="452"/>
      <c r="GQ22" s="453"/>
    </row>
    <row r="23" spans="2:199" x14ac:dyDescent="0.25">
      <c r="B23" s="80" t="s">
        <v>356</v>
      </c>
      <c r="C23" s="79" t="s">
        <v>313</v>
      </c>
      <c r="D23" s="80" t="s">
        <v>402</v>
      </c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S23" s="75" t="s">
        <v>426</v>
      </c>
      <c r="T23" s="75" t="s">
        <v>426</v>
      </c>
      <c r="V23" s="75" t="s">
        <v>418</v>
      </c>
      <c r="W23" s="75" t="s">
        <v>448</v>
      </c>
      <c r="AE23" s="366" t="s">
        <v>339</v>
      </c>
      <c r="AF23" s="454"/>
      <c r="AG23" s="455"/>
      <c r="AH23" s="454"/>
      <c r="AI23" s="455"/>
      <c r="AJ23" s="454"/>
      <c r="AK23" s="455"/>
      <c r="AL23" s="454"/>
      <c r="AM23" s="455"/>
      <c r="AN23" s="454"/>
      <c r="AO23" s="455"/>
      <c r="AP23" s="454"/>
      <c r="AQ23" s="455"/>
      <c r="AR23" s="454"/>
      <c r="AS23" s="455"/>
      <c r="AT23" s="454"/>
      <c r="AU23" s="455"/>
      <c r="AV23" s="454"/>
      <c r="AW23" s="455"/>
      <c r="AX23" s="454"/>
      <c r="AY23" s="455"/>
      <c r="AZ23" s="454"/>
      <c r="BA23" s="455"/>
      <c r="BB23" s="454"/>
      <c r="BC23" s="455"/>
      <c r="BD23" s="454"/>
      <c r="BE23" s="455"/>
      <c r="BF23" s="454"/>
      <c r="BG23" s="455"/>
      <c r="BH23" s="454"/>
      <c r="BI23" s="455"/>
      <c r="BJ23" s="454"/>
      <c r="BK23" s="455"/>
      <c r="BL23" s="454"/>
      <c r="BM23" s="455"/>
      <c r="BN23" s="454"/>
      <c r="BO23" s="455"/>
      <c r="BP23" s="454"/>
      <c r="BQ23" s="455"/>
      <c r="BR23" s="454"/>
      <c r="BS23" s="455"/>
      <c r="BT23" s="454"/>
      <c r="BU23" s="455"/>
      <c r="BV23" s="454"/>
      <c r="BW23" s="455"/>
      <c r="BX23" s="454"/>
      <c r="BY23" s="455"/>
      <c r="BZ23" s="454"/>
      <c r="CA23" s="455"/>
      <c r="CB23" s="454"/>
      <c r="CC23" s="455"/>
      <c r="CD23" s="454"/>
      <c r="CE23" s="455"/>
      <c r="CF23" s="454"/>
      <c r="CG23" s="455"/>
      <c r="CH23" s="454"/>
      <c r="CI23" s="455"/>
      <c r="CJ23" s="454"/>
      <c r="CK23" s="455"/>
      <c r="CL23" s="454"/>
      <c r="CM23" s="455"/>
      <c r="CN23" s="454"/>
      <c r="CO23" s="455"/>
      <c r="CP23" s="454"/>
      <c r="CQ23" s="455"/>
      <c r="CR23" s="454"/>
      <c r="CS23" s="455"/>
      <c r="CT23" s="454"/>
      <c r="CU23" s="455"/>
      <c r="CV23" s="454"/>
      <c r="CW23" s="455"/>
      <c r="CX23" s="454"/>
      <c r="CY23" s="455"/>
      <c r="CZ23" s="454"/>
      <c r="DA23" s="455"/>
      <c r="DB23" s="454"/>
      <c r="DC23" s="455"/>
      <c r="DD23" s="454"/>
      <c r="DE23" s="455"/>
      <c r="DF23" s="454"/>
      <c r="DG23" s="455"/>
      <c r="DH23" s="454"/>
      <c r="DI23" s="455"/>
      <c r="DJ23" s="454"/>
      <c r="DK23" s="455"/>
      <c r="DL23" s="454"/>
      <c r="DM23" s="455"/>
      <c r="DN23" s="454"/>
      <c r="DO23" s="455"/>
      <c r="DP23" s="454"/>
      <c r="DQ23" s="455"/>
      <c r="DR23" s="454"/>
      <c r="DS23" s="455"/>
      <c r="DT23" s="454"/>
      <c r="DU23" s="455"/>
      <c r="DV23" s="454"/>
      <c r="DW23" s="455"/>
      <c r="DX23" s="454"/>
      <c r="DY23" s="455"/>
      <c r="DZ23" s="454"/>
      <c r="EA23" s="455"/>
      <c r="EB23" s="454"/>
      <c r="EC23" s="455"/>
      <c r="ED23" s="454"/>
      <c r="EE23" s="455"/>
      <c r="EF23" s="454"/>
      <c r="EG23" s="455"/>
      <c r="EH23" s="454"/>
      <c r="EI23" s="455"/>
      <c r="EJ23" s="454"/>
      <c r="EK23" s="455"/>
      <c r="EL23" s="454"/>
      <c r="EM23" s="455"/>
      <c r="EN23" s="454"/>
      <c r="EO23" s="455"/>
      <c r="EP23" s="454"/>
      <c r="EQ23" s="455"/>
      <c r="ER23" s="454"/>
      <c r="ES23" s="455"/>
      <c r="ET23" s="454"/>
      <c r="EU23" s="455"/>
      <c r="EV23" s="454"/>
      <c r="EW23" s="455"/>
      <c r="EX23" s="454"/>
      <c r="EY23" s="455"/>
      <c r="EZ23" s="454"/>
      <c r="FA23" s="455"/>
      <c r="FB23" s="454"/>
      <c r="FC23" s="455"/>
      <c r="FD23" s="454"/>
      <c r="FE23" s="455"/>
      <c r="FF23" s="454"/>
      <c r="FG23" s="455"/>
      <c r="FH23" s="454"/>
      <c r="FI23" s="455"/>
      <c r="FJ23" s="454"/>
      <c r="FK23" s="455"/>
      <c r="FL23" s="454"/>
      <c r="FM23" s="455"/>
      <c r="FN23" s="454"/>
      <c r="FO23" s="455"/>
      <c r="FP23" s="454"/>
      <c r="FQ23" s="455"/>
      <c r="FR23" s="454"/>
      <c r="FS23" s="455"/>
      <c r="FT23" s="454"/>
      <c r="FU23" s="455"/>
      <c r="FV23" s="454"/>
      <c r="FW23" s="455"/>
      <c r="FX23" s="454"/>
      <c r="FY23" s="455"/>
      <c r="FZ23" s="454"/>
      <c r="GA23" s="455"/>
      <c r="GB23" s="454"/>
      <c r="GC23" s="455"/>
      <c r="GD23" s="454"/>
      <c r="GE23" s="455"/>
      <c r="GF23" s="454"/>
      <c r="GG23" s="455"/>
      <c r="GH23" s="454"/>
      <c r="GI23" s="455"/>
      <c r="GJ23" s="454"/>
      <c r="GK23" s="455"/>
      <c r="GL23" s="454"/>
      <c r="GM23" s="455"/>
      <c r="GN23" s="454"/>
      <c r="GO23" s="455"/>
      <c r="GP23" s="454"/>
      <c r="GQ23" s="455"/>
    </row>
    <row r="24" spans="2:199" x14ac:dyDescent="0.25">
      <c r="B24" s="82" t="s">
        <v>357</v>
      </c>
      <c r="C24" s="81" t="s">
        <v>514</v>
      </c>
      <c r="D24" s="81" t="s">
        <v>382</v>
      </c>
      <c r="E24" s="81" t="s">
        <v>383</v>
      </c>
      <c r="F24" s="81" t="s">
        <v>382</v>
      </c>
      <c r="G24" s="81" t="s">
        <v>383</v>
      </c>
      <c r="H24" s="81" t="s">
        <v>386</v>
      </c>
      <c r="I24" s="81" t="s">
        <v>383</v>
      </c>
      <c r="J24" s="81" t="s">
        <v>387</v>
      </c>
      <c r="K24" s="81" t="s">
        <v>383</v>
      </c>
      <c r="L24" s="81" t="s">
        <v>388</v>
      </c>
      <c r="M24" s="81" t="s">
        <v>384</v>
      </c>
      <c r="N24" s="78" t="s">
        <v>382</v>
      </c>
      <c r="O24" s="78" t="s">
        <v>384</v>
      </c>
      <c r="S24" s="75" t="s">
        <v>427</v>
      </c>
      <c r="T24" s="75" t="s">
        <v>455</v>
      </c>
      <c r="V24" s="75" t="s">
        <v>419</v>
      </c>
      <c r="W24" s="75" t="s">
        <v>419</v>
      </c>
      <c r="AE24" s="367" t="s">
        <v>534</v>
      </c>
      <c r="AF24" s="452"/>
      <c r="AG24" s="453">
        <v>0</v>
      </c>
      <c r="AH24" s="452"/>
      <c r="AI24" s="453">
        <v>0</v>
      </c>
      <c r="AJ24" s="452"/>
      <c r="AK24" s="453">
        <v>0</v>
      </c>
      <c r="AL24" s="452"/>
      <c r="AM24" s="453">
        <v>0</v>
      </c>
      <c r="AN24" s="452"/>
      <c r="AO24" s="453">
        <v>0</v>
      </c>
      <c r="AP24" s="452"/>
      <c r="AQ24" s="453">
        <v>0</v>
      </c>
      <c r="AR24" s="452"/>
      <c r="AS24" s="453">
        <v>0</v>
      </c>
      <c r="AT24" s="452"/>
      <c r="AU24" s="453">
        <v>0</v>
      </c>
      <c r="AV24" s="452"/>
      <c r="AW24" s="453">
        <v>0</v>
      </c>
      <c r="AX24" s="452"/>
      <c r="AY24" s="453">
        <v>0</v>
      </c>
      <c r="AZ24" s="452"/>
      <c r="BA24" s="453">
        <v>0</v>
      </c>
      <c r="BB24" s="452"/>
      <c r="BC24" s="453">
        <v>0</v>
      </c>
      <c r="BD24" s="452"/>
      <c r="BE24" s="453">
        <v>0</v>
      </c>
      <c r="BF24" s="452"/>
      <c r="BG24" s="453">
        <v>0</v>
      </c>
      <c r="BH24" s="452"/>
      <c r="BI24" s="453">
        <v>0</v>
      </c>
      <c r="BJ24" s="452"/>
      <c r="BK24" s="453">
        <v>0</v>
      </c>
      <c r="BL24" s="452"/>
      <c r="BM24" s="453">
        <v>0</v>
      </c>
      <c r="BN24" s="452"/>
      <c r="BO24" s="453">
        <v>0</v>
      </c>
      <c r="BP24" s="452"/>
      <c r="BQ24" s="453">
        <v>0</v>
      </c>
      <c r="BR24" s="452"/>
      <c r="BS24" s="453">
        <v>0</v>
      </c>
      <c r="BT24" s="452"/>
      <c r="BU24" s="453">
        <v>0</v>
      </c>
      <c r="BV24" s="452"/>
      <c r="BW24" s="453">
        <v>0</v>
      </c>
      <c r="BX24" s="452"/>
      <c r="BY24" s="453">
        <v>0</v>
      </c>
      <c r="BZ24" s="452"/>
      <c r="CA24" s="453">
        <v>0</v>
      </c>
      <c r="CB24" s="452"/>
      <c r="CC24" s="453">
        <v>0</v>
      </c>
      <c r="CD24" s="452"/>
      <c r="CE24" s="453">
        <v>0</v>
      </c>
      <c r="CF24" s="452"/>
      <c r="CG24" s="453">
        <v>0</v>
      </c>
      <c r="CH24" s="452"/>
      <c r="CI24" s="453">
        <v>0</v>
      </c>
      <c r="CJ24" s="452"/>
      <c r="CK24" s="453">
        <v>0</v>
      </c>
      <c r="CL24" s="452"/>
      <c r="CM24" s="453">
        <v>0</v>
      </c>
      <c r="CN24" s="452"/>
      <c r="CO24" s="453">
        <v>0</v>
      </c>
      <c r="CP24" s="452"/>
      <c r="CQ24" s="453">
        <v>0</v>
      </c>
      <c r="CR24" s="452"/>
      <c r="CS24" s="453">
        <v>0</v>
      </c>
      <c r="CT24" s="452"/>
      <c r="CU24" s="453">
        <v>0</v>
      </c>
      <c r="CV24" s="452"/>
      <c r="CW24" s="453">
        <v>0</v>
      </c>
      <c r="CX24" s="452"/>
      <c r="CY24" s="453">
        <v>0</v>
      </c>
      <c r="CZ24" s="452"/>
      <c r="DA24" s="453">
        <v>0</v>
      </c>
      <c r="DB24" s="452"/>
      <c r="DC24" s="453">
        <v>0</v>
      </c>
      <c r="DD24" s="452"/>
      <c r="DE24" s="453">
        <v>0</v>
      </c>
      <c r="DF24" s="452"/>
      <c r="DG24" s="453">
        <v>0</v>
      </c>
      <c r="DH24" s="452"/>
      <c r="DI24" s="453">
        <v>0</v>
      </c>
      <c r="DJ24" s="452"/>
      <c r="DK24" s="453">
        <v>0</v>
      </c>
      <c r="DL24" s="452"/>
      <c r="DM24" s="453">
        <v>0</v>
      </c>
      <c r="DN24" s="452"/>
      <c r="DO24" s="453">
        <v>0</v>
      </c>
      <c r="DP24" s="452"/>
      <c r="DQ24" s="453">
        <v>0</v>
      </c>
      <c r="DR24" s="452"/>
      <c r="DS24" s="453">
        <v>0</v>
      </c>
      <c r="DT24" s="452"/>
      <c r="DU24" s="453">
        <v>0</v>
      </c>
      <c r="DV24" s="452"/>
      <c r="DW24" s="453">
        <v>0</v>
      </c>
      <c r="DX24" s="452"/>
      <c r="DY24" s="453">
        <v>0</v>
      </c>
      <c r="DZ24" s="452"/>
      <c r="EA24" s="453">
        <v>0</v>
      </c>
      <c r="EB24" s="452"/>
      <c r="EC24" s="453">
        <v>0</v>
      </c>
      <c r="ED24" s="452"/>
      <c r="EE24" s="453">
        <v>0</v>
      </c>
      <c r="EF24" s="452"/>
      <c r="EG24" s="453">
        <v>0</v>
      </c>
      <c r="EH24" s="452"/>
      <c r="EI24" s="453">
        <v>0</v>
      </c>
      <c r="EJ24" s="452"/>
      <c r="EK24" s="453">
        <v>0</v>
      </c>
      <c r="EL24" s="452"/>
      <c r="EM24" s="453">
        <v>0</v>
      </c>
      <c r="EN24" s="452"/>
      <c r="EO24" s="453">
        <v>0</v>
      </c>
      <c r="EP24" s="452"/>
      <c r="EQ24" s="453">
        <v>0</v>
      </c>
      <c r="ER24" s="452"/>
      <c r="ES24" s="453">
        <v>0</v>
      </c>
      <c r="ET24" s="452"/>
      <c r="EU24" s="453">
        <v>0</v>
      </c>
      <c r="EV24" s="452"/>
      <c r="EW24" s="453">
        <v>0</v>
      </c>
      <c r="EX24" s="452"/>
      <c r="EY24" s="453">
        <v>0</v>
      </c>
      <c r="EZ24" s="452"/>
      <c r="FA24" s="453">
        <v>0</v>
      </c>
      <c r="FB24" s="452"/>
      <c r="FC24" s="453">
        <v>0</v>
      </c>
      <c r="FD24" s="452"/>
      <c r="FE24" s="453">
        <v>0</v>
      </c>
      <c r="FF24" s="452"/>
      <c r="FG24" s="453">
        <v>0</v>
      </c>
      <c r="FH24" s="452"/>
      <c r="FI24" s="453">
        <v>0</v>
      </c>
      <c r="FJ24" s="452"/>
      <c r="FK24" s="453">
        <v>0</v>
      </c>
      <c r="FL24" s="452"/>
      <c r="FM24" s="453">
        <v>0</v>
      </c>
      <c r="FN24" s="452"/>
      <c r="FO24" s="453">
        <v>0</v>
      </c>
      <c r="FP24" s="452"/>
      <c r="FQ24" s="453">
        <v>0</v>
      </c>
      <c r="FR24" s="452"/>
      <c r="FS24" s="453">
        <v>0</v>
      </c>
      <c r="FT24" s="452"/>
      <c r="FU24" s="453">
        <v>0</v>
      </c>
      <c r="FV24" s="452"/>
      <c r="FW24" s="453">
        <v>0</v>
      </c>
      <c r="FX24" s="452"/>
      <c r="FY24" s="453">
        <v>0</v>
      </c>
      <c r="FZ24" s="452"/>
      <c r="GA24" s="453">
        <v>0</v>
      </c>
      <c r="GB24" s="452"/>
      <c r="GC24" s="453">
        <v>0</v>
      </c>
      <c r="GD24" s="452"/>
      <c r="GE24" s="453">
        <v>0</v>
      </c>
      <c r="GF24" s="452"/>
      <c r="GG24" s="453">
        <v>0</v>
      </c>
      <c r="GH24" s="452"/>
      <c r="GI24" s="453">
        <v>0</v>
      </c>
      <c r="GJ24" s="452"/>
      <c r="GK24" s="453">
        <v>0</v>
      </c>
      <c r="GL24" s="452"/>
      <c r="GM24" s="453">
        <v>0</v>
      </c>
      <c r="GN24" s="452"/>
      <c r="GO24" s="453">
        <v>0</v>
      </c>
      <c r="GP24" s="452"/>
      <c r="GQ24" s="453">
        <v>0</v>
      </c>
    </row>
    <row r="25" spans="2:199" x14ac:dyDescent="0.25">
      <c r="B25" s="82" t="s">
        <v>358</v>
      </c>
      <c r="C25" s="81" t="s">
        <v>515</v>
      </c>
      <c r="D25" s="81" t="s">
        <v>382</v>
      </c>
      <c r="E25" s="81" t="s">
        <v>383</v>
      </c>
      <c r="F25" s="81" t="s">
        <v>382</v>
      </c>
      <c r="G25" s="81" t="s">
        <v>383</v>
      </c>
      <c r="H25" s="81" t="s">
        <v>386</v>
      </c>
      <c r="I25" s="81" t="s">
        <v>383</v>
      </c>
      <c r="J25" s="81" t="s">
        <v>387</v>
      </c>
      <c r="K25" s="81" t="s">
        <v>383</v>
      </c>
      <c r="L25" s="81" t="s">
        <v>388</v>
      </c>
      <c r="M25" s="81" t="s">
        <v>389</v>
      </c>
      <c r="N25" s="78" t="s">
        <v>382</v>
      </c>
      <c r="O25" s="78" t="s">
        <v>384</v>
      </c>
      <c r="S25" s="75" t="s">
        <v>428</v>
      </c>
      <c r="T25" s="75" t="s">
        <v>428</v>
      </c>
      <c r="V25" s="75" t="s">
        <v>420</v>
      </c>
      <c r="W25" s="75" t="s">
        <v>449</v>
      </c>
      <c r="AE25" s="367" t="s">
        <v>535</v>
      </c>
      <c r="AF25" s="452">
        <v>2.5996379571757783E-2</v>
      </c>
      <c r="AG25" s="453">
        <v>1</v>
      </c>
      <c r="AH25" s="452">
        <v>2.5996379571757783E-2</v>
      </c>
      <c r="AI25" s="453">
        <v>1</v>
      </c>
      <c r="AJ25" s="452">
        <v>0.12385327594875824</v>
      </c>
      <c r="AK25" s="453">
        <v>1</v>
      </c>
      <c r="AL25" s="452">
        <v>0.12385327594875824</v>
      </c>
      <c r="AM25" s="453">
        <v>1</v>
      </c>
      <c r="AN25" s="452">
        <v>8.9130875987236905E-3</v>
      </c>
      <c r="AO25" s="453">
        <v>1</v>
      </c>
      <c r="AP25" s="452">
        <v>8.9130875987236905E-3</v>
      </c>
      <c r="AQ25" s="453">
        <v>1</v>
      </c>
      <c r="AR25" s="452">
        <v>8.7174594444440878E-3</v>
      </c>
      <c r="AS25" s="453">
        <v>1</v>
      </c>
      <c r="AT25" s="452">
        <v>8.7174594444440878E-3</v>
      </c>
      <c r="AU25" s="453">
        <v>1</v>
      </c>
      <c r="AV25" s="452">
        <v>2.6787148189440873E-2</v>
      </c>
      <c r="AW25" s="453">
        <v>1</v>
      </c>
      <c r="AX25" s="452">
        <v>2.6787148189440873E-2</v>
      </c>
      <c r="AY25" s="453">
        <v>1</v>
      </c>
      <c r="AZ25" s="452">
        <v>8.8996390683307794E-3</v>
      </c>
      <c r="BA25" s="453">
        <v>1</v>
      </c>
      <c r="BB25" s="452">
        <v>8.8996390683307794E-3</v>
      </c>
      <c r="BC25" s="453">
        <v>1</v>
      </c>
      <c r="BD25" s="452">
        <v>2.9904158930543758E-3</v>
      </c>
      <c r="BE25" s="453">
        <v>1</v>
      </c>
      <c r="BF25" s="452">
        <v>2.9904158930543758E-3</v>
      </c>
      <c r="BG25" s="453">
        <v>1</v>
      </c>
      <c r="BH25" s="452">
        <v>2.9996724372525953E-3</v>
      </c>
      <c r="BI25" s="453">
        <v>1</v>
      </c>
      <c r="BJ25" s="452">
        <v>2.9996724372525953E-3</v>
      </c>
      <c r="BK25" s="453">
        <v>1</v>
      </c>
      <c r="BL25" s="452">
        <v>1.9139930652489034E-2</v>
      </c>
      <c r="BM25" s="453">
        <v>1</v>
      </c>
      <c r="BN25" s="452">
        <v>1.9139930652489034E-2</v>
      </c>
      <c r="BO25" s="453">
        <v>1</v>
      </c>
      <c r="BP25" s="452">
        <v>2.1398274222705401E-2</v>
      </c>
      <c r="BQ25" s="453">
        <v>1</v>
      </c>
      <c r="BR25" s="452">
        <v>2.1398274222705401E-2</v>
      </c>
      <c r="BS25" s="453">
        <v>1</v>
      </c>
      <c r="BT25" s="452">
        <v>0.22002229440295537</v>
      </c>
      <c r="BU25" s="453">
        <v>1</v>
      </c>
      <c r="BV25" s="452">
        <v>0.22002229440295537</v>
      </c>
      <c r="BW25" s="453">
        <v>1</v>
      </c>
      <c r="BX25" s="452">
        <v>6.8188092394606492E-2</v>
      </c>
      <c r="BY25" s="453">
        <v>1</v>
      </c>
      <c r="BZ25" s="452">
        <v>6.8188092394606492E-2</v>
      </c>
      <c r="CA25" s="453">
        <v>1</v>
      </c>
      <c r="CB25" s="452"/>
      <c r="CC25" s="453">
        <v>0</v>
      </c>
      <c r="CD25" s="452"/>
      <c r="CE25" s="453">
        <v>0</v>
      </c>
      <c r="CF25" s="452">
        <v>1</v>
      </c>
      <c r="CG25" s="453">
        <v>1</v>
      </c>
      <c r="CH25" s="452">
        <v>1</v>
      </c>
      <c r="CI25" s="453">
        <v>1</v>
      </c>
      <c r="CJ25" s="452">
        <v>2.4031406745393911E-2</v>
      </c>
      <c r="CK25" s="453">
        <v>1</v>
      </c>
      <c r="CL25" s="452">
        <v>2.4031406745393911E-2</v>
      </c>
      <c r="CM25" s="453">
        <v>1</v>
      </c>
      <c r="CN25" s="452">
        <v>1.911165565953821E-2</v>
      </c>
      <c r="CO25" s="453">
        <v>1</v>
      </c>
      <c r="CP25" s="452">
        <v>1.911165565953821E-2</v>
      </c>
      <c r="CQ25" s="453">
        <v>1</v>
      </c>
      <c r="CR25" s="452">
        <v>2.2460680153216457E-2</v>
      </c>
      <c r="CS25" s="453">
        <v>1</v>
      </c>
      <c r="CT25" s="452">
        <v>2.2460680153216457E-2</v>
      </c>
      <c r="CU25" s="453">
        <v>1</v>
      </c>
      <c r="CV25" s="452">
        <v>4.2186557915680637E-3</v>
      </c>
      <c r="CW25" s="453">
        <v>1</v>
      </c>
      <c r="CX25" s="452">
        <v>4.2186557915680637E-3</v>
      </c>
      <c r="CY25" s="453">
        <v>1</v>
      </c>
      <c r="CZ25" s="452">
        <v>0.18034410153809993</v>
      </c>
      <c r="DA25" s="453">
        <v>1</v>
      </c>
      <c r="DB25" s="452">
        <v>0.18034410153809993</v>
      </c>
      <c r="DC25" s="453">
        <v>1</v>
      </c>
      <c r="DD25" s="452">
        <v>1.4096902219313702E-2</v>
      </c>
      <c r="DE25" s="453">
        <v>1</v>
      </c>
      <c r="DF25" s="452">
        <v>1.4096902219313702E-2</v>
      </c>
      <c r="DG25" s="453">
        <v>1</v>
      </c>
      <c r="DH25" s="452">
        <v>1.6060264249777044E-2</v>
      </c>
      <c r="DI25" s="453">
        <v>1</v>
      </c>
      <c r="DJ25" s="452">
        <v>1.6060264249777044E-2</v>
      </c>
      <c r="DK25" s="453">
        <v>1</v>
      </c>
      <c r="DL25" s="452">
        <v>6.6885066128769396E-3</v>
      </c>
      <c r="DM25" s="453">
        <v>1</v>
      </c>
      <c r="DN25" s="452">
        <v>6.6885066128769396E-3</v>
      </c>
      <c r="DO25" s="453">
        <v>1</v>
      </c>
      <c r="DP25" s="452">
        <v>0.13510102173932206</v>
      </c>
      <c r="DQ25" s="453">
        <v>1</v>
      </c>
      <c r="DR25" s="452">
        <v>0.13510102173932206</v>
      </c>
      <c r="DS25" s="453">
        <v>1</v>
      </c>
      <c r="DT25" s="452">
        <v>1.0115926917747606E-2</v>
      </c>
      <c r="DU25" s="453">
        <v>1</v>
      </c>
      <c r="DV25" s="452">
        <v>1.0115926917747606E-2</v>
      </c>
      <c r="DW25" s="453">
        <v>1</v>
      </c>
      <c r="DX25" s="452">
        <v>0.16946185820027793</v>
      </c>
      <c r="DY25" s="453">
        <v>1</v>
      </c>
      <c r="DZ25" s="452">
        <v>0.16946185820027793</v>
      </c>
      <c r="EA25" s="453">
        <v>1</v>
      </c>
      <c r="EB25" s="452">
        <v>1.8600564073080847E-2</v>
      </c>
      <c r="EC25" s="453">
        <v>1</v>
      </c>
      <c r="ED25" s="452">
        <v>1.8600564073080847E-2</v>
      </c>
      <c r="EE25" s="453">
        <v>1</v>
      </c>
      <c r="EF25" s="452">
        <v>1.1299946719728964E-2</v>
      </c>
      <c r="EG25" s="453">
        <v>1</v>
      </c>
      <c r="EH25" s="452">
        <v>1.1299946719728964E-2</v>
      </c>
      <c r="EI25" s="453">
        <v>1</v>
      </c>
      <c r="EJ25" s="452">
        <v>0.17023979612540996</v>
      </c>
      <c r="EK25" s="453">
        <v>1</v>
      </c>
      <c r="EL25" s="452">
        <v>0.17023979612540996</v>
      </c>
      <c r="EM25" s="453">
        <v>1</v>
      </c>
      <c r="EN25" s="452">
        <v>0.19053860436982401</v>
      </c>
      <c r="EO25" s="453">
        <v>1</v>
      </c>
      <c r="EP25" s="452">
        <v>0.19053860436982401</v>
      </c>
      <c r="EQ25" s="453">
        <v>1</v>
      </c>
      <c r="ER25" s="452">
        <v>1.2335307984647355E-2</v>
      </c>
      <c r="ES25" s="453">
        <v>1</v>
      </c>
      <c r="ET25" s="452">
        <v>1.2335307984647355E-2</v>
      </c>
      <c r="EU25" s="453">
        <v>1</v>
      </c>
      <c r="EV25" s="452">
        <v>8.5819057979112517E-2</v>
      </c>
      <c r="EW25" s="453">
        <v>1</v>
      </c>
      <c r="EX25" s="452">
        <v>8.5819057979112517E-2</v>
      </c>
      <c r="EY25" s="453">
        <v>1</v>
      </c>
      <c r="EZ25" s="452">
        <v>4.8787786421670074E-2</v>
      </c>
      <c r="FA25" s="453">
        <v>1</v>
      </c>
      <c r="FB25" s="452">
        <v>4.8787786421670074E-2</v>
      </c>
      <c r="FC25" s="453">
        <v>1</v>
      </c>
      <c r="FD25" s="452">
        <v>4.8535739886593883E-2</v>
      </c>
      <c r="FE25" s="453">
        <v>1</v>
      </c>
      <c r="FF25" s="452">
        <v>4.8535739886593883E-2</v>
      </c>
      <c r="FG25" s="453">
        <v>1</v>
      </c>
      <c r="FH25" s="452">
        <v>2.1918923802937775E-2</v>
      </c>
      <c r="FI25" s="453">
        <v>1</v>
      </c>
      <c r="FJ25" s="452">
        <v>2.1918923802937775E-2</v>
      </c>
      <c r="FK25" s="453">
        <v>1</v>
      </c>
      <c r="FL25" s="452">
        <v>2.8354268000408463E-2</v>
      </c>
      <c r="FM25" s="453">
        <v>1</v>
      </c>
      <c r="FN25" s="452">
        <v>2.8354268000408463E-2</v>
      </c>
      <c r="FO25" s="453">
        <v>1</v>
      </c>
      <c r="FP25" s="452">
        <v>8.8133558996503714E-2</v>
      </c>
      <c r="FQ25" s="453">
        <v>1</v>
      </c>
      <c r="FR25" s="452">
        <v>8.8133558996503714E-2</v>
      </c>
      <c r="FS25" s="453">
        <v>1</v>
      </c>
      <c r="FT25" s="452">
        <v>9.7196919064254997E-2</v>
      </c>
      <c r="FU25" s="453">
        <v>1</v>
      </c>
      <c r="FV25" s="452">
        <v>9.7196919064254997E-2</v>
      </c>
      <c r="FW25" s="453">
        <v>1</v>
      </c>
      <c r="FX25" s="452">
        <v>5.4421285092756386E-2</v>
      </c>
      <c r="FY25" s="453">
        <v>1</v>
      </c>
      <c r="FZ25" s="452">
        <v>5.4421285092756386E-2</v>
      </c>
      <c r="GA25" s="453">
        <v>1</v>
      </c>
      <c r="GB25" s="452">
        <v>9.6000993772527007E-2</v>
      </c>
      <c r="GC25" s="453">
        <v>1</v>
      </c>
      <c r="GD25" s="452">
        <v>9.6000993772527007E-2</v>
      </c>
      <c r="GE25" s="453">
        <v>1</v>
      </c>
      <c r="GF25" s="452">
        <v>2.1601047104115912E-2</v>
      </c>
      <c r="GG25" s="453">
        <v>1</v>
      </c>
      <c r="GH25" s="452">
        <v>2.1601047104115912E-2</v>
      </c>
      <c r="GI25" s="453">
        <v>1</v>
      </c>
      <c r="GJ25" s="452">
        <v>2.2234499031356054E-2</v>
      </c>
      <c r="GK25" s="453">
        <v>1</v>
      </c>
      <c r="GL25" s="452">
        <v>2.2234499031356054E-2</v>
      </c>
      <c r="GM25" s="453">
        <v>1</v>
      </c>
      <c r="GN25" s="452">
        <v>1.483410972371528E-2</v>
      </c>
      <c r="GO25" s="453">
        <v>1</v>
      </c>
      <c r="GP25" s="452">
        <v>1.483410972371528E-2</v>
      </c>
      <c r="GQ25" s="453">
        <v>1</v>
      </c>
    </row>
    <row r="26" spans="2:199" x14ac:dyDescent="0.25">
      <c r="B26" s="82" t="s">
        <v>359</v>
      </c>
      <c r="C26" s="81" t="s">
        <v>516</v>
      </c>
      <c r="D26" s="81" t="s">
        <v>382</v>
      </c>
      <c r="E26" s="81" t="s">
        <v>383</v>
      </c>
      <c r="F26" s="81" t="s">
        <v>382</v>
      </c>
      <c r="G26" s="81" t="s">
        <v>383</v>
      </c>
      <c r="H26" s="81" t="s">
        <v>390</v>
      </c>
      <c r="I26" s="81" t="s">
        <v>391</v>
      </c>
      <c r="J26" s="81" t="s">
        <v>392</v>
      </c>
      <c r="K26" s="81" t="s">
        <v>393</v>
      </c>
      <c r="L26" s="81" t="s">
        <v>394</v>
      </c>
      <c r="M26" s="81" t="s">
        <v>395</v>
      </c>
      <c r="N26" s="78" t="s">
        <v>382</v>
      </c>
      <c r="O26" s="78" t="s">
        <v>384</v>
      </c>
      <c r="S26" s="75" t="s">
        <v>429</v>
      </c>
      <c r="T26" s="75" t="s">
        <v>456</v>
      </c>
      <c r="V26" s="75" t="s">
        <v>490</v>
      </c>
      <c r="W26" s="75" t="s">
        <v>490</v>
      </c>
      <c r="AE26" s="365" t="s">
        <v>306</v>
      </c>
      <c r="AF26" s="454"/>
      <c r="AG26" s="455"/>
      <c r="AH26" s="454"/>
      <c r="AI26" s="455"/>
      <c r="AJ26" s="454"/>
      <c r="AK26" s="455"/>
      <c r="AL26" s="454"/>
      <c r="AM26" s="455"/>
      <c r="AN26" s="454"/>
      <c r="AO26" s="455"/>
      <c r="AP26" s="454"/>
      <c r="AQ26" s="455"/>
      <c r="AR26" s="454"/>
      <c r="AS26" s="455"/>
      <c r="AT26" s="454"/>
      <c r="AU26" s="455"/>
      <c r="AV26" s="454"/>
      <c r="AW26" s="455"/>
      <c r="AX26" s="454"/>
      <c r="AY26" s="455"/>
      <c r="AZ26" s="454"/>
      <c r="BA26" s="455"/>
      <c r="BB26" s="454"/>
      <c r="BC26" s="455"/>
      <c r="BD26" s="454"/>
      <c r="BE26" s="455"/>
      <c r="BF26" s="454"/>
      <c r="BG26" s="455"/>
      <c r="BH26" s="454"/>
      <c r="BI26" s="455"/>
      <c r="BJ26" s="454"/>
      <c r="BK26" s="455"/>
      <c r="BL26" s="454"/>
      <c r="BM26" s="455"/>
      <c r="BN26" s="454"/>
      <c r="BO26" s="455"/>
      <c r="BP26" s="454"/>
      <c r="BQ26" s="455"/>
      <c r="BR26" s="454"/>
      <c r="BS26" s="455"/>
      <c r="BT26" s="454"/>
      <c r="BU26" s="455"/>
      <c r="BV26" s="454"/>
      <c r="BW26" s="455"/>
      <c r="BX26" s="454"/>
      <c r="BY26" s="455"/>
      <c r="BZ26" s="454"/>
      <c r="CA26" s="455"/>
      <c r="CB26" s="454"/>
      <c r="CC26" s="455"/>
      <c r="CD26" s="454"/>
      <c r="CE26" s="455"/>
      <c r="CF26" s="454"/>
      <c r="CG26" s="455"/>
      <c r="CH26" s="454"/>
      <c r="CI26" s="455"/>
      <c r="CJ26" s="454"/>
      <c r="CK26" s="455"/>
      <c r="CL26" s="454"/>
      <c r="CM26" s="455"/>
      <c r="CN26" s="454"/>
      <c r="CO26" s="455"/>
      <c r="CP26" s="454"/>
      <c r="CQ26" s="455"/>
      <c r="CR26" s="454"/>
      <c r="CS26" s="455"/>
      <c r="CT26" s="454"/>
      <c r="CU26" s="455"/>
      <c r="CV26" s="454"/>
      <c r="CW26" s="455"/>
      <c r="CX26" s="454"/>
      <c r="CY26" s="455"/>
      <c r="CZ26" s="454"/>
      <c r="DA26" s="455"/>
      <c r="DB26" s="454"/>
      <c r="DC26" s="455"/>
      <c r="DD26" s="454"/>
      <c r="DE26" s="455"/>
      <c r="DF26" s="454"/>
      <c r="DG26" s="455"/>
      <c r="DH26" s="454"/>
      <c r="DI26" s="455"/>
      <c r="DJ26" s="454"/>
      <c r="DK26" s="455"/>
      <c r="DL26" s="454"/>
      <c r="DM26" s="455"/>
      <c r="DN26" s="454"/>
      <c r="DO26" s="455"/>
      <c r="DP26" s="454"/>
      <c r="DQ26" s="455"/>
      <c r="DR26" s="454"/>
      <c r="DS26" s="455"/>
      <c r="DT26" s="454"/>
      <c r="DU26" s="455"/>
      <c r="DV26" s="454"/>
      <c r="DW26" s="455"/>
      <c r="DX26" s="454"/>
      <c r="DY26" s="455"/>
      <c r="DZ26" s="454"/>
      <c r="EA26" s="455"/>
      <c r="EB26" s="454"/>
      <c r="EC26" s="455"/>
      <c r="ED26" s="454"/>
      <c r="EE26" s="455"/>
      <c r="EF26" s="454"/>
      <c r="EG26" s="455"/>
      <c r="EH26" s="454"/>
      <c r="EI26" s="455"/>
      <c r="EJ26" s="454"/>
      <c r="EK26" s="455"/>
      <c r="EL26" s="454"/>
      <c r="EM26" s="455"/>
      <c r="EN26" s="454"/>
      <c r="EO26" s="455"/>
      <c r="EP26" s="454"/>
      <c r="EQ26" s="455"/>
      <c r="ER26" s="454"/>
      <c r="ES26" s="455"/>
      <c r="ET26" s="454"/>
      <c r="EU26" s="455"/>
      <c r="EV26" s="454"/>
      <c r="EW26" s="455"/>
      <c r="EX26" s="454"/>
      <c r="EY26" s="455"/>
      <c r="EZ26" s="454"/>
      <c r="FA26" s="455"/>
      <c r="FB26" s="454"/>
      <c r="FC26" s="455"/>
      <c r="FD26" s="454"/>
      <c r="FE26" s="455"/>
      <c r="FF26" s="454"/>
      <c r="FG26" s="455"/>
      <c r="FH26" s="454"/>
      <c r="FI26" s="455"/>
      <c r="FJ26" s="454"/>
      <c r="FK26" s="455"/>
      <c r="FL26" s="454"/>
      <c r="FM26" s="455"/>
      <c r="FN26" s="454"/>
      <c r="FO26" s="455"/>
      <c r="FP26" s="454"/>
      <c r="FQ26" s="455"/>
      <c r="FR26" s="454"/>
      <c r="FS26" s="455"/>
      <c r="FT26" s="454"/>
      <c r="FU26" s="455"/>
      <c r="FV26" s="454"/>
      <c r="FW26" s="455"/>
      <c r="FX26" s="454"/>
      <c r="FY26" s="455"/>
      <c r="FZ26" s="454"/>
      <c r="GA26" s="455"/>
      <c r="GB26" s="454"/>
      <c r="GC26" s="455"/>
      <c r="GD26" s="454"/>
      <c r="GE26" s="455"/>
      <c r="GF26" s="454"/>
      <c r="GG26" s="455"/>
      <c r="GH26" s="454"/>
      <c r="GI26" s="455"/>
      <c r="GJ26" s="454"/>
      <c r="GK26" s="455"/>
      <c r="GL26" s="454"/>
      <c r="GM26" s="455"/>
      <c r="GN26" s="454"/>
      <c r="GO26" s="455"/>
      <c r="GP26" s="454"/>
      <c r="GQ26" s="455"/>
    </row>
    <row r="27" spans="2:199" x14ac:dyDescent="0.25">
      <c r="B27" s="71" t="s">
        <v>360</v>
      </c>
      <c r="C27" s="78" t="s">
        <v>517</v>
      </c>
      <c r="D27" s="78" t="s">
        <v>382</v>
      </c>
      <c r="E27" s="78" t="s">
        <v>383</v>
      </c>
      <c r="F27" s="78" t="s">
        <v>382</v>
      </c>
      <c r="G27" s="78" t="s">
        <v>383</v>
      </c>
      <c r="H27" s="78" t="s">
        <v>390</v>
      </c>
      <c r="I27" s="78" t="s">
        <v>391</v>
      </c>
      <c r="J27" s="78" t="s">
        <v>392</v>
      </c>
      <c r="K27" s="78" t="s">
        <v>393</v>
      </c>
      <c r="L27" s="78" t="s">
        <v>396</v>
      </c>
      <c r="M27" s="78" t="s">
        <v>397</v>
      </c>
      <c r="N27" s="78" t="s">
        <v>382</v>
      </c>
      <c r="O27" s="78" t="s">
        <v>384</v>
      </c>
      <c r="S27" s="75" t="s">
        <v>430</v>
      </c>
      <c r="T27" s="75" t="s">
        <v>457</v>
      </c>
      <c r="V27" s="75" t="s">
        <v>421</v>
      </c>
      <c r="W27" s="75" t="s">
        <v>450</v>
      </c>
      <c r="AE27" s="369" t="s">
        <v>590</v>
      </c>
      <c r="AF27" s="456" t="s">
        <v>306</v>
      </c>
      <c r="AG27" s="457" t="s">
        <v>306</v>
      </c>
      <c r="AH27" s="456">
        <v>1.0000000000000002</v>
      </c>
      <c r="AI27" s="457">
        <v>1</v>
      </c>
      <c r="AJ27" s="456" t="s">
        <v>306</v>
      </c>
      <c r="AK27" s="457" t="s">
        <v>306</v>
      </c>
      <c r="AL27" s="456">
        <v>1</v>
      </c>
      <c r="AM27" s="457">
        <v>1</v>
      </c>
      <c r="AN27" s="456" t="s">
        <v>306</v>
      </c>
      <c r="AO27" s="457" t="s">
        <v>306</v>
      </c>
      <c r="AP27" s="456">
        <v>0.99999999999999989</v>
      </c>
      <c r="AQ27" s="457">
        <v>1</v>
      </c>
      <c r="AR27" s="456" t="s">
        <v>306</v>
      </c>
      <c r="AS27" s="457" t="s">
        <v>306</v>
      </c>
      <c r="AT27" s="456">
        <v>1</v>
      </c>
      <c r="AU27" s="457">
        <v>1</v>
      </c>
      <c r="AV27" s="456" t="s">
        <v>306</v>
      </c>
      <c r="AW27" s="457" t="s">
        <v>306</v>
      </c>
      <c r="AX27" s="456">
        <v>1.0000000000000002</v>
      </c>
      <c r="AY27" s="457">
        <v>1</v>
      </c>
      <c r="AZ27" s="456" t="s">
        <v>306</v>
      </c>
      <c r="BA27" s="457" t="s">
        <v>306</v>
      </c>
      <c r="BB27" s="456">
        <v>1</v>
      </c>
      <c r="BC27" s="457">
        <v>1</v>
      </c>
      <c r="BD27" s="456" t="s">
        <v>306</v>
      </c>
      <c r="BE27" s="457" t="s">
        <v>306</v>
      </c>
      <c r="BF27" s="456">
        <v>0.99999999999999989</v>
      </c>
      <c r="BG27" s="457">
        <v>1</v>
      </c>
      <c r="BH27" s="456" t="s">
        <v>306</v>
      </c>
      <c r="BI27" s="457" t="s">
        <v>306</v>
      </c>
      <c r="BJ27" s="456">
        <v>0.99999999999999989</v>
      </c>
      <c r="BK27" s="457">
        <v>1</v>
      </c>
      <c r="BL27" s="456" t="s">
        <v>306</v>
      </c>
      <c r="BM27" s="457" t="s">
        <v>306</v>
      </c>
      <c r="BN27" s="456">
        <v>1.0000000000000002</v>
      </c>
      <c r="BO27" s="457">
        <v>1</v>
      </c>
      <c r="BP27" s="456" t="s">
        <v>306</v>
      </c>
      <c r="BQ27" s="457" t="s">
        <v>306</v>
      </c>
      <c r="BR27" s="456">
        <v>1</v>
      </c>
      <c r="BS27" s="457">
        <v>1</v>
      </c>
      <c r="BT27" s="456" t="s">
        <v>306</v>
      </c>
      <c r="BU27" s="457" t="s">
        <v>306</v>
      </c>
      <c r="BV27" s="456">
        <v>1</v>
      </c>
      <c r="BW27" s="457">
        <v>1</v>
      </c>
      <c r="BX27" s="456" t="s">
        <v>306</v>
      </c>
      <c r="BY27" s="457" t="s">
        <v>306</v>
      </c>
      <c r="BZ27" s="456">
        <v>1</v>
      </c>
      <c r="CA27" s="457">
        <v>1</v>
      </c>
      <c r="CB27" s="456" t="s">
        <v>306</v>
      </c>
      <c r="CC27" s="457" t="s">
        <v>306</v>
      </c>
      <c r="CD27" s="456">
        <v>1</v>
      </c>
      <c r="CE27" s="457">
        <v>1</v>
      </c>
      <c r="CF27" s="456" t="s">
        <v>306</v>
      </c>
      <c r="CG27" s="457" t="s">
        <v>306</v>
      </c>
      <c r="CH27" s="456">
        <v>1</v>
      </c>
      <c r="CI27" s="457">
        <v>1</v>
      </c>
      <c r="CJ27" s="456" t="s">
        <v>306</v>
      </c>
      <c r="CK27" s="457" t="s">
        <v>306</v>
      </c>
      <c r="CL27" s="456">
        <v>1</v>
      </c>
      <c r="CM27" s="457">
        <v>1</v>
      </c>
      <c r="CN27" s="456" t="s">
        <v>306</v>
      </c>
      <c r="CO27" s="457" t="s">
        <v>306</v>
      </c>
      <c r="CP27" s="456">
        <v>0.99999999999999989</v>
      </c>
      <c r="CQ27" s="457">
        <v>1</v>
      </c>
      <c r="CR27" s="456" t="s">
        <v>306</v>
      </c>
      <c r="CS27" s="457" t="s">
        <v>306</v>
      </c>
      <c r="CT27" s="456">
        <v>1.0000000000000002</v>
      </c>
      <c r="CU27" s="457">
        <v>1</v>
      </c>
      <c r="CV27" s="456" t="s">
        <v>306</v>
      </c>
      <c r="CW27" s="457" t="s">
        <v>306</v>
      </c>
      <c r="CX27" s="456">
        <v>0.99999999999999989</v>
      </c>
      <c r="CY27" s="457">
        <v>1</v>
      </c>
      <c r="CZ27" s="456" t="s">
        <v>306</v>
      </c>
      <c r="DA27" s="457" t="s">
        <v>306</v>
      </c>
      <c r="DB27" s="456">
        <v>1.0000000000000002</v>
      </c>
      <c r="DC27" s="457">
        <v>1</v>
      </c>
      <c r="DD27" s="456" t="s">
        <v>306</v>
      </c>
      <c r="DE27" s="457" t="s">
        <v>306</v>
      </c>
      <c r="DF27" s="456">
        <v>1.0000000000000002</v>
      </c>
      <c r="DG27" s="457">
        <v>1</v>
      </c>
      <c r="DH27" s="456" t="s">
        <v>306</v>
      </c>
      <c r="DI27" s="457" t="s">
        <v>306</v>
      </c>
      <c r="DJ27" s="456">
        <v>0.99999999999999989</v>
      </c>
      <c r="DK27" s="457">
        <v>1</v>
      </c>
      <c r="DL27" s="456" t="s">
        <v>306</v>
      </c>
      <c r="DM27" s="457" t="s">
        <v>306</v>
      </c>
      <c r="DN27" s="456">
        <v>0.99999999999999967</v>
      </c>
      <c r="DO27" s="457">
        <v>1</v>
      </c>
      <c r="DP27" s="456" t="s">
        <v>306</v>
      </c>
      <c r="DQ27" s="457" t="s">
        <v>306</v>
      </c>
      <c r="DR27" s="456">
        <v>0.99999999999999989</v>
      </c>
      <c r="DS27" s="457">
        <v>1</v>
      </c>
      <c r="DT27" s="456" t="s">
        <v>306</v>
      </c>
      <c r="DU27" s="457" t="s">
        <v>306</v>
      </c>
      <c r="DV27" s="456">
        <v>0.99999999999999989</v>
      </c>
      <c r="DW27" s="457">
        <v>1</v>
      </c>
      <c r="DX27" s="456" t="s">
        <v>306</v>
      </c>
      <c r="DY27" s="457" t="s">
        <v>306</v>
      </c>
      <c r="DZ27" s="456">
        <v>0.99999999999999978</v>
      </c>
      <c r="EA27" s="457">
        <v>1</v>
      </c>
      <c r="EB27" s="456" t="s">
        <v>306</v>
      </c>
      <c r="EC27" s="457" t="s">
        <v>306</v>
      </c>
      <c r="ED27" s="456">
        <v>0.99999999999999989</v>
      </c>
      <c r="EE27" s="457">
        <v>1</v>
      </c>
      <c r="EF27" s="456" t="s">
        <v>306</v>
      </c>
      <c r="EG27" s="457" t="s">
        <v>306</v>
      </c>
      <c r="EH27" s="456">
        <v>1</v>
      </c>
      <c r="EI27" s="457">
        <v>1</v>
      </c>
      <c r="EJ27" s="456" t="s">
        <v>306</v>
      </c>
      <c r="EK27" s="457" t="s">
        <v>306</v>
      </c>
      <c r="EL27" s="456">
        <v>1</v>
      </c>
      <c r="EM27" s="457">
        <v>1</v>
      </c>
      <c r="EN27" s="456" t="s">
        <v>306</v>
      </c>
      <c r="EO27" s="457" t="s">
        <v>306</v>
      </c>
      <c r="EP27" s="456">
        <v>1</v>
      </c>
      <c r="EQ27" s="457">
        <v>1</v>
      </c>
      <c r="ER27" s="456" t="s">
        <v>306</v>
      </c>
      <c r="ES27" s="457" t="s">
        <v>306</v>
      </c>
      <c r="ET27" s="456">
        <v>0.99999999999999956</v>
      </c>
      <c r="EU27" s="457">
        <v>1</v>
      </c>
      <c r="EV27" s="456" t="s">
        <v>306</v>
      </c>
      <c r="EW27" s="457" t="s">
        <v>306</v>
      </c>
      <c r="EX27" s="456">
        <v>0.99999999999999967</v>
      </c>
      <c r="EY27" s="457">
        <v>1</v>
      </c>
      <c r="EZ27" s="456" t="s">
        <v>306</v>
      </c>
      <c r="FA27" s="457" t="s">
        <v>306</v>
      </c>
      <c r="FB27" s="456">
        <v>1</v>
      </c>
      <c r="FC27" s="457">
        <v>1</v>
      </c>
      <c r="FD27" s="456" t="s">
        <v>306</v>
      </c>
      <c r="FE27" s="457" t="s">
        <v>306</v>
      </c>
      <c r="FF27" s="456">
        <v>1</v>
      </c>
      <c r="FG27" s="457">
        <v>1</v>
      </c>
      <c r="FH27" s="456" t="s">
        <v>306</v>
      </c>
      <c r="FI27" s="457" t="s">
        <v>306</v>
      </c>
      <c r="FJ27" s="456">
        <v>1</v>
      </c>
      <c r="FK27" s="457">
        <v>1</v>
      </c>
      <c r="FL27" s="456" t="s">
        <v>306</v>
      </c>
      <c r="FM27" s="457" t="s">
        <v>306</v>
      </c>
      <c r="FN27" s="456">
        <v>1</v>
      </c>
      <c r="FO27" s="457">
        <v>1</v>
      </c>
      <c r="FP27" s="456" t="s">
        <v>306</v>
      </c>
      <c r="FQ27" s="457" t="s">
        <v>306</v>
      </c>
      <c r="FR27" s="456">
        <v>1</v>
      </c>
      <c r="FS27" s="457">
        <v>1</v>
      </c>
      <c r="FT27" s="456" t="s">
        <v>306</v>
      </c>
      <c r="FU27" s="457" t="s">
        <v>306</v>
      </c>
      <c r="FV27" s="456">
        <v>1.0000000000000002</v>
      </c>
      <c r="FW27" s="457">
        <v>1</v>
      </c>
      <c r="FX27" s="456" t="s">
        <v>306</v>
      </c>
      <c r="FY27" s="457" t="s">
        <v>306</v>
      </c>
      <c r="FZ27" s="456">
        <v>0.99999999999999989</v>
      </c>
      <c r="GA27" s="457">
        <v>1</v>
      </c>
      <c r="GB27" s="456" t="s">
        <v>306</v>
      </c>
      <c r="GC27" s="457" t="s">
        <v>306</v>
      </c>
      <c r="GD27" s="456">
        <v>0.99999999999999978</v>
      </c>
      <c r="GE27" s="457">
        <v>1</v>
      </c>
      <c r="GF27" s="456" t="s">
        <v>306</v>
      </c>
      <c r="GG27" s="457" t="s">
        <v>306</v>
      </c>
      <c r="GH27" s="456">
        <v>1</v>
      </c>
      <c r="GI27" s="457">
        <v>1</v>
      </c>
      <c r="GJ27" s="456" t="s">
        <v>306</v>
      </c>
      <c r="GK27" s="457" t="s">
        <v>306</v>
      </c>
      <c r="GL27" s="456">
        <v>0.99999999999999978</v>
      </c>
      <c r="GM27" s="457">
        <v>1</v>
      </c>
      <c r="GN27" s="456" t="s">
        <v>306</v>
      </c>
      <c r="GO27" s="457" t="s">
        <v>306</v>
      </c>
      <c r="GP27" s="456">
        <v>1</v>
      </c>
      <c r="GQ27" s="457">
        <v>1</v>
      </c>
    </row>
    <row r="28" spans="2:199" x14ac:dyDescent="0.25">
      <c r="B28" s="103" t="s">
        <v>361</v>
      </c>
      <c r="C28" s="102" t="s">
        <v>518</v>
      </c>
      <c r="D28" s="102" t="s">
        <v>382</v>
      </c>
      <c r="E28" s="102" t="s">
        <v>383</v>
      </c>
      <c r="F28" s="102" t="s">
        <v>382</v>
      </c>
      <c r="G28" s="102" t="s">
        <v>383</v>
      </c>
      <c r="H28" s="102" t="s">
        <v>388</v>
      </c>
      <c r="I28" s="102" t="s">
        <v>398</v>
      </c>
      <c r="J28" s="102" t="s">
        <v>388</v>
      </c>
      <c r="K28" s="102" t="s">
        <v>398</v>
      </c>
      <c r="L28" s="102" t="s">
        <v>399</v>
      </c>
      <c r="M28" s="102" t="s">
        <v>400</v>
      </c>
      <c r="N28" s="78" t="s">
        <v>382</v>
      </c>
      <c r="O28" s="102" t="s">
        <v>400</v>
      </c>
      <c r="S28" s="75" t="s">
        <v>431</v>
      </c>
      <c r="T28" s="75" t="s">
        <v>458</v>
      </c>
      <c r="V28" s="75" t="s">
        <v>476</v>
      </c>
      <c r="W28" s="75" t="s">
        <v>477</v>
      </c>
      <c r="AE28" s="370" t="s">
        <v>1058</v>
      </c>
      <c r="AF28" s="456">
        <v>8.0902109158436222E-2</v>
      </c>
      <c r="AG28" s="457">
        <v>1</v>
      </c>
      <c r="AH28" s="456">
        <v>0</v>
      </c>
      <c r="AI28" s="457">
        <v>1</v>
      </c>
      <c r="AJ28" s="456">
        <v>7.6095168042300806E-2</v>
      </c>
      <c r="AK28" s="457">
        <v>1</v>
      </c>
      <c r="AL28" s="456">
        <v>7.443387738490137E-2</v>
      </c>
      <c r="AM28" s="457">
        <v>1</v>
      </c>
      <c r="AN28" s="456">
        <v>0.22763736138156884</v>
      </c>
      <c r="AO28" s="457">
        <v>1</v>
      </c>
      <c r="AP28" s="456">
        <v>0.6068528428331087</v>
      </c>
      <c r="AQ28" s="457">
        <v>1</v>
      </c>
      <c r="AR28" s="456">
        <v>0.23064707080390962</v>
      </c>
      <c r="AS28" s="457">
        <v>1</v>
      </c>
      <c r="AT28" s="456">
        <v>0.61487635315656375</v>
      </c>
      <c r="AU28" s="457">
        <v>1</v>
      </c>
      <c r="AV28" s="456">
        <v>7.8206696032707537E-2</v>
      </c>
      <c r="AW28" s="457">
        <v>1</v>
      </c>
      <c r="AX28" s="456">
        <v>0.25141872606665194</v>
      </c>
      <c r="AY28" s="457">
        <v>1</v>
      </c>
      <c r="AZ28" s="456">
        <v>0.2280888340006787</v>
      </c>
      <c r="BA28" s="457">
        <v>1</v>
      </c>
      <c r="BB28" s="456">
        <v>0.30612589239841281</v>
      </c>
      <c r="BC28" s="457">
        <v>1</v>
      </c>
      <c r="BD28" s="456">
        <v>0.2285539869528414</v>
      </c>
      <c r="BE28" s="457">
        <v>1</v>
      </c>
      <c r="BF28" s="456">
        <v>0.5624489523491143</v>
      </c>
      <c r="BG28" s="457">
        <v>1</v>
      </c>
      <c r="BH28" s="456">
        <v>0.2285518649871997</v>
      </c>
      <c r="BI28" s="457">
        <v>1</v>
      </c>
      <c r="BJ28" s="456">
        <v>0.56244373039972706</v>
      </c>
      <c r="BK28" s="457">
        <v>1</v>
      </c>
      <c r="BL28" s="456">
        <v>0.16980866376427611</v>
      </c>
      <c r="BM28" s="457">
        <v>1</v>
      </c>
      <c r="BN28" s="456">
        <v>0.16980866376427611</v>
      </c>
      <c r="BO28" s="457">
        <v>1</v>
      </c>
      <c r="BP28" s="456">
        <v>6.616793627015452E-2</v>
      </c>
      <c r="BQ28" s="457">
        <v>1</v>
      </c>
      <c r="BR28" s="456">
        <v>0.12017376084586014</v>
      </c>
      <c r="BS28" s="457">
        <v>1</v>
      </c>
      <c r="BT28" s="456">
        <v>7.8608030937357853E-2</v>
      </c>
      <c r="BU28" s="457">
        <v>1</v>
      </c>
      <c r="BV28" s="456">
        <v>0.18694395890558255</v>
      </c>
      <c r="BW28" s="457">
        <v>1</v>
      </c>
      <c r="BX28" s="456">
        <v>7.4711904173659416E-2</v>
      </c>
      <c r="BY28" s="457">
        <v>1</v>
      </c>
      <c r="BZ28" s="456">
        <v>0.19200787550336326</v>
      </c>
      <c r="CA28" s="457">
        <v>1</v>
      </c>
      <c r="CB28" s="456">
        <v>0.17693838433709266</v>
      </c>
      <c r="CC28" s="457">
        <v>0.3</v>
      </c>
      <c r="CD28" s="458">
        <v>0.93063084219615966</v>
      </c>
      <c r="CE28" s="607">
        <v>0.5</v>
      </c>
      <c r="CF28" s="456">
        <v>0</v>
      </c>
      <c r="CG28" s="457">
        <v>1</v>
      </c>
      <c r="CH28" s="456">
        <v>0</v>
      </c>
      <c r="CI28" s="457">
        <v>1</v>
      </c>
      <c r="CJ28" s="456">
        <v>0</v>
      </c>
      <c r="CK28" s="457">
        <v>0.2</v>
      </c>
      <c r="CL28" s="456">
        <v>0</v>
      </c>
      <c r="CM28" s="457">
        <v>0.3</v>
      </c>
      <c r="CN28" s="456">
        <v>0</v>
      </c>
      <c r="CO28" s="457">
        <v>0.2</v>
      </c>
      <c r="CP28" s="456">
        <v>0</v>
      </c>
      <c r="CQ28" s="457">
        <v>0.3</v>
      </c>
      <c r="CR28" s="456">
        <v>0</v>
      </c>
      <c r="CS28" s="457">
        <v>0.2</v>
      </c>
      <c r="CT28" s="456">
        <v>0</v>
      </c>
      <c r="CU28" s="457">
        <v>0.3</v>
      </c>
      <c r="CV28" s="456">
        <v>0</v>
      </c>
      <c r="CW28" s="457">
        <v>0.2</v>
      </c>
      <c r="CX28" s="456">
        <v>0</v>
      </c>
      <c r="CY28" s="457">
        <v>0.3</v>
      </c>
      <c r="CZ28" s="456">
        <v>0</v>
      </c>
      <c r="DA28" s="457">
        <v>1</v>
      </c>
      <c r="DB28" s="456">
        <v>0</v>
      </c>
      <c r="DC28" s="457">
        <v>1</v>
      </c>
      <c r="DD28" s="456">
        <v>0.11783270069128468</v>
      </c>
      <c r="DE28" s="457">
        <v>1</v>
      </c>
      <c r="DF28" s="456">
        <v>0</v>
      </c>
      <c r="DG28" s="457">
        <v>1</v>
      </c>
      <c r="DH28" s="456">
        <v>0</v>
      </c>
      <c r="DI28" s="457">
        <v>1</v>
      </c>
      <c r="DJ28" s="456">
        <v>0</v>
      </c>
      <c r="DK28" s="457">
        <v>1</v>
      </c>
      <c r="DL28" s="456">
        <v>0.16526926300125461</v>
      </c>
      <c r="DM28" s="457">
        <v>1</v>
      </c>
      <c r="DN28" s="456">
        <v>0</v>
      </c>
      <c r="DO28" s="457">
        <v>1</v>
      </c>
      <c r="DP28" s="456">
        <v>0</v>
      </c>
      <c r="DQ28" s="457">
        <v>1</v>
      </c>
      <c r="DR28" s="456">
        <v>0</v>
      </c>
      <c r="DS28" s="457">
        <v>1</v>
      </c>
      <c r="DT28" s="456">
        <v>0.17398235081898147</v>
      </c>
      <c r="DU28" s="457">
        <v>1</v>
      </c>
      <c r="DV28" s="456">
        <v>0</v>
      </c>
      <c r="DW28" s="457">
        <v>1</v>
      </c>
      <c r="DX28" s="456">
        <v>0</v>
      </c>
      <c r="DY28" s="457">
        <v>1</v>
      </c>
      <c r="DZ28" s="456">
        <v>0</v>
      </c>
      <c r="EA28" s="457">
        <v>1</v>
      </c>
      <c r="EB28" s="456">
        <v>0</v>
      </c>
      <c r="EC28" s="457">
        <v>1</v>
      </c>
      <c r="ED28" s="456">
        <v>0</v>
      </c>
      <c r="EE28" s="457">
        <v>1</v>
      </c>
      <c r="EF28" s="456">
        <v>0.14285026210558105</v>
      </c>
      <c r="EG28" s="457">
        <v>1</v>
      </c>
      <c r="EH28" s="456">
        <v>0</v>
      </c>
      <c r="EI28" s="457">
        <v>1</v>
      </c>
      <c r="EJ28" s="456">
        <v>0</v>
      </c>
      <c r="EK28" s="457">
        <v>1</v>
      </c>
      <c r="EL28" s="456">
        <v>0</v>
      </c>
      <c r="EM28" s="457">
        <v>1</v>
      </c>
      <c r="EN28" s="456">
        <v>0</v>
      </c>
      <c r="EO28" s="457">
        <v>1</v>
      </c>
      <c r="EP28" s="456">
        <v>0</v>
      </c>
      <c r="EQ28" s="457">
        <v>1</v>
      </c>
      <c r="ER28" s="456">
        <v>0.21367032458357121</v>
      </c>
      <c r="ES28" s="457">
        <v>1</v>
      </c>
      <c r="ET28" s="456">
        <v>5.8752416918062711E-2</v>
      </c>
      <c r="EU28" s="457">
        <v>1</v>
      </c>
      <c r="EV28" s="456">
        <v>0</v>
      </c>
      <c r="EW28" s="457">
        <v>1</v>
      </c>
      <c r="EX28" s="456">
        <v>0</v>
      </c>
      <c r="EY28" s="457">
        <v>1</v>
      </c>
      <c r="EZ28" s="456">
        <v>3.7362830462096694E-2</v>
      </c>
      <c r="FA28" s="457">
        <v>0.2</v>
      </c>
      <c r="FB28" s="456">
        <v>0</v>
      </c>
      <c r="FC28" s="457">
        <v>0.4</v>
      </c>
      <c r="FD28" s="456">
        <v>3.7372730641913758E-2</v>
      </c>
      <c r="FE28" s="457">
        <v>0.2</v>
      </c>
      <c r="FF28" s="456">
        <v>0</v>
      </c>
      <c r="FG28" s="457">
        <v>0.4</v>
      </c>
      <c r="FH28" s="456">
        <v>0.153248511716888</v>
      </c>
      <c r="FI28" s="457">
        <v>1</v>
      </c>
      <c r="FJ28" s="456">
        <v>0</v>
      </c>
      <c r="FK28" s="457">
        <v>1</v>
      </c>
      <c r="FL28" s="456">
        <v>0.15371724046732463</v>
      </c>
      <c r="FM28" s="457">
        <v>1</v>
      </c>
      <c r="FN28" s="456">
        <v>0</v>
      </c>
      <c r="FO28" s="457">
        <v>1</v>
      </c>
      <c r="FP28" s="456">
        <v>0</v>
      </c>
      <c r="FQ28" s="457">
        <v>0.3</v>
      </c>
      <c r="FR28" s="456">
        <v>0</v>
      </c>
      <c r="FS28" s="457">
        <v>0.5</v>
      </c>
      <c r="FT28" s="456">
        <v>0</v>
      </c>
      <c r="FU28" s="457">
        <v>1</v>
      </c>
      <c r="FV28" s="456">
        <v>0</v>
      </c>
      <c r="FW28" s="457">
        <v>1</v>
      </c>
      <c r="FX28" s="456">
        <v>0</v>
      </c>
      <c r="FY28" s="457">
        <v>0.3</v>
      </c>
      <c r="FZ28" s="456">
        <v>0</v>
      </c>
      <c r="GA28" s="457">
        <v>0.5</v>
      </c>
      <c r="GB28" s="456">
        <v>0</v>
      </c>
      <c r="GC28" s="457">
        <v>1</v>
      </c>
      <c r="GD28" s="456">
        <v>0</v>
      </c>
      <c r="GE28" s="457">
        <v>1</v>
      </c>
      <c r="GF28" s="456">
        <v>0.20080667348392894</v>
      </c>
      <c r="GG28" s="457">
        <v>1</v>
      </c>
      <c r="GH28" s="456">
        <v>0.24168382066759614</v>
      </c>
      <c r="GI28" s="457">
        <v>1</v>
      </c>
      <c r="GJ28" s="456">
        <v>0.20636878317736262</v>
      </c>
      <c r="GK28" s="457">
        <v>1</v>
      </c>
      <c r="GL28" s="456">
        <v>0.24837817946732449</v>
      </c>
      <c r="GM28" s="457">
        <v>1</v>
      </c>
      <c r="GN28" s="456">
        <v>0</v>
      </c>
      <c r="GO28" s="457">
        <v>0.3</v>
      </c>
      <c r="GP28" s="456">
        <v>0</v>
      </c>
      <c r="GQ28" s="457">
        <v>0.5</v>
      </c>
    </row>
    <row r="29" spans="2:199" x14ac:dyDescent="0.25">
      <c r="B29" s="71" t="s">
        <v>362</v>
      </c>
      <c r="C29" s="78" t="s">
        <v>519</v>
      </c>
      <c r="D29" s="7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S29" s="75" t="s">
        <v>432</v>
      </c>
      <c r="T29" s="75" t="s">
        <v>459</v>
      </c>
      <c r="V29" s="75" t="s">
        <v>422</v>
      </c>
      <c r="W29" s="75" t="s">
        <v>451</v>
      </c>
      <c r="AE29" s="362"/>
      <c r="AF29" s="450"/>
      <c r="AG29" s="451"/>
      <c r="AH29" s="450"/>
      <c r="AI29" s="451"/>
      <c r="AJ29" s="450"/>
      <c r="AK29" s="451"/>
      <c r="AL29" s="450"/>
      <c r="AM29" s="451"/>
      <c r="AN29" s="450"/>
      <c r="AO29" s="451"/>
      <c r="AP29" s="450"/>
      <c r="AQ29" s="451"/>
      <c r="AR29" s="450"/>
      <c r="AS29" s="451"/>
      <c r="AT29" s="450"/>
      <c r="AU29" s="451"/>
      <c r="AV29" s="450"/>
      <c r="AW29" s="451"/>
      <c r="AX29" s="450"/>
      <c r="AY29" s="451"/>
      <c r="AZ29" s="450"/>
      <c r="BA29" s="451"/>
      <c r="BB29" s="450"/>
      <c r="BC29" s="451"/>
      <c r="BD29" s="450"/>
      <c r="BE29" s="451"/>
      <c r="BF29" s="450"/>
      <c r="BG29" s="451"/>
      <c r="BH29" s="450"/>
      <c r="BI29" s="451"/>
      <c r="BJ29" s="450"/>
      <c r="BK29" s="451"/>
      <c r="BL29" s="450"/>
      <c r="BM29" s="451"/>
      <c r="BN29" s="450"/>
      <c r="BO29" s="451"/>
      <c r="BP29" s="450"/>
      <c r="BQ29" s="451"/>
      <c r="BR29" s="450"/>
      <c r="BS29" s="451"/>
      <c r="BT29" s="450"/>
      <c r="BU29" s="451"/>
      <c r="BV29" s="450"/>
      <c r="BW29" s="451"/>
      <c r="BX29" s="450"/>
      <c r="BY29" s="451"/>
      <c r="BZ29" s="450"/>
      <c r="CA29" s="451"/>
      <c r="CB29" s="450"/>
      <c r="CC29" s="451"/>
      <c r="CD29" s="450"/>
      <c r="CE29" s="451"/>
      <c r="CF29" s="450"/>
      <c r="CG29" s="451"/>
      <c r="CH29" s="450"/>
      <c r="CI29" s="451"/>
      <c r="CJ29" s="450"/>
      <c r="CK29" s="451"/>
      <c r="CL29" s="450"/>
      <c r="CM29" s="451"/>
      <c r="CN29" s="450"/>
      <c r="CO29" s="451"/>
      <c r="CP29" s="450"/>
      <c r="CQ29" s="451"/>
      <c r="CR29" s="450"/>
      <c r="CS29" s="451"/>
      <c r="CT29" s="450"/>
      <c r="CU29" s="451"/>
      <c r="CV29" s="450"/>
      <c r="CW29" s="451"/>
      <c r="CX29" s="450"/>
      <c r="CY29" s="451"/>
      <c r="CZ29" s="450"/>
      <c r="DA29" s="451"/>
      <c r="DB29" s="450"/>
      <c r="DC29" s="451"/>
      <c r="DD29" s="450"/>
      <c r="DE29" s="451"/>
      <c r="DF29" s="450"/>
      <c r="DG29" s="451"/>
      <c r="DH29" s="450"/>
      <c r="DI29" s="451"/>
      <c r="DJ29" s="450"/>
      <c r="DK29" s="451"/>
      <c r="DL29" s="450"/>
      <c r="DM29" s="451"/>
      <c r="DN29" s="450"/>
      <c r="DO29" s="451"/>
      <c r="DP29" s="450"/>
      <c r="DQ29" s="451"/>
      <c r="DR29" s="450"/>
      <c r="DS29" s="451"/>
      <c r="DT29" s="450"/>
      <c r="DU29" s="451"/>
      <c r="DV29" s="450"/>
      <c r="DW29" s="451"/>
      <c r="DX29" s="450"/>
      <c r="DY29" s="451"/>
      <c r="DZ29" s="450"/>
      <c r="EA29" s="451"/>
      <c r="EB29" s="450"/>
      <c r="EC29" s="451"/>
      <c r="ED29" s="450"/>
      <c r="EE29" s="451"/>
      <c r="EF29" s="450"/>
      <c r="EG29" s="451"/>
      <c r="EH29" s="450"/>
      <c r="EI29" s="451"/>
      <c r="EJ29" s="450"/>
      <c r="EK29" s="451"/>
      <c r="EL29" s="450"/>
      <c r="EM29" s="451"/>
      <c r="EN29" s="450"/>
      <c r="EO29" s="451"/>
      <c r="EP29" s="450"/>
      <c r="EQ29" s="451"/>
      <c r="ER29" s="450"/>
      <c r="ES29" s="451"/>
      <c r="ET29" s="450"/>
      <c r="EU29" s="451"/>
      <c r="EV29" s="450"/>
      <c r="EW29" s="451"/>
      <c r="EX29" s="450"/>
      <c r="EY29" s="451"/>
      <c r="EZ29" s="450"/>
      <c r="FA29" s="451"/>
      <c r="FB29" s="450"/>
      <c r="FC29" s="451"/>
      <c r="FD29" s="450"/>
      <c r="FE29" s="451"/>
      <c r="FF29" s="450"/>
      <c r="FG29" s="451"/>
      <c r="FH29" s="450"/>
      <c r="FI29" s="451"/>
      <c r="FJ29" s="450"/>
      <c r="FK29" s="451"/>
      <c r="FL29" s="450"/>
      <c r="FM29" s="451"/>
      <c r="FN29" s="450"/>
      <c r="FO29" s="451"/>
      <c r="FP29" s="450"/>
      <c r="FQ29" s="451"/>
      <c r="FR29" s="450"/>
      <c r="FS29" s="451"/>
      <c r="FT29" s="450"/>
      <c r="FU29" s="451"/>
      <c r="FV29" s="450"/>
      <c r="FW29" s="451"/>
      <c r="FX29" s="450"/>
      <c r="FY29" s="451"/>
      <c r="FZ29" s="450"/>
      <c r="GA29" s="451"/>
      <c r="GB29" s="450"/>
      <c r="GC29" s="451"/>
      <c r="GD29" s="450"/>
      <c r="GE29" s="451"/>
      <c r="GF29" s="450"/>
      <c r="GG29" s="451"/>
      <c r="GH29" s="450"/>
      <c r="GI29" s="451"/>
      <c r="GJ29" s="450"/>
      <c r="GK29" s="451"/>
      <c r="GL29" s="450"/>
      <c r="GM29" s="451"/>
      <c r="GN29" s="450"/>
      <c r="GO29" s="451"/>
      <c r="GP29" s="450"/>
      <c r="GQ29" s="451"/>
    </row>
    <row r="30" spans="2:199" x14ac:dyDescent="0.25">
      <c r="B30" s="71" t="s">
        <v>363</v>
      </c>
      <c r="C30" s="78" t="s">
        <v>520</v>
      </c>
      <c r="D30" s="78" t="s">
        <v>382</v>
      </c>
      <c r="E30" s="78" t="s">
        <v>383</v>
      </c>
      <c r="F30" s="78" t="s">
        <v>382</v>
      </c>
      <c r="G30" s="78" t="s">
        <v>383</v>
      </c>
      <c r="H30" s="78" t="s">
        <v>382</v>
      </c>
      <c r="I30" s="78" t="s">
        <v>383</v>
      </c>
      <c r="J30" s="78" t="s">
        <v>382</v>
      </c>
      <c r="K30" s="78" t="s">
        <v>383</v>
      </c>
      <c r="L30" s="78" t="s">
        <v>382</v>
      </c>
      <c r="M30" s="78" t="s">
        <v>384</v>
      </c>
      <c r="N30" s="78" t="s">
        <v>382</v>
      </c>
      <c r="O30" s="78" t="s">
        <v>384</v>
      </c>
      <c r="S30" s="75" t="s">
        <v>433</v>
      </c>
      <c r="T30" s="75" t="s">
        <v>433</v>
      </c>
      <c r="V30" s="75" t="s">
        <v>423</v>
      </c>
      <c r="W30" s="75" t="s">
        <v>452</v>
      </c>
    </row>
    <row r="31" spans="2:199" x14ac:dyDescent="0.25">
      <c r="B31" s="71" t="s">
        <v>364</v>
      </c>
      <c r="C31" s="78" t="s">
        <v>521</v>
      </c>
      <c r="D31" s="78" t="s">
        <v>382</v>
      </c>
      <c r="E31" s="78" t="s">
        <v>383</v>
      </c>
      <c r="F31" s="78" t="s">
        <v>382</v>
      </c>
      <c r="G31" s="78" t="s">
        <v>383</v>
      </c>
      <c r="H31" s="78" t="s">
        <v>382</v>
      </c>
      <c r="I31" s="78" t="s">
        <v>383</v>
      </c>
      <c r="J31" s="78" t="s">
        <v>382</v>
      </c>
      <c r="K31" s="78" t="s">
        <v>383</v>
      </c>
      <c r="L31" s="78" t="s">
        <v>382</v>
      </c>
      <c r="M31" s="78" t="s">
        <v>384</v>
      </c>
      <c r="N31" s="78" t="s">
        <v>382</v>
      </c>
      <c r="O31" s="78" t="s">
        <v>384</v>
      </c>
      <c r="S31" s="75" t="s">
        <v>436</v>
      </c>
      <c r="T31" s="75" t="s">
        <v>460</v>
      </c>
      <c r="V31" s="75" t="s">
        <v>424</v>
      </c>
      <c r="W31" s="75" t="s">
        <v>453</v>
      </c>
    </row>
    <row r="32" spans="2:199" x14ac:dyDescent="0.25">
      <c r="B32" s="71" t="s">
        <v>365</v>
      </c>
      <c r="C32" s="78" t="s">
        <v>522</v>
      </c>
      <c r="D32" s="78" t="s">
        <v>382</v>
      </c>
      <c r="E32" s="78" t="s">
        <v>383</v>
      </c>
      <c r="F32" s="78" t="s">
        <v>382</v>
      </c>
      <c r="G32" s="78" t="s">
        <v>383</v>
      </c>
      <c r="H32" s="78" t="s">
        <v>382</v>
      </c>
      <c r="I32" s="78" t="s">
        <v>383</v>
      </c>
      <c r="J32" s="78" t="s">
        <v>382</v>
      </c>
      <c r="K32" s="78" t="s">
        <v>383</v>
      </c>
      <c r="L32" s="78" t="s">
        <v>385</v>
      </c>
      <c r="M32" s="78" t="s">
        <v>384</v>
      </c>
      <c r="N32" s="78" t="s">
        <v>382</v>
      </c>
      <c r="O32" s="78" t="s">
        <v>384</v>
      </c>
      <c r="S32" s="75" t="s">
        <v>434</v>
      </c>
      <c r="T32" s="75" t="s">
        <v>461</v>
      </c>
      <c r="V32" s="75" t="s">
        <v>478</v>
      </c>
      <c r="W32" s="75" t="s">
        <v>479</v>
      </c>
    </row>
    <row r="33" spans="2:23" x14ac:dyDescent="0.25">
      <c r="B33" s="71" t="s">
        <v>366</v>
      </c>
      <c r="C33" s="78" t="s">
        <v>523</v>
      </c>
      <c r="D33" s="78" t="s">
        <v>382</v>
      </c>
      <c r="E33" s="78" t="s">
        <v>383</v>
      </c>
      <c r="F33" s="78" t="s">
        <v>382</v>
      </c>
      <c r="G33" s="78" t="s">
        <v>383</v>
      </c>
      <c r="H33" s="78" t="s">
        <v>382</v>
      </c>
      <c r="I33" s="78" t="s">
        <v>383</v>
      </c>
      <c r="J33" s="78" t="s">
        <v>385</v>
      </c>
      <c r="K33" s="78" t="s">
        <v>383</v>
      </c>
      <c r="L33" s="78" t="s">
        <v>401</v>
      </c>
      <c r="M33" s="78" t="s">
        <v>384</v>
      </c>
      <c r="N33" s="78" t="s">
        <v>382</v>
      </c>
      <c r="O33" s="78" t="s">
        <v>384</v>
      </c>
      <c r="S33" s="75" t="s">
        <v>435</v>
      </c>
      <c r="T33" s="75" t="s">
        <v>462</v>
      </c>
      <c r="V33" s="75" t="s">
        <v>425</v>
      </c>
      <c r="W33" s="75" t="s">
        <v>454</v>
      </c>
    </row>
    <row r="34" spans="2:23" x14ac:dyDescent="0.25">
      <c r="B34" s="71" t="s">
        <v>498</v>
      </c>
      <c r="C34" s="78" t="s">
        <v>524</v>
      </c>
      <c r="D34" s="78" t="s">
        <v>382</v>
      </c>
      <c r="E34" s="78" t="s">
        <v>383</v>
      </c>
      <c r="F34" s="78">
        <v>0</v>
      </c>
      <c r="G34" s="78">
        <v>0</v>
      </c>
      <c r="H34" s="78">
        <v>0</v>
      </c>
      <c r="I34" s="78">
        <v>0</v>
      </c>
      <c r="J34" s="78">
        <v>0</v>
      </c>
      <c r="K34" s="78">
        <v>0</v>
      </c>
      <c r="L34" s="78">
        <v>0</v>
      </c>
      <c r="M34" s="78">
        <v>0</v>
      </c>
      <c r="N34" s="78" t="s">
        <v>382</v>
      </c>
      <c r="O34" s="78" t="s">
        <v>382</v>
      </c>
      <c r="S34" s="75" t="s">
        <v>406</v>
      </c>
      <c r="T34" s="75" t="s">
        <v>463</v>
      </c>
      <c r="V34" s="75" t="s">
        <v>426</v>
      </c>
      <c r="W34" s="75" t="s">
        <v>426</v>
      </c>
    </row>
    <row r="35" spans="2:23" x14ac:dyDescent="0.25">
      <c r="B35" s="71" t="s">
        <v>560</v>
      </c>
      <c r="C35" s="78" t="s">
        <v>561</v>
      </c>
      <c r="D35" s="78">
        <v>100</v>
      </c>
      <c r="E35" s="78">
        <v>100</v>
      </c>
      <c r="F35" s="78">
        <v>0</v>
      </c>
      <c r="G35" s="78">
        <v>0</v>
      </c>
      <c r="H35" s="78">
        <v>0</v>
      </c>
      <c r="I35" s="78">
        <v>0</v>
      </c>
      <c r="J35" s="78">
        <v>0</v>
      </c>
      <c r="K35" s="78">
        <v>0</v>
      </c>
      <c r="L35" s="78">
        <v>0</v>
      </c>
      <c r="M35" s="78">
        <v>0</v>
      </c>
      <c r="N35" s="78" t="s">
        <v>382</v>
      </c>
      <c r="O35" s="78" t="s">
        <v>382</v>
      </c>
      <c r="S35" s="75" t="s">
        <v>407</v>
      </c>
      <c r="T35" s="75" t="s">
        <v>464</v>
      </c>
      <c r="V35" s="75" t="s">
        <v>427</v>
      </c>
      <c r="W35" s="75" t="s">
        <v>455</v>
      </c>
    </row>
    <row r="36" spans="2:23" x14ac:dyDescent="0.25">
      <c r="B36" s="82" t="s">
        <v>306</v>
      </c>
      <c r="V36" s="75" t="s">
        <v>428</v>
      </c>
      <c r="W36" s="75" t="s">
        <v>428</v>
      </c>
    </row>
    <row r="37" spans="2:23" x14ac:dyDescent="0.25">
      <c r="B37" s="80" t="s">
        <v>367</v>
      </c>
      <c r="C37" s="79" t="s">
        <v>312</v>
      </c>
      <c r="D37" s="80" t="s">
        <v>367</v>
      </c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V37" s="75" t="s">
        <v>429</v>
      </c>
      <c r="W37" s="75" t="s">
        <v>456</v>
      </c>
    </row>
    <row r="38" spans="2:23" x14ac:dyDescent="0.25">
      <c r="B38" s="71" t="s">
        <v>368</v>
      </c>
      <c r="C38" s="78" t="s">
        <v>525</v>
      </c>
      <c r="D38" s="78" t="s">
        <v>382</v>
      </c>
      <c r="E38" s="78" t="s">
        <v>383</v>
      </c>
      <c r="F38" s="78" t="s">
        <v>382</v>
      </c>
      <c r="G38" s="78" t="s">
        <v>383</v>
      </c>
      <c r="H38" s="78" t="s">
        <v>382</v>
      </c>
      <c r="I38" s="78" t="s">
        <v>383</v>
      </c>
      <c r="J38" s="78" t="s">
        <v>382</v>
      </c>
      <c r="K38" s="78" t="s">
        <v>383</v>
      </c>
      <c r="L38" s="78" t="s">
        <v>382</v>
      </c>
      <c r="M38" s="78" t="s">
        <v>384</v>
      </c>
      <c r="N38" s="78" t="s">
        <v>382</v>
      </c>
      <c r="O38" s="78" t="s">
        <v>384</v>
      </c>
      <c r="V38" s="75" t="s">
        <v>430</v>
      </c>
      <c r="W38" s="75" t="s">
        <v>457</v>
      </c>
    </row>
    <row r="39" spans="2:23" x14ac:dyDescent="0.25">
      <c r="B39" s="103" t="s">
        <v>369</v>
      </c>
      <c r="C39" s="102" t="s">
        <v>526</v>
      </c>
      <c r="D39" s="102" t="s">
        <v>382</v>
      </c>
      <c r="E39" s="102" t="s">
        <v>383</v>
      </c>
      <c r="F39" s="102" t="s">
        <v>382</v>
      </c>
      <c r="G39" s="102" t="s">
        <v>383</v>
      </c>
      <c r="H39" s="102" t="s">
        <v>382</v>
      </c>
      <c r="I39" s="102" t="s">
        <v>383</v>
      </c>
      <c r="J39" s="102" t="s">
        <v>385</v>
      </c>
      <c r="K39" s="102" t="s">
        <v>383</v>
      </c>
      <c r="L39" s="102" t="s">
        <v>401</v>
      </c>
      <c r="M39" s="102" t="s">
        <v>389</v>
      </c>
      <c r="N39" s="78" t="s">
        <v>382</v>
      </c>
      <c r="O39" s="78" t="s">
        <v>384</v>
      </c>
      <c r="V39" s="75" t="s">
        <v>480</v>
      </c>
      <c r="W39" s="75" t="s">
        <v>481</v>
      </c>
    </row>
    <row r="40" spans="2:23" x14ac:dyDescent="0.25">
      <c r="B40" s="71" t="s">
        <v>370</v>
      </c>
      <c r="C40" s="78" t="s">
        <v>527</v>
      </c>
      <c r="D40" s="78" t="s">
        <v>382</v>
      </c>
      <c r="E40" s="78" t="s">
        <v>383</v>
      </c>
      <c r="F40" s="78" t="s">
        <v>382</v>
      </c>
      <c r="G40" s="78" t="s">
        <v>383</v>
      </c>
      <c r="H40" s="78" t="s">
        <v>390</v>
      </c>
      <c r="I40" s="78" t="s">
        <v>383</v>
      </c>
      <c r="J40" s="78" t="s">
        <v>390</v>
      </c>
      <c r="K40" s="78" t="s">
        <v>383</v>
      </c>
      <c r="L40" s="78" t="s">
        <v>390</v>
      </c>
      <c r="M40" s="78" t="s">
        <v>403</v>
      </c>
      <c r="N40" s="78" t="s">
        <v>382</v>
      </c>
      <c r="O40" s="78" t="s">
        <v>384</v>
      </c>
      <c r="V40" s="75" t="s">
        <v>431</v>
      </c>
      <c r="W40" s="75" t="s">
        <v>458</v>
      </c>
    </row>
    <row r="41" spans="2:23" x14ac:dyDescent="0.25">
      <c r="B41" s="82" t="s">
        <v>371</v>
      </c>
      <c r="C41" s="81" t="s">
        <v>528</v>
      </c>
      <c r="D41" s="81" t="s">
        <v>382</v>
      </c>
      <c r="E41" s="81" t="s">
        <v>383</v>
      </c>
      <c r="F41" s="81" t="s">
        <v>382</v>
      </c>
      <c r="G41" s="81" t="s">
        <v>383</v>
      </c>
      <c r="H41" s="81" t="s">
        <v>382</v>
      </c>
      <c r="I41" s="81" t="s">
        <v>383</v>
      </c>
      <c r="J41" s="81" t="s">
        <v>385</v>
      </c>
      <c r="K41" s="81" t="s">
        <v>383</v>
      </c>
      <c r="L41" s="81" t="s">
        <v>401</v>
      </c>
      <c r="M41" s="81" t="s">
        <v>389</v>
      </c>
      <c r="N41" s="78" t="s">
        <v>382</v>
      </c>
      <c r="O41" s="78" t="s">
        <v>384</v>
      </c>
      <c r="V41" s="75" t="s">
        <v>432</v>
      </c>
      <c r="W41" s="75" t="s">
        <v>459</v>
      </c>
    </row>
    <row r="42" spans="2:23" x14ac:dyDescent="0.25">
      <c r="B42" s="82" t="s">
        <v>372</v>
      </c>
      <c r="C42" s="81" t="s">
        <v>529</v>
      </c>
      <c r="D42" s="81" t="s">
        <v>382</v>
      </c>
      <c r="E42" s="81" t="s">
        <v>383</v>
      </c>
      <c r="F42" s="81" t="s">
        <v>382</v>
      </c>
      <c r="G42" s="81" t="s">
        <v>383</v>
      </c>
      <c r="H42" s="81" t="s">
        <v>390</v>
      </c>
      <c r="I42" s="81" t="s">
        <v>383</v>
      </c>
      <c r="J42" s="81" t="s">
        <v>390</v>
      </c>
      <c r="K42" s="81" t="s">
        <v>383</v>
      </c>
      <c r="L42" s="81" t="s">
        <v>390</v>
      </c>
      <c r="M42" s="81" t="s">
        <v>403</v>
      </c>
      <c r="N42" s="78" t="s">
        <v>382</v>
      </c>
      <c r="O42" s="78" t="s">
        <v>384</v>
      </c>
      <c r="V42" s="75" t="s">
        <v>433</v>
      </c>
      <c r="W42" s="75" t="s">
        <v>433</v>
      </c>
    </row>
    <row r="43" spans="2:23" x14ac:dyDescent="0.25">
      <c r="B43" t="s">
        <v>306</v>
      </c>
      <c r="V43" s="75" t="s">
        <v>436</v>
      </c>
      <c r="W43" s="75" t="s">
        <v>460</v>
      </c>
    </row>
    <row r="44" spans="2:23" x14ac:dyDescent="0.25">
      <c r="B44" s="80" t="s">
        <v>373</v>
      </c>
      <c r="C44" s="79" t="s">
        <v>311</v>
      </c>
      <c r="D44" s="80" t="s">
        <v>373</v>
      </c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V44" s="75" t="s">
        <v>434</v>
      </c>
      <c r="W44" s="75" t="s">
        <v>461</v>
      </c>
    </row>
    <row r="45" spans="2:23" x14ac:dyDescent="0.25">
      <c r="B45" s="71" t="s">
        <v>374</v>
      </c>
      <c r="C45" s="78" t="s">
        <v>530</v>
      </c>
      <c r="D45" s="78" t="s">
        <v>382</v>
      </c>
      <c r="E45" s="78" t="s">
        <v>383</v>
      </c>
      <c r="F45" s="78" t="s">
        <v>382</v>
      </c>
      <c r="G45" s="78" t="s">
        <v>383</v>
      </c>
      <c r="H45" s="78" t="s">
        <v>386</v>
      </c>
      <c r="I45" s="78" t="s">
        <v>383</v>
      </c>
      <c r="J45" s="78" t="s">
        <v>387</v>
      </c>
      <c r="K45" s="78" t="s">
        <v>383</v>
      </c>
      <c r="L45" s="78" t="s">
        <v>396</v>
      </c>
      <c r="M45" s="78" t="s">
        <v>397</v>
      </c>
      <c r="N45" s="78" t="s">
        <v>382</v>
      </c>
      <c r="O45" s="78" t="s">
        <v>397</v>
      </c>
      <c r="V45" s="75" t="s">
        <v>482</v>
      </c>
      <c r="W45" s="75" t="s">
        <v>483</v>
      </c>
    </row>
    <row r="46" spans="2:23" x14ac:dyDescent="0.25">
      <c r="B46" s="82" t="s">
        <v>375</v>
      </c>
      <c r="C46" s="81" t="s">
        <v>531</v>
      </c>
      <c r="D46" s="81" t="s">
        <v>382</v>
      </c>
      <c r="E46" s="81" t="s">
        <v>383</v>
      </c>
      <c r="F46" s="81" t="s">
        <v>382</v>
      </c>
      <c r="G46" s="81" t="s">
        <v>383</v>
      </c>
      <c r="H46" s="81" t="s">
        <v>390</v>
      </c>
      <c r="I46" s="81" t="s">
        <v>391</v>
      </c>
      <c r="J46" s="81" t="s">
        <v>390</v>
      </c>
      <c r="K46" s="81" t="s">
        <v>391</v>
      </c>
      <c r="L46" s="81" t="s">
        <v>396</v>
      </c>
      <c r="M46" s="81" t="s">
        <v>397</v>
      </c>
      <c r="N46" s="78" t="s">
        <v>382</v>
      </c>
      <c r="O46" s="81">
        <v>10</v>
      </c>
      <c r="V46" s="75" t="s">
        <v>484</v>
      </c>
      <c r="W46" s="75" t="s">
        <v>485</v>
      </c>
    </row>
    <row r="47" spans="2:23" x14ac:dyDescent="0.25">
      <c r="B47" s="71" t="s">
        <v>376</v>
      </c>
      <c r="C47" s="78" t="s">
        <v>532</v>
      </c>
      <c r="D47" s="78" t="s">
        <v>382</v>
      </c>
      <c r="E47" s="78" t="s">
        <v>383</v>
      </c>
      <c r="F47" s="78" t="s">
        <v>382</v>
      </c>
      <c r="G47" s="78" t="s">
        <v>383</v>
      </c>
      <c r="H47" s="78" t="s">
        <v>382</v>
      </c>
      <c r="I47" s="78" t="s">
        <v>383</v>
      </c>
      <c r="J47" s="78" t="s">
        <v>385</v>
      </c>
      <c r="K47" s="78" t="s">
        <v>383</v>
      </c>
      <c r="L47" s="78" t="s">
        <v>401</v>
      </c>
      <c r="M47" s="78" t="s">
        <v>389</v>
      </c>
      <c r="N47" s="78" t="s">
        <v>382</v>
      </c>
      <c r="O47" s="78" t="s">
        <v>382</v>
      </c>
      <c r="V47" s="75" t="s">
        <v>435</v>
      </c>
      <c r="W47" s="75" t="s">
        <v>462</v>
      </c>
    </row>
    <row r="48" spans="2:23" x14ac:dyDescent="0.25">
      <c r="B48" s="71" t="s">
        <v>377</v>
      </c>
      <c r="C48" s="78" t="s">
        <v>533</v>
      </c>
      <c r="D48" s="78" t="s">
        <v>382</v>
      </c>
      <c r="E48" s="78" t="s">
        <v>383</v>
      </c>
      <c r="F48" s="78" t="s">
        <v>382</v>
      </c>
      <c r="G48" s="78" t="s">
        <v>383</v>
      </c>
      <c r="H48" s="78" t="s">
        <v>390</v>
      </c>
      <c r="I48" s="78" t="s">
        <v>383</v>
      </c>
      <c r="J48" s="78" t="s">
        <v>390</v>
      </c>
      <c r="K48" s="78" t="s">
        <v>383</v>
      </c>
      <c r="L48" s="78" t="s">
        <v>390</v>
      </c>
      <c r="M48" s="78" t="s">
        <v>403</v>
      </c>
      <c r="N48" s="78" t="s">
        <v>382</v>
      </c>
      <c r="O48" s="78" t="s">
        <v>382</v>
      </c>
      <c r="V48" s="75" t="s">
        <v>406</v>
      </c>
      <c r="W48" s="75" t="s">
        <v>463</v>
      </c>
    </row>
    <row r="49" spans="2:23" x14ac:dyDescent="0.25">
      <c r="B49" t="s">
        <v>306</v>
      </c>
      <c r="V49" s="75" t="s">
        <v>408</v>
      </c>
      <c r="W49" s="75" t="s">
        <v>486</v>
      </c>
    </row>
    <row r="50" spans="2:23" x14ac:dyDescent="0.25">
      <c r="B50" s="80" t="s">
        <v>378</v>
      </c>
      <c r="C50" s="79" t="s">
        <v>339</v>
      </c>
      <c r="D50" s="80" t="s">
        <v>378</v>
      </c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V50" s="75" t="s">
        <v>407</v>
      </c>
      <c r="W50" s="75" t="s">
        <v>464</v>
      </c>
    </row>
    <row r="51" spans="2:23" x14ac:dyDescent="0.25">
      <c r="B51" s="82" t="s">
        <v>379</v>
      </c>
      <c r="C51" s="81" t="s">
        <v>534</v>
      </c>
      <c r="D51" s="81" t="s">
        <v>382</v>
      </c>
      <c r="E51" s="81" t="s">
        <v>383</v>
      </c>
      <c r="F51" s="81" t="s">
        <v>382</v>
      </c>
      <c r="G51" s="81" t="s">
        <v>383</v>
      </c>
      <c r="H51" s="81" t="s">
        <v>399</v>
      </c>
      <c r="I51" s="81" t="s">
        <v>391</v>
      </c>
      <c r="J51" s="81" t="s">
        <v>399</v>
      </c>
      <c r="K51" s="81" t="s">
        <v>391</v>
      </c>
      <c r="L51" s="81" t="s">
        <v>390</v>
      </c>
      <c r="M51" s="81" t="s">
        <v>403</v>
      </c>
      <c r="N51" s="78" t="s">
        <v>382</v>
      </c>
      <c r="O51" s="81">
        <v>10</v>
      </c>
      <c r="V51" s="75" t="s">
        <v>487</v>
      </c>
      <c r="W51" s="75" t="s">
        <v>488</v>
      </c>
    </row>
    <row r="52" spans="2:23" x14ac:dyDescent="0.25">
      <c r="B52" s="82" t="s">
        <v>380</v>
      </c>
      <c r="C52" s="81" t="s">
        <v>535</v>
      </c>
      <c r="D52" s="81" t="s">
        <v>382</v>
      </c>
      <c r="E52" s="81" t="s">
        <v>383</v>
      </c>
      <c r="F52" s="81" t="s">
        <v>382</v>
      </c>
      <c r="G52" s="81" t="s">
        <v>383</v>
      </c>
      <c r="H52" s="81" t="s">
        <v>382</v>
      </c>
      <c r="I52" s="81" t="s">
        <v>383</v>
      </c>
      <c r="J52" s="81" t="s">
        <v>382</v>
      </c>
      <c r="K52" s="81" t="s">
        <v>383</v>
      </c>
      <c r="L52" s="81" t="s">
        <v>387</v>
      </c>
      <c r="M52" s="81" t="s">
        <v>404</v>
      </c>
      <c r="N52" s="78" t="s">
        <v>382</v>
      </c>
      <c r="O52" s="78" t="s">
        <v>384</v>
      </c>
    </row>
    <row r="54" spans="2:23" x14ac:dyDescent="0.25">
      <c r="C54"/>
    </row>
    <row r="55" spans="2:23" x14ac:dyDescent="0.25">
      <c r="C55"/>
    </row>
  </sheetData>
  <dataConsolidate/>
  <pageMargins left="0.7" right="0.7" top="0.75" bottom="0.75" header="0.3" footer="0.3"/>
  <pageSetup paperSize="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3" r:id="rId4" name="Button 1">
              <controlPr defaultSize="0" print="0" autoFill="0" autoPict="0" macro="[0]!doMakeInsuranceLimitsReport">
                <anchor moveWithCells="1" sizeWithCells="1">
                  <from>
                    <xdr:col>29</xdr:col>
                    <xdr:colOff>57150</xdr:colOff>
                    <xdr:row>1</xdr:row>
                    <xdr:rowOff>85725</xdr:rowOff>
                  </from>
                  <to>
                    <xdr:col>29</xdr:col>
                    <xdr:colOff>542925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552F-24BD-4DAD-ADFD-FA7B9D830C4A}">
  <sheetPr codeName="Sheet9">
    <tabColor rgb="FFDE0000"/>
  </sheetPr>
  <dimension ref="B2:AS619"/>
  <sheetViews>
    <sheetView workbookViewId="0"/>
  </sheetViews>
  <sheetFormatPr defaultColWidth="9.140625" defaultRowHeight="15" x14ac:dyDescent="0.25"/>
  <cols>
    <col min="2" max="2" width="121.5703125" bestFit="1" customWidth="1"/>
    <col min="24" max="24" width="23.140625" bestFit="1" customWidth="1"/>
    <col min="25" max="25" width="10" bestFit="1" customWidth="1"/>
    <col min="26" max="26" width="20.5703125" bestFit="1" customWidth="1"/>
    <col min="27" max="27" width="10.42578125" bestFit="1" customWidth="1"/>
    <col min="28" max="28" width="102.85546875" bestFit="1" customWidth="1"/>
    <col min="29" max="29" width="14.28515625" bestFit="1" customWidth="1"/>
    <col min="30" max="30" width="25.5703125" bestFit="1" customWidth="1"/>
    <col min="31" max="31" width="10" bestFit="1" customWidth="1"/>
    <col min="32" max="32" width="9" bestFit="1" customWidth="1"/>
    <col min="33" max="33" width="5.28515625" bestFit="1" customWidth="1"/>
    <col min="34" max="34" width="12" bestFit="1" customWidth="1"/>
    <col min="35" max="35" width="15.28515625" bestFit="1" customWidth="1"/>
    <col min="36" max="36" width="12" bestFit="1" customWidth="1"/>
    <col min="37" max="37" width="12.28515625" bestFit="1" customWidth="1"/>
    <col min="38" max="38" width="20.140625" bestFit="1" customWidth="1"/>
    <col min="39" max="39" width="22.7109375" bestFit="1" customWidth="1"/>
    <col min="40" max="40" width="10.5703125" bestFit="1" customWidth="1"/>
    <col min="41" max="41" width="20.140625" bestFit="1" customWidth="1"/>
    <col min="42" max="42" width="31.42578125" bestFit="1" customWidth="1"/>
    <col min="43" max="43" width="10.85546875" bestFit="1" customWidth="1"/>
    <col min="44" max="44" width="9.140625" customWidth="1"/>
    <col min="45" max="45" width="13.28515625" bestFit="1" customWidth="1"/>
    <col min="46" max="46" width="10" bestFit="1" customWidth="1"/>
    <col min="47" max="47" width="15.5703125" bestFit="1" customWidth="1"/>
    <col min="48" max="48" width="90.85546875" bestFit="1" customWidth="1"/>
    <col min="49" max="49" width="22.7109375" bestFit="1" customWidth="1"/>
    <col min="50" max="50" width="15.7109375" bestFit="1" customWidth="1"/>
    <col min="51" max="51" width="22.28515625" bestFit="1" customWidth="1"/>
    <col min="52" max="52" width="6" bestFit="1" customWidth="1"/>
    <col min="53" max="54" width="9.140625" customWidth="1"/>
  </cols>
  <sheetData>
    <row r="2" spans="2:45" ht="31.5" x14ac:dyDescent="0.25">
      <c r="B2" s="34" t="s">
        <v>69</v>
      </c>
    </row>
    <row r="3" spans="2:45" ht="31.5" x14ac:dyDescent="0.25">
      <c r="B3" s="34"/>
    </row>
    <row r="4" spans="2:45" ht="24" x14ac:dyDescent="0.25">
      <c r="B4" s="35" t="s">
        <v>70</v>
      </c>
      <c r="AA4" s="104"/>
      <c r="AS4" s="105"/>
    </row>
    <row r="5" spans="2:45" ht="24" x14ac:dyDescent="0.25">
      <c r="B5" s="35"/>
      <c r="AA5" s="104"/>
      <c r="AS5" s="105"/>
    </row>
    <row r="6" spans="2:45" x14ac:dyDescent="0.25">
      <c r="B6" t="s">
        <v>71</v>
      </c>
      <c r="AA6" s="104"/>
      <c r="AS6" s="104"/>
    </row>
    <row r="7" spans="2:45" x14ac:dyDescent="0.25">
      <c r="B7" s="37" t="s">
        <v>142</v>
      </c>
      <c r="AA7" s="104"/>
      <c r="AS7" s="105"/>
    </row>
    <row r="8" spans="2:45" x14ac:dyDescent="0.25">
      <c r="B8" s="37" t="s">
        <v>72</v>
      </c>
      <c r="AA8" s="104"/>
      <c r="AS8" s="105"/>
    </row>
    <row r="9" spans="2:45" x14ac:dyDescent="0.25">
      <c r="B9" s="37" t="s">
        <v>73</v>
      </c>
      <c r="AA9" s="104"/>
      <c r="AS9" s="104"/>
    </row>
    <row r="10" spans="2:45" x14ac:dyDescent="0.25">
      <c r="B10" s="37"/>
      <c r="AA10" s="104"/>
      <c r="AS10" s="104"/>
    </row>
    <row r="11" spans="2:45" ht="24" x14ac:dyDescent="0.25">
      <c r="B11" s="35" t="s">
        <v>74</v>
      </c>
      <c r="AA11" s="104"/>
      <c r="AS11" s="104"/>
    </row>
    <row r="12" spans="2:45" ht="24" x14ac:dyDescent="0.25">
      <c r="B12" s="35"/>
      <c r="AA12" s="104"/>
      <c r="AS12" s="104"/>
    </row>
    <row r="13" spans="2:45" ht="18" x14ac:dyDescent="0.25">
      <c r="B13" s="38" t="s">
        <v>75</v>
      </c>
      <c r="AA13" s="104"/>
      <c r="AS13" s="104"/>
    </row>
    <row r="14" spans="2:45" ht="18" x14ac:dyDescent="0.25">
      <c r="B14" s="38"/>
      <c r="AA14" s="104"/>
      <c r="AS14" s="104"/>
    </row>
    <row r="15" spans="2:45" x14ac:dyDescent="0.25">
      <c r="B15" t="s">
        <v>76</v>
      </c>
      <c r="AA15" s="104"/>
      <c r="AS15" s="104"/>
    </row>
    <row r="16" spans="2:45" x14ac:dyDescent="0.25">
      <c r="AA16" s="104"/>
      <c r="AS16" s="104"/>
    </row>
    <row r="17" spans="2:45" x14ac:dyDescent="0.25">
      <c r="B17" s="37" t="s">
        <v>77</v>
      </c>
      <c r="AA17" s="104"/>
      <c r="AS17" s="104"/>
    </row>
    <row r="18" spans="2:45" x14ac:dyDescent="0.25">
      <c r="B18" s="39" t="s">
        <v>78</v>
      </c>
      <c r="AA18" s="104"/>
      <c r="AS18" s="104"/>
    </row>
    <row r="19" spans="2:45" x14ac:dyDescent="0.25">
      <c r="B19" s="39" t="s">
        <v>79</v>
      </c>
      <c r="AA19" s="104"/>
      <c r="AS19" s="104"/>
    </row>
    <row r="20" spans="2:45" x14ac:dyDescent="0.25">
      <c r="B20" s="39" t="s">
        <v>80</v>
      </c>
      <c r="AA20" s="104"/>
      <c r="AS20" s="104"/>
    </row>
    <row r="21" spans="2:45" x14ac:dyDescent="0.25">
      <c r="B21" s="39"/>
      <c r="AA21" s="104"/>
      <c r="AS21" s="104"/>
    </row>
    <row r="22" spans="2:45" x14ac:dyDescent="0.25">
      <c r="B22" s="37" t="s">
        <v>81</v>
      </c>
      <c r="AA22" s="104"/>
      <c r="AS22" s="104"/>
    </row>
    <row r="23" spans="2:45" x14ac:dyDescent="0.25">
      <c r="B23" s="39" t="s">
        <v>82</v>
      </c>
      <c r="AA23" s="104"/>
      <c r="AS23" s="104"/>
    </row>
    <row r="24" spans="2:45" x14ac:dyDescent="0.25">
      <c r="B24" s="39" t="s">
        <v>143</v>
      </c>
      <c r="AA24" s="104"/>
      <c r="AS24" s="104"/>
    </row>
    <row r="25" spans="2:45" x14ac:dyDescent="0.25">
      <c r="B25" s="39" t="s">
        <v>83</v>
      </c>
      <c r="AA25" s="104"/>
      <c r="AS25" s="104"/>
    </row>
    <row r="26" spans="2:45" x14ac:dyDescent="0.25">
      <c r="B26" s="39"/>
      <c r="AA26" s="104"/>
      <c r="AS26" s="104"/>
    </row>
    <row r="27" spans="2:45" ht="24" x14ac:dyDescent="0.25">
      <c r="B27" s="35" t="s">
        <v>84</v>
      </c>
      <c r="AA27" s="104"/>
      <c r="AS27" s="104"/>
    </row>
    <row r="28" spans="2:45" ht="24" x14ac:dyDescent="0.25">
      <c r="B28" s="35"/>
      <c r="AA28" s="104"/>
      <c r="AS28" s="104"/>
    </row>
    <row r="29" spans="2:45" x14ac:dyDescent="0.25">
      <c r="B29" t="s">
        <v>85</v>
      </c>
      <c r="AA29" s="104"/>
      <c r="AS29" s="104"/>
    </row>
    <row r="30" spans="2:45" x14ac:dyDescent="0.25">
      <c r="B30" s="36" t="s">
        <v>86</v>
      </c>
      <c r="AA30" s="104"/>
      <c r="AS30" s="104"/>
    </row>
    <row r="31" spans="2:45" x14ac:dyDescent="0.25">
      <c r="B31" s="36" t="s">
        <v>87</v>
      </c>
      <c r="AA31" s="104"/>
      <c r="AS31" s="104"/>
    </row>
    <row r="32" spans="2:45" x14ac:dyDescent="0.25">
      <c r="B32" s="36" t="s">
        <v>88</v>
      </c>
      <c r="AA32" s="104"/>
      <c r="AS32" s="104"/>
    </row>
    <row r="33" spans="2:45" x14ac:dyDescent="0.25">
      <c r="B33" s="36" t="s">
        <v>89</v>
      </c>
      <c r="AA33" s="104"/>
      <c r="AS33" s="104"/>
    </row>
    <row r="34" spans="2:45" x14ac:dyDescent="0.25">
      <c r="B34" s="36" t="s">
        <v>36</v>
      </c>
      <c r="AA34" s="104"/>
      <c r="AS34" s="104"/>
    </row>
    <row r="35" spans="2:45" x14ac:dyDescent="0.25">
      <c r="B35" s="36" t="s">
        <v>90</v>
      </c>
      <c r="AA35" s="104"/>
      <c r="AS35" s="104"/>
    </row>
    <row r="36" spans="2:45" x14ac:dyDescent="0.25">
      <c r="B36" s="36" t="s">
        <v>33</v>
      </c>
      <c r="AA36" s="104"/>
      <c r="AS36" s="104"/>
    </row>
    <row r="37" spans="2:45" x14ac:dyDescent="0.25">
      <c r="B37" s="36" t="s">
        <v>57</v>
      </c>
      <c r="AA37" s="104"/>
      <c r="AS37" s="104"/>
    </row>
    <row r="38" spans="2:45" x14ac:dyDescent="0.25">
      <c r="B38" s="36" t="s">
        <v>91</v>
      </c>
      <c r="AA38" s="104"/>
      <c r="AS38" s="104"/>
    </row>
    <row r="39" spans="2:45" x14ac:dyDescent="0.25">
      <c r="B39" t="s">
        <v>92</v>
      </c>
      <c r="AA39" s="104"/>
      <c r="AS39" s="104"/>
    </row>
    <row r="40" spans="2:45" x14ac:dyDescent="0.25">
      <c r="AA40" s="104"/>
      <c r="AS40" s="104"/>
    </row>
    <row r="41" spans="2:45" ht="24" x14ac:dyDescent="0.25">
      <c r="B41" s="35" t="s">
        <v>93</v>
      </c>
      <c r="AA41" s="104"/>
      <c r="AS41" s="104"/>
    </row>
    <row r="42" spans="2:45" ht="24" x14ac:dyDescent="0.25">
      <c r="B42" s="35"/>
      <c r="AA42" s="104"/>
      <c r="AS42" s="104"/>
    </row>
    <row r="43" spans="2:45" ht="18" x14ac:dyDescent="0.25">
      <c r="B43" s="38" t="s">
        <v>94</v>
      </c>
      <c r="AA43" s="104"/>
      <c r="AS43" s="104"/>
    </row>
    <row r="44" spans="2:45" ht="18" x14ac:dyDescent="0.25">
      <c r="B44" s="38"/>
      <c r="AA44" s="104"/>
      <c r="AS44" s="104"/>
    </row>
    <row r="45" spans="2:45" x14ac:dyDescent="0.25">
      <c r="B45" s="36" t="s">
        <v>95</v>
      </c>
      <c r="AA45" s="104"/>
      <c r="AS45" s="104"/>
    </row>
    <row r="46" spans="2:45" x14ac:dyDescent="0.25">
      <c r="B46" s="36" t="s">
        <v>96</v>
      </c>
      <c r="AA46" s="104"/>
      <c r="AS46" s="104"/>
    </row>
    <row r="47" spans="2:45" x14ac:dyDescent="0.25">
      <c r="B47" s="36"/>
      <c r="AA47" s="104"/>
      <c r="AS47" s="104"/>
    </row>
    <row r="48" spans="2:45" ht="18" x14ac:dyDescent="0.25">
      <c r="B48" s="38" t="s">
        <v>97</v>
      </c>
      <c r="AA48" s="104"/>
      <c r="AS48" s="104"/>
    </row>
    <row r="49" spans="2:45" ht="18" x14ac:dyDescent="0.25">
      <c r="B49" s="38"/>
      <c r="AA49" s="104"/>
      <c r="AS49" s="104"/>
    </row>
    <row r="50" spans="2:45" x14ac:dyDescent="0.25">
      <c r="B50" t="s">
        <v>98</v>
      </c>
      <c r="AA50" s="104"/>
      <c r="AS50" s="104"/>
    </row>
    <row r="51" spans="2:45" x14ac:dyDescent="0.25">
      <c r="B51" s="36" t="s">
        <v>99</v>
      </c>
      <c r="AA51" s="104"/>
      <c r="AS51" s="104"/>
    </row>
    <row r="52" spans="2:45" x14ac:dyDescent="0.25">
      <c r="B52" s="36" t="s">
        <v>151</v>
      </c>
      <c r="AA52" s="104"/>
      <c r="AS52" s="104"/>
    </row>
    <row r="53" spans="2:45" x14ac:dyDescent="0.25">
      <c r="B53" s="36" t="s">
        <v>152</v>
      </c>
      <c r="AA53" s="104"/>
      <c r="AS53" s="104"/>
    </row>
    <row r="54" spans="2:45" x14ac:dyDescent="0.25">
      <c r="B54" s="36" t="s">
        <v>100</v>
      </c>
      <c r="AA54" s="104"/>
      <c r="AS54" s="104"/>
    </row>
    <row r="55" spans="2:45" x14ac:dyDescent="0.25">
      <c r="B55" s="36" t="s">
        <v>101</v>
      </c>
      <c r="AA55" s="104"/>
      <c r="AS55" s="104"/>
    </row>
    <row r="56" spans="2:45" x14ac:dyDescent="0.25">
      <c r="B56" s="36"/>
      <c r="AA56" s="104"/>
      <c r="AS56" s="104"/>
    </row>
    <row r="57" spans="2:45" ht="15.75" x14ac:dyDescent="0.25">
      <c r="B57" s="40" t="s">
        <v>153</v>
      </c>
      <c r="AA57" s="104"/>
      <c r="AS57" s="104"/>
    </row>
    <row r="58" spans="2:45" x14ac:dyDescent="0.25">
      <c r="B58" s="36" t="s">
        <v>154</v>
      </c>
      <c r="AA58" s="104"/>
      <c r="AS58" s="104"/>
    </row>
    <row r="59" spans="2:45" x14ac:dyDescent="0.25">
      <c r="B59" s="36" t="s">
        <v>155</v>
      </c>
      <c r="AA59" s="104"/>
      <c r="AS59" s="104"/>
    </row>
    <row r="60" spans="2:45" x14ac:dyDescent="0.25">
      <c r="B60" s="36"/>
      <c r="AA60" s="104"/>
      <c r="AS60" s="104"/>
    </row>
    <row r="61" spans="2:45" ht="15.75" x14ac:dyDescent="0.25">
      <c r="B61" s="40" t="s">
        <v>144</v>
      </c>
      <c r="AA61" s="104"/>
      <c r="AS61" s="104"/>
    </row>
    <row r="62" spans="2:45" ht="18" x14ac:dyDescent="0.25">
      <c r="B62" s="38"/>
      <c r="AA62" s="104"/>
      <c r="AS62" s="104"/>
    </row>
    <row r="63" spans="2:45" x14ac:dyDescent="0.25">
      <c r="B63" s="36" t="s">
        <v>102</v>
      </c>
      <c r="AA63" s="104"/>
      <c r="AS63" s="104"/>
    </row>
    <row r="64" spans="2:45" x14ac:dyDescent="0.25">
      <c r="B64" s="39" t="s">
        <v>103</v>
      </c>
      <c r="AA64" s="104"/>
      <c r="AS64" s="104"/>
    </row>
    <row r="65" spans="2:45" x14ac:dyDescent="0.25">
      <c r="B65" s="39" t="s">
        <v>104</v>
      </c>
      <c r="AA65" s="104"/>
      <c r="AS65" s="104"/>
    </row>
    <row r="66" spans="2:45" x14ac:dyDescent="0.25">
      <c r="B66" s="39"/>
      <c r="AA66" s="104"/>
      <c r="AS66" s="104"/>
    </row>
    <row r="67" spans="2:45" ht="15.75" x14ac:dyDescent="0.25">
      <c r="B67" s="40" t="s">
        <v>145</v>
      </c>
      <c r="AA67" s="104"/>
      <c r="AS67" s="104"/>
    </row>
    <row r="68" spans="2:45" ht="18" x14ac:dyDescent="0.25">
      <c r="B68" s="38"/>
      <c r="AA68" s="104"/>
      <c r="AS68" s="104"/>
    </row>
    <row r="69" spans="2:45" x14ac:dyDescent="0.25">
      <c r="B69" s="36" t="s">
        <v>105</v>
      </c>
      <c r="AA69" s="104"/>
      <c r="AS69" s="104"/>
    </row>
    <row r="70" spans="2:45" x14ac:dyDescent="0.25">
      <c r="B70" s="36" t="s">
        <v>146</v>
      </c>
      <c r="AA70" s="104"/>
      <c r="AS70" s="104"/>
    </row>
    <row r="71" spans="2:45" x14ac:dyDescent="0.25">
      <c r="B71" s="36"/>
      <c r="AA71" s="104"/>
      <c r="AS71" s="104"/>
    </row>
    <row r="72" spans="2:45" ht="15.75" x14ac:dyDescent="0.25">
      <c r="B72" s="40" t="s">
        <v>147</v>
      </c>
      <c r="AA72" s="104"/>
      <c r="AS72" s="104"/>
    </row>
    <row r="73" spans="2:45" x14ac:dyDescent="0.25">
      <c r="B73" s="36"/>
      <c r="AA73" s="104"/>
      <c r="AS73" s="104"/>
    </row>
    <row r="74" spans="2:45" x14ac:dyDescent="0.25">
      <c r="B74" s="36" t="s">
        <v>106</v>
      </c>
      <c r="AA74" s="104"/>
      <c r="AS74" s="104"/>
    </row>
    <row r="75" spans="2:45" x14ac:dyDescent="0.25">
      <c r="B75" s="39" t="s">
        <v>107</v>
      </c>
      <c r="AA75" s="104"/>
      <c r="AS75" s="104"/>
    </row>
    <row r="76" spans="2:45" x14ac:dyDescent="0.25">
      <c r="B76" s="39"/>
      <c r="AA76" s="104"/>
      <c r="AS76" s="104"/>
    </row>
    <row r="77" spans="2:45" ht="18" x14ac:dyDescent="0.25">
      <c r="B77" s="38" t="s">
        <v>148</v>
      </c>
      <c r="AA77" s="104"/>
      <c r="AS77" s="104"/>
    </row>
    <row r="78" spans="2:45" ht="18" x14ac:dyDescent="0.25">
      <c r="B78" s="38"/>
      <c r="AA78" s="104"/>
      <c r="AS78" s="104"/>
    </row>
    <row r="79" spans="2:45" x14ac:dyDescent="0.25">
      <c r="B79" s="36" t="s">
        <v>108</v>
      </c>
      <c r="AA79" s="104"/>
      <c r="AS79" s="104"/>
    </row>
    <row r="80" spans="2:45" x14ac:dyDescent="0.25">
      <c r="B80" s="36" t="s">
        <v>109</v>
      </c>
      <c r="AA80" s="104"/>
      <c r="AS80" s="104"/>
    </row>
    <row r="81" spans="2:45" x14ac:dyDescent="0.25">
      <c r="B81" s="36" t="s">
        <v>110</v>
      </c>
      <c r="AA81" s="104"/>
      <c r="AS81" s="104"/>
    </row>
    <row r="82" spans="2:45" x14ac:dyDescent="0.25">
      <c r="B82" s="36"/>
      <c r="AA82" s="104"/>
      <c r="AS82" s="104"/>
    </row>
    <row r="83" spans="2:45" ht="24" x14ac:dyDescent="0.25">
      <c r="B83" s="35" t="s">
        <v>111</v>
      </c>
      <c r="AA83" s="104"/>
      <c r="AS83" s="104"/>
    </row>
    <row r="84" spans="2:45" ht="24" x14ac:dyDescent="0.25">
      <c r="B84" s="35"/>
      <c r="AA84" s="104"/>
      <c r="AS84" s="104"/>
    </row>
    <row r="85" spans="2:45" x14ac:dyDescent="0.25">
      <c r="B85" t="s">
        <v>112</v>
      </c>
      <c r="AA85" s="104"/>
      <c r="AS85" s="104"/>
    </row>
    <row r="86" spans="2:45" x14ac:dyDescent="0.25">
      <c r="B86" s="36" t="s">
        <v>113</v>
      </c>
      <c r="AA86" s="104"/>
      <c r="AS86" s="104"/>
    </row>
    <row r="87" spans="2:45" x14ac:dyDescent="0.25">
      <c r="B87" s="36" t="s">
        <v>114</v>
      </c>
      <c r="AA87" s="104"/>
      <c r="AS87" s="104"/>
    </row>
    <row r="88" spans="2:45" x14ac:dyDescent="0.25">
      <c r="B88" s="36" t="s">
        <v>115</v>
      </c>
      <c r="AA88" s="104"/>
      <c r="AS88" s="104"/>
    </row>
    <row r="89" spans="2:45" x14ac:dyDescent="0.25">
      <c r="B89" s="36"/>
      <c r="AA89" s="104"/>
      <c r="AS89" s="104"/>
    </row>
    <row r="90" spans="2:45" ht="24" x14ac:dyDescent="0.25">
      <c r="B90" s="35" t="s">
        <v>116</v>
      </c>
      <c r="AA90" s="104"/>
      <c r="AS90" s="104"/>
    </row>
    <row r="91" spans="2:45" ht="24" x14ac:dyDescent="0.25">
      <c r="B91" s="35"/>
      <c r="AA91" s="104"/>
      <c r="AS91" s="104"/>
    </row>
    <row r="92" spans="2:45" ht="18" x14ac:dyDescent="0.25">
      <c r="B92" s="38" t="s">
        <v>117</v>
      </c>
      <c r="AA92" s="104"/>
      <c r="AS92" s="104"/>
    </row>
    <row r="93" spans="2:45" ht="18" x14ac:dyDescent="0.25">
      <c r="B93" s="38"/>
      <c r="AA93" s="104"/>
      <c r="AS93" s="104"/>
    </row>
    <row r="94" spans="2:45" x14ac:dyDescent="0.25">
      <c r="B94" t="s">
        <v>118</v>
      </c>
      <c r="AA94" s="104"/>
      <c r="AS94" s="104"/>
    </row>
    <row r="95" spans="2:45" x14ac:dyDescent="0.25">
      <c r="B95" s="37" t="s">
        <v>119</v>
      </c>
      <c r="AA95" s="104"/>
      <c r="AS95" s="104"/>
    </row>
    <row r="96" spans="2:45" x14ac:dyDescent="0.25">
      <c r="B96" s="37" t="s">
        <v>120</v>
      </c>
      <c r="AA96" s="104"/>
      <c r="AS96" s="104"/>
    </row>
    <row r="97" spans="2:45" x14ac:dyDescent="0.25">
      <c r="B97" s="37" t="s">
        <v>121</v>
      </c>
      <c r="AA97" s="104"/>
      <c r="AS97" s="104"/>
    </row>
    <row r="98" spans="2:45" x14ac:dyDescent="0.25">
      <c r="B98" s="39" t="s">
        <v>122</v>
      </c>
      <c r="AA98" s="104"/>
      <c r="AS98" s="104"/>
    </row>
    <row r="99" spans="2:45" x14ac:dyDescent="0.25">
      <c r="B99" s="39" t="s">
        <v>123</v>
      </c>
      <c r="AA99" s="104"/>
      <c r="AS99" s="104"/>
    </row>
    <row r="100" spans="2:45" x14ac:dyDescent="0.25">
      <c r="B100" s="39"/>
      <c r="AA100" s="104"/>
      <c r="AS100" s="104"/>
    </row>
    <row r="101" spans="2:45" ht="18" x14ac:dyDescent="0.25">
      <c r="B101" s="38" t="s">
        <v>124</v>
      </c>
      <c r="AA101" s="104"/>
      <c r="AS101" s="104"/>
    </row>
    <row r="102" spans="2:45" ht="18" x14ac:dyDescent="0.25">
      <c r="B102" s="38"/>
      <c r="AA102" s="104"/>
      <c r="AS102" s="105"/>
    </row>
    <row r="103" spans="2:45" x14ac:dyDescent="0.25">
      <c r="B103" t="s">
        <v>125</v>
      </c>
      <c r="AA103" s="104"/>
      <c r="AS103" s="104"/>
    </row>
    <row r="104" spans="2:45" x14ac:dyDescent="0.25">
      <c r="AA104" s="104"/>
      <c r="AS104" s="104"/>
    </row>
    <row r="105" spans="2:45" ht="24" x14ac:dyDescent="0.25">
      <c r="B105" s="35" t="s">
        <v>126</v>
      </c>
      <c r="AA105" s="104"/>
      <c r="AS105" s="104"/>
    </row>
    <row r="106" spans="2:45" ht="24" x14ac:dyDescent="0.25">
      <c r="B106" s="35"/>
      <c r="AA106" s="104"/>
      <c r="AS106" s="104"/>
    </row>
    <row r="107" spans="2:45" x14ac:dyDescent="0.25">
      <c r="B107" t="s">
        <v>127</v>
      </c>
      <c r="AA107" s="104"/>
      <c r="AS107" s="104"/>
    </row>
    <row r="108" spans="2:45" x14ac:dyDescent="0.25">
      <c r="B108" s="37" t="s">
        <v>128</v>
      </c>
      <c r="AA108" s="104"/>
      <c r="AS108" s="104"/>
    </row>
    <row r="109" spans="2:45" x14ac:dyDescent="0.25">
      <c r="B109" s="37" t="s">
        <v>129</v>
      </c>
      <c r="AA109" s="104"/>
      <c r="AS109" s="104"/>
    </row>
    <row r="110" spans="2:45" x14ac:dyDescent="0.25">
      <c r="B110" s="37"/>
      <c r="AA110" s="104"/>
      <c r="AS110" s="104"/>
    </row>
    <row r="111" spans="2:45" ht="18" x14ac:dyDescent="0.25">
      <c r="B111" s="38" t="s">
        <v>130</v>
      </c>
      <c r="AA111" s="104"/>
      <c r="AS111" s="104"/>
    </row>
    <row r="112" spans="2:45" ht="18" x14ac:dyDescent="0.25">
      <c r="B112" s="38"/>
      <c r="AA112" s="104"/>
      <c r="AS112" s="104"/>
    </row>
    <row r="113" spans="2:45" x14ac:dyDescent="0.25">
      <c r="B113" s="36" t="s">
        <v>131</v>
      </c>
      <c r="AA113" s="104"/>
      <c r="AS113" s="104"/>
    </row>
    <row r="114" spans="2:45" x14ac:dyDescent="0.25">
      <c r="B114" s="36" t="s">
        <v>132</v>
      </c>
      <c r="AA114" s="104"/>
      <c r="AS114" s="104"/>
    </row>
    <row r="115" spans="2:45" x14ac:dyDescent="0.25">
      <c r="B115" s="36" t="s">
        <v>133</v>
      </c>
      <c r="AA115" s="104"/>
      <c r="AS115" s="104"/>
    </row>
    <row r="116" spans="2:45" x14ac:dyDescent="0.25">
      <c r="B116" s="39" t="s">
        <v>134</v>
      </c>
      <c r="AA116" s="104"/>
      <c r="AS116" s="104"/>
    </row>
    <row r="117" spans="2:45" x14ac:dyDescent="0.25">
      <c r="B117" s="39" t="s">
        <v>149</v>
      </c>
      <c r="AA117" s="104"/>
      <c r="AS117" s="104"/>
    </row>
    <row r="118" spans="2:45" x14ac:dyDescent="0.25">
      <c r="B118" s="39"/>
      <c r="AA118" s="104"/>
      <c r="AS118" s="104"/>
    </row>
    <row r="119" spans="2:45" ht="18" x14ac:dyDescent="0.25">
      <c r="B119" s="38" t="s">
        <v>135</v>
      </c>
      <c r="AA119" s="104"/>
      <c r="AS119" s="104"/>
    </row>
    <row r="120" spans="2:45" ht="18" x14ac:dyDescent="0.25">
      <c r="B120" s="38"/>
      <c r="AA120" s="104"/>
      <c r="AS120" s="104"/>
    </row>
    <row r="121" spans="2:45" x14ac:dyDescent="0.25">
      <c r="B121" t="s">
        <v>136</v>
      </c>
      <c r="AA121" s="104"/>
      <c r="AS121" s="104"/>
    </row>
    <row r="122" spans="2:45" x14ac:dyDescent="0.25">
      <c r="AA122" s="104"/>
      <c r="AS122" s="104"/>
    </row>
    <row r="123" spans="2:45" ht="24" x14ac:dyDescent="0.25">
      <c r="B123" s="35" t="s">
        <v>137</v>
      </c>
      <c r="AA123" s="104"/>
      <c r="AS123" s="104"/>
    </row>
    <row r="124" spans="2:45" ht="24" x14ac:dyDescent="0.25">
      <c r="B124" s="35"/>
      <c r="AA124" s="104"/>
      <c r="AS124" s="104"/>
    </row>
    <row r="125" spans="2:45" x14ac:dyDescent="0.25">
      <c r="B125" t="s">
        <v>138</v>
      </c>
      <c r="AA125" s="104"/>
      <c r="AS125" s="104"/>
    </row>
    <row r="126" spans="2:45" x14ac:dyDescent="0.25">
      <c r="B126" s="36" t="s">
        <v>139</v>
      </c>
      <c r="AA126" s="104"/>
      <c r="AS126" s="104"/>
    </row>
    <row r="127" spans="2:45" x14ac:dyDescent="0.25">
      <c r="B127" s="39" t="s">
        <v>140</v>
      </c>
      <c r="AA127" s="104"/>
      <c r="AS127" s="104"/>
    </row>
    <row r="128" spans="2:45" x14ac:dyDescent="0.25">
      <c r="B128" s="39" t="s">
        <v>141</v>
      </c>
      <c r="AA128" s="104"/>
      <c r="AS128" s="104"/>
    </row>
    <row r="129" spans="27:45" x14ac:dyDescent="0.25">
      <c r="AA129" s="104"/>
      <c r="AS129" s="104"/>
    </row>
    <row r="130" spans="27:45" x14ac:dyDescent="0.25">
      <c r="AA130" s="104"/>
      <c r="AS130" s="104"/>
    </row>
    <row r="131" spans="27:45" x14ac:dyDescent="0.25">
      <c r="AA131" s="104"/>
      <c r="AS131" s="104"/>
    </row>
    <row r="132" spans="27:45" x14ac:dyDescent="0.25">
      <c r="AA132" s="104"/>
      <c r="AS132" s="104"/>
    </row>
    <row r="133" spans="27:45" x14ac:dyDescent="0.25">
      <c r="AA133" s="104"/>
      <c r="AS133" s="104"/>
    </row>
    <row r="134" spans="27:45" x14ac:dyDescent="0.25">
      <c r="AA134" s="104"/>
      <c r="AS134" s="104"/>
    </row>
    <row r="135" spans="27:45" x14ac:dyDescent="0.25">
      <c r="AA135" s="104"/>
      <c r="AS135" s="104"/>
    </row>
    <row r="136" spans="27:45" x14ac:dyDescent="0.25">
      <c r="AA136" s="104"/>
      <c r="AS136" s="104"/>
    </row>
    <row r="137" spans="27:45" x14ac:dyDescent="0.25">
      <c r="AA137" s="104"/>
      <c r="AS137" s="104"/>
    </row>
    <row r="138" spans="27:45" x14ac:dyDescent="0.25">
      <c r="AA138" s="104"/>
      <c r="AS138" s="104"/>
    </row>
    <row r="139" spans="27:45" x14ac:dyDescent="0.25">
      <c r="AA139" s="104"/>
      <c r="AS139" s="104"/>
    </row>
    <row r="140" spans="27:45" x14ac:dyDescent="0.25">
      <c r="AA140" s="104"/>
      <c r="AS140" s="104"/>
    </row>
    <row r="141" spans="27:45" x14ac:dyDescent="0.25">
      <c r="AA141" s="104"/>
      <c r="AS141" s="104"/>
    </row>
    <row r="142" spans="27:45" x14ac:dyDescent="0.25">
      <c r="AA142" s="104"/>
      <c r="AS142" s="104"/>
    </row>
    <row r="143" spans="27:45" x14ac:dyDescent="0.25">
      <c r="AA143" s="104"/>
      <c r="AS143" s="104"/>
    </row>
    <row r="144" spans="27:45" x14ac:dyDescent="0.25">
      <c r="AA144" s="104"/>
      <c r="AS144" s="104"/>
    </row>
    <row r="145" spans="27:45" x14ac:dyDescent="0.25">
      <c r="AA145" s="104"/>
      <c r="AS145" s="104"/>
    </row>
    <row r="146" spans="27:45" x14ac:dyDescent="0.25">
      <c r="AA146" s="104"/>
      <c r="AS146" s="104"/>
    </row>
    <row r="147" spans="27:45" x14ac:dyDescent="0.25">
      <c r="AA147" s="104"/>
      <c r="AS147" s="104"/>
    </row>
    <row r="148" spans="27:45" x14ac:dyDescent="0.25">
      <c r="AA148" s="104"/>
      <c r="AS148" s="104"/>
    </row>
    <row r="149" spans="27:45" x14ac:dyDescent="0.25">
      <c r="AA149" s="104"/>
      <c r="AS149" s="104"/>
    </row>
    <row r="150" spans="27:45" x14ac:dyDescent="0.25">
      <c r="AA150" s="104"/>
      <c r="AS150" s="104"/>
    </row>
    <row r="151" spans="27:45" x14ac:dyDescent="0.25">
      <c r="AA151" s="104"/>
      <c r="AS151" s="104"/>
    </row>
    <row r="152" spans="27:45" x14ac:dyDescent="0.25">
      <c r="AA152" s="104"/>
      <c r="AS152" s="104"/>
    </row>
    <row r="153" spans="27:45" x14ac:dyDescent="0.25">
      <c r="AA153" s="104"/>
      <c r="AS153" s="104"/>
    </row>
    <row r="154" spans="27:45" x14ac:dyDescent="0.25">
      <c r="AA154" s="104"/>
      <c r="AS154" s="104"/>
    </row>
    <row r="155" spans="27:45" x14ac:dyDescent="0.25">
      <c r="AA155" s="104"/>
      <c r="AS155" s="104"/>
    </row>
    <row r="156" spans="27:45" x14ac:dyDescent="0.25">
      <c r="AA156" s="104"/>
      <c r="AS156" s="104"/>
    </row>
    <row r="157" spans="27:45" x14ac:dyDescent="0.25">
      <c r="AA157" s="104"/>
      <c r="AS157" s="104"/>
    </row>
    <row r="158" spans="27:45" x14ac:dyDescent="0.25">
      <c r="AA158" s="104"/>
      <c r="AS158" s="104"/>
    </row>
    <row r="159" spans="27:45" x14ac:dyDescent="0.25">
      <c r="AA159" s="104"/>
      <c r="AS159" s="104"/>
    </row>
    <row r="160" spans="27:45" x14ac:dyDescent="0.25">
      <c r="AA160" s="104"/>
      <c r="AS160" s="104"/>
    </row>
    <row r="161" spans="27:45" x14ac:dyDescent="0.25">
      <c r="AA161" s="104"/>
      <c r="AS161" s="104"/>
    </row>
    <row r="162" spans="27:45" x14ac:dyDescent="0.25">
      <c r="AA162" s="104"/>
      <c r="AS162" s="104"/>
    </row>
    <row r="163" spans="27:45" x14ac:dyDescent="0.25">
      <c r="AA163" s="104"/>
      <c r="AS163" s="104"/>
    </row>
    <row r="164" spans="27:45" x14ac:dyDescent="0.25">
      <c r="AA164" s="104"/>
      <c r="AS164" s="104"/>
    </row>
    <row r="165" spans="27:45" x14ac:dyDescent="0.25">
      <c r="AA165" s="104"/>
      <c r="AS165" s="104"/>
    </row>
    <row r="166" spans="27:45" x14ac:dyDescent="0.25">
      <c r="AA166" s="104"/>
      <c r="AS166" s="104"/>
    </row>
    <row r="167" spans="27:45" x14ac:dyDescent="0.25">
      <c r="AA167" s="104"/>
      <c r="AS167" s="104"/>
    </row>
    <row r="168" spans="27:45" x14ac:dyDescent="0.25">
      <c r="AA168" s="104"/>
      <c r="AS168" s="104"/>
    </row>
    <row r="169" spans="27:45" x14ac:dyDescent="0.25">
      <c r="AA169" s="104"/>
      <c r="AS169" s="104"/>
    </row>
    <row r="170" spans="27:45" x14ac:dyDescent="0.25">
      <c r="AA170" s="104"/>
      <c r="AS170" s="104"/>
    </row>
    <row r="171" spans="27:45" x14ac:dyDescent="0.25">
      <c r="AA171" s="104"/>
      <c r="AS171" s="104"/>
    </row>
    <row r="172" spans="27:45" x14ac:dyDescent="0.25">
      <c r="AA172" s="104"/>
      <c r="AS172" s="104"/>
    </row>
    <row r="173" spans="27:45" x14ac:dyDescent="0.25">
      <c r="AA173" s="104"/>
      <c r="AS173" s="104"/>
    </row>
    <row r="174" spans="27:45" x14ac:dyDescent="0.25">
      <c r="AA174" s="104"/>
      <c r="AS174" s="104"/>
    </row>
    <row r="175" spans="27:45" x14ac:dyDescent="0.25">
      <c r="AA175" s="104"/>
      <c r="AS175" s="104"/>
    </row>
    <row r="176" spans="27:45" x14ac:dyDescent="0.25">
      <c r="AA176" s="104"/>
      <c r="AS176" s="104"/>
    </row>
    <row r="177" spans="27:45" x14ac:dyDescent="0.25">
      <c r="AA177" s="104"/>
      <c r="AS177" s="104"/>
    </row>
    <row r="178" spans="27:45" x14ac:dyDescent="0.25">
      <c r="AA178" s="104"/>
      <c r="AS178" s="104"/>
    </row>
    <row r="179" spans="27:45" x14ac:dyDescent="0.25">
      <c r="AA179" s="104"/>
      <c r="AS179" s="104"/>
    </row>
    <row r="180" spans="27:45" x14ac:dyDescent="0.25">
      <c r="AA180" s="104"/>
      <c r="AS180" s="104"/>
    </row>
    <row r="181" spans="27:45" x14ac:dyDescent="0.25">
      <c r="AA181" s="104"/>
      <c r="AS181" s="104"/>
    </row>
    <row r="182" spans="27:45" x14ac:dyDescent="0.25">
      <c r="AA182" s="104"/>
      <c r="AS182" s="104"/>
    </row>
    <row r="183" spans="27:45" x14ac:dyDescent="0.25">
      <c r="AA183" s="104"/>
      <c r="AS183" s="104"/>
    </row>
    <row r="184" spans="27:45" x14ac:dyDescent="0.25">
      <c r="AA184" s="104"/>
      <c r="AS184" s="104"/>
    </row>
    <row r="185" spans="27:45" x14ac:dyDescent="0.25">
      <c r="AA185" s="104"/>
      <c r="AS185" s="104"/>
    </row>
    <row r="186" spans="27:45" x14ac:dyDescent="0.25">
      <c r="AA186" s="104"/>
      <c r="AS186" s="104"/>
    </row>
    <row r="187" spans="27:45" x14ac:dyDescent="0.25">
      <c r="AA187" s="104"/>
      <c r="AS187" s="104"/>
    </row>
    <row r="188" spans="27:45" x14ac:dyDescent="0.25">
      <c r="AA188" s="104"/>
      <c r="AS188" s="104"/>
    </row>
    <row r="189" spans="27:45" x14ac:dyDescent="0.25">
      <c r="AA189" s="104"/>
      <c r="AS189" s="104"/>
    </row>
    <row r="190" spans="27:45" x14ac:dyDescent="0.25">
      <c r="AA190" s="104"/>
      <c r="AS190" s="104"/>
    </row>
    <row r="191" spans="27:45" x14ac:dyDescent="0.25">
      <c r="AA191" s="104"/>
      <c r="AS191" s="104"/>
    </row>
    <row r="192" spans="27:45" x14ac:dyDescent="0.25">
      <c r="AA192" s="104"/>
      <c r="AS192" s="104"/>
    </row>
    <row r="193" spans="27:45" x14ac:dyDescent="0.25">
      <c r="AA193" s="104"/>
      <c r="AS193" s="104"/>
    </row>
    <row r="194" spans="27:45" x14ac:dyDescent="0.25">
      <c r="AA194" s="104"/>
      <c r="AS194" s="104"/>
    </row>
    <row r="195" spans="27:45" x14ac:dyDescent="0.25">
      <c r="AA195" s="104"/>
      <c r="AS195" s="104"/>
    </row>
    <row r="196" spans="27:45" x14ac:dyDescent="0.25">
      <c r="AA196" s="104"/>
      <c r="AS196" s="105"/>
    </row>
    <row r="197" spans="27:45" x14ac:dyDescent="0.25">
      <c r="AA197" s="104"/>
      <c r="AS197" s="104"/>
    </row>
    <row r="198" spans="27:45" x14ac:dyDescent="0.25">
      <c r="AA198" s="104"/>
      <c r="AS198" s="104"/>
    </row>
    <row r="199" spans="27:45" x14ac:dyDescent="0.25">
      <c r="AA199" s="104"/>
      <c r="AS199" s="104"/>
    </row>
    <row r="200" spans="27:45" x14ac:dyDescent="0.25">
      <c r="AA200" s="104"/>
      <c r="AS200" s="104"/>
    </row>
    <row r="201" spans="27:45" x14ac:dyDescent="0.25">
      <c r="AA201" s="104"/>
      <c r="AS201" s="104"/>
    </row>
    <row r="202" spans="27:45" x14ac:dyDescent="0.25">
      <c r="AA202" s="104"/>
      <c r="AS202" s="104"/>
    </row>
    <row r="203" spans="27:45" x14ac:dyDescent="0.25">
      <c r="AA203" s="104"/>
      <c r="AS203" s="104"/>
    </row>
    <row r="204" spans="27:45" x14ac:dyDescent="0.25">
      <c r="AA204" s="104"/>
      <c r="AS204" s="104"/>
    </row>
    <row r="205" spans="27:45" x14ac:dyDescent="0.25">
      <c r="AA205" s="104"/>
      <c r="AS205" s="104"/>
    </row>
    <row r="206" spans="27:45" x14ac:dyDescent="0.25">
      <c r="AA206" s="104"/>
      <c r="AS206" s="104"/>
    </row>
    <row r="207" spans="27:45" x14ac:dyDescent="0.25">
      <c r="AA207" s="104"/>
      <c r="AS207" s="104"/>
    </row>
    <row r="208" spans="27:45" x14ac:dyDescent="0.25">
      <c r="AA208" s="104"/>
      <c r="AS208" s="104"/>
    </row>
    <row r="209" spans="27:45" x14ac:dyDescent="0.25">
      <c r="AA209" s="104"/>
      <c r="AS209" s="104"/>
    </row>
    <row r="210" spans="27:45" x14ac:dyDescent="0.25">
      <c r="AA210" s="104"/>
      <c r="AS210" s="104"/>
    </row>
    <row r="211" spans="27:45" x14ac:dyDescent="0.25">
      <c r="AA211" s="104"/>
      <c r="AS211" s="104"/>
    </row>
    <row r="212" spans="27:45" x14ac:dyDescent="0.25">
      <c r="AA212" s="104"/>
      <c r="AS212" s="104"/>
    </row>
    <row r="213" spans="27:45" x14ac:dyDescent="0.25">
      <c r="AA213" s="104"/>
      <c r="AS213" s="105"/>
    </row>
    <row r="214" spans="27:45" x14ac:dyDescent="0.25">
      <c r="AA214" s="104"/>
      <c r="AS214" s="104"/>
    </row>
    <row r="215" spans="27:45" x14ac:dyDescent="0.25">
      <c r="AA215" s="104"/>
      <c r="AS215" s="104"/>
    </row>
    <row r="216" spans="27:45" x14ac:dyDescent="0.25">
      <c r="AA216" s="104"/>
      <c r="AS216" s="104"/>
    </row>
    <row r="217" spans="27:45" x14ac:dyDescent="0.25">
      <c r="AA217" s="104"/>
      <c r="AS217" s="104"/>
    </row>
    <row r="218" spans="27:45" x14ac:dyDescent="0.25">
      <c r="AA218" s="104"/>
      <c r="AS218" s="104"/>
    </row>
    <row r="219" spans="27:45" x14ac:dyDescent="0.25">
      <c r="AA219" s="104"/>
      <c r="AS219" s="104"/>
    </row>
    <row r="220" spans="27:45" x14ac:dyDescent="0.25">
      <c r="AA220" s="104"/>
      <c r="AS220" s="104"/>
    </row>
    <row r="221" spans="27:45" x14ac:dyDescent="0.25">
      <c r="AA221" s="104"/>
      <c r="AS221" s="104"/>
    </row>
    <row r="222" spans="27:45" x14ac:dyDescent="0.25">
      <c r="AA222" s="104"/>
      <c r="AS222" s="104"/>
    </row>
    <row r="223" spans="27:45" x14ac:dyDescent="0.25">
      <c r="AA223" s="104"/>
      <c r="AS223" s="104"/>
    </row>
    <row r="224" spans="27:45" x14ac:dyDescent="0.25">
      <c r="AA224" s="104"/>
      <c r="AS224" s="104"/>
    </row>
    <row r="225" spans="27:45" x14ac:dyDescent="0.25">
      <c r="AA225" s="104"/>
      <c r="AS225" s="104"/>
    </row>
    <row r="226" spans="27:45" x14ac:dyDescent="0.25">
      <c r="AA226" s="104"/>
      <c r="AS226" s="104"/>
    </row>
    <row r="227" spans="27:45" x14ac:dyDescent="0.25">
      <c r="AA227" s="104"/>
      <c r="AS227" s="104"/>
    </row>
    <row r="228" spans="27:45" x14ac:dyDescent="0.25">
      <c r="AA228" s="104"/>
      <c r="AS228" s="104"/>
    </row>
    <row r="229" spans="27:45" x14ac:dyDescent="0.25">
      <c r="AA229" s="104"/>
      <c r="AS229" s="104"/>
    </row>
    <row r="230" spans="27:45" x14ac:dyDescent="0.25">
      <c r="AA230" s="104"/>
      <c r="AS230" s="104"/>
    </row>
    <row r="231" spans="27:45" x14ac:dyDescent="0.25">
      <c r="AA231" s="104"/>
      <c r="AS231" s="104"/>
    </row>
    <row r="232" spans="27:45" x14ac:dyDescent="0.25">
      <c r="AA232" s="104"/>
      <c r="AS232" s="104"/>
    </row>
    <row r="233" spans="27:45" x14ac:dyDescent="0.25">
      <c r="AA233" s="104"/>
      <c r="AS233" s="104"/>
    </row>
    <row r="234" spans="27:45" x14ac:dyDescent="0.25">
      <c r="AA234" s="104"/>
      <c r="AS234" s="104"/>
    </row>
    <row r="235" spans="27:45" x14ac:dyDescent="0.25">
      <c r="AA235" s="104"/>
      <c r="AS235" s="104"/>
    </row>
    <row r="236" spans="27:45" x14ac:dyDescent="0.25">
      <c r="AA236" s="104"/>
      <c r="AS236" s="104"/>
    </row>
    <row r="237" spans="27:45" x14ac:dyDescent="0.25">
      <c r="AA237" s="104"/>
      <c r="AS237" s="104"/>
    </row>
    <row r="238" spans="27:45" x14ac:dyDescent="0.25">
      <c r="AA238" s="104"/>
      <c r="AS238" s="105"/>
    </row>
    <row r="239" spans="27:45" x14ac:dyDescent="0.25">
      <c r="AA239" s="104"/>
      <c r="AS239" s="104"/>
    </row>
    <row r="240" spans="27:45" x14ac:dyDescent="0.25">
      <c r="AA240" s="104"/>
      <c r="AS240" s="104"/>
    </row>
    <row r="241" spans="27:45" x14ac:dyDescent="0.25">
      <c r="AA241" s="104"/>
      <c r="AS241" s="104"/>
    </row>
    <row r="242" spans="27:45" x14ac:dyDescent="0.25">
      <c r="AA242" s="104"/>
      <c r="AS242" s="104"/>
    </row>
    <row r="243" spans="27:45" x14ac:dyDescent="0.25">
      <c r="AA243" s="104"/>
      <c r="AS243" s="104"/>
    </row>
    <row r="244" spans="27:45" x14ac:dyDescent="0.25">
      <c r="AA244" s="104"/>
      <c r="AS244" s="104"/>
    </row>
    <row r="245" spans="27:45" x14ac:dyDescent="0.25">
      <c r="AA245" s="104"/>
      <c r="AS245" s="104"/>
    </row>
    <row r="246" spans="27:45" x14ac:dyDescent="0.25">
      <c r="AA246" s="104"/>
      <c r="AS246" s="104"/>
    </row>
    <row r="247" spans="27:45" x14ac:dyDescent="0.25">
      <c r="AA247" s="104"/>
      <c r="AS247" s="104"/>
    </row>
    <row r="248" spans="27:45" x14ac:dyDescent="0.25">
      <c r="AA248" s="104"/>
      <c r="AS248" s="104"/>
    </row>
    <row r="249" spans="27:45" x14ac:dyDescent="0.25">
      <c r="AA249" s="104"/>
      <c r="AS249" s="104"/>
    </row>
    <row r="250" spans="27:45" x14ac:dyDescent="0.25">
      <c r="AA250" s="104"/>
      <c r="AS250" s="104"/>
    </row>
    <row r="251" spans="27:45" x14ac:dyDescent="0.25">
      <c r="AA251" s="104"/>
      <c r="AS251" s="104"/>
    </row>
    <row r="252" spans="27:45" x14ac:dyDescent="0.25">
      <c r="AA252" s="104"/>
      <c r="AS252" s="104"/>
    </row>
    <row r="253" spans="27:45" x14ac:dyDescent="0.25">
      <c r="AA253" s="104"/>
      <c r="AS253" s="104"/>
    </row>
    <row r="254" spans="27:45" x14ac:dyDescent="0.25">
      <c r="AA254" s="104"/>
      <c r="AS254" s="104"/>
    </row>
    <row r="255" spans="27:45" x14ac:dyDescent="0.25">
      <c r="AA255" s="104"/>
      <c r="AS255" s="104"/>
    </row>
    <row r="256" spans="27:45" x14ac:dyDescent="0.25">
      <c r="AA256" s="104"/>
      <c r="AS256" s="105"/>
    </row>
    <row r="257" spans="27:45" x14ac:dyDescent="0.25">
      <c r="AA257" s="104"/>
      <c r="AS257" s="104"/>
    </row>
    <row r="258" spans="27:45" x14ac:dyDescent="0.25">
      <c r="AA258" s="104"/>
      <c r="AS258" s="104"/>
    </row>
    <row r="259" spans="27:45" x14ac:dyDescent="0.25">
      <c r="AA259" s="104"/>
      <c r="AS259" s="104"/>
    </row>
    <row r="260" spans="27:45" x14ac:dyDescent="0.25">
      <c r="AA260" s="104"/>
      <c r="AS260" s="104"/>
    </row>
    <row r="261" spans="27:45" x14ac:dyDescent="0.25">
      <c r="AA261" s="104"/>
      <c r="AS261" s="104"/>
    </row>
    <row r="262" spans="27:45" x14ac:dyDescent="0.25">
      <c r="AA262" s="104"/>
      <c r="AS262" s="104"/>
    </row>
    <row r="263" spans="27:45" x14ac:dyDescent="0.25">
      <c r="AA263" s="104"/>
      <c r="AS263" s="104"/>
    </row>
    <row r="264" spans="27:45" x14ac:dyDescent="0.25">
      <c r="AA264" s="104"/>
      <c r="AS264" s="104"/>
    </row>
    <row r="265" spans="27:45" x14ac:dyDescent="0.25">
      <c r="AA265" s="104"/>
      <c r="AS265" s="104"/>
    </row>
    <row r="266" spans="27:45" x14ac:dyDescent="0.25">
      <c r="AA266" s="104"/>
      <c r="AS266" s="104"/>
    </row>
    <row r="267" spans="27:45" x14ac:dyDescent="0.25">
      <c r="AA267" s="104"/>
      <c r="AS267" s="104"/>
    </row>
    <row r="268" spans="27:45" x14ac:dyDescent="0.25">
      <c r="AA268" s="104"/>
      <c r="AS268" s="104"/>
    </row>
    <row r="269" spans="27:45" x14ac:dyDescent="0.25">
      <c r="AA269" s="104"/>
      <c r="AS269" s="104"/>
    </row>
    <row r="270" spans="27:45" x14ac:dyDescent="0.25">
      <c r="AA270" s="104"/>
      <c r="AS270" s="104"/>
    </row>
    <row r="271" spans="27:45" x14ac:dyDescent="0.25">
      <c r="AA271" s="104"/>
      <c r="AS271" s="104"/>
    </row>
    <row r="272" spans="27:45" x14ac:dyDescent="0.25">
      <c r="AA272" s="104"/>
      <c r="AS272" s="104"/>
    </row>
    <row r="273" spans="27:45" x14ac:dyDescent="0.25">
      <c r="AA273" s="104"/>
      <c r="AS273" s="104"/>
    </row>
    <row r="274" spans="27:45" x14ac:dyDescent="0.25">
      <c r="AA274" s="104"/>
      <c r="AS274" s="105"/>
    </row>
    <row r="275" spans="27:45" x14ac:dyDescent="0.25">
      <c r="AA275" s="104"/>
      <c r="AS275" s="104"/>
    </row>
    <row r="276" spans="27:45" x14ac:dyDescent="0.25">
      <c r="AA276" s="104"/>
      <c r="AS276" s="104"/>
    </row>
    <row r="277" spans="27:45" x14ac:dyDescent="0.25">
      <c r="AA277" s="104"/>
      <c r="AS277" s="104"/>
    </row>
    <row r="278" spans="27:45" x14ac:dyDescent="0.25">
      <c r="AA278" s="104"/>
      <c r="AS278" s="104"/>
    </row>
    <row r="279" spans="27:45" x14ac:dyDescent="0.25">
      <c r="AA279" s="104"/>
      <c r="AS279" s="104"/>
    </row>
    <row r="280" spans="27:45" x14ac:dyDescent="0.25">
      <c r="AA280" s="104"/>
      <c r="AS280" s="104"/>
    </row>
    <row r="281" spans="27:45" x14ac:dyDescent="0.25">
      <c r="AA281" s="104"/>
      <c r="AS281" s="104"/>
    </row>
    <row r="282" spans="27:45" x14ac:dyDescent="0.25">
      <c r="AA282" s="104"/>
      <c r="AS282" s="104"/>
    </row>
    <row r="283" spans="27:45" x14ac:dyDescent="0.25">
      <c r="AA283" s="104"/>
      <c r="AS283" s="104"/>
    </row>
    <row r="284" spans="27:45" x14ac:dyDescent="0.25">
      <c r="AA284" s="104"/>
      <c r="AS284" s="104"/>
    </row>
    <row r="285" spans="27:45" x14ac:dyDescent="0.25">
      <c r="AA285" s="104"/>
      <c r="AS285" s="104"/>
    </row>
    <row r="286" spans="27:45" x14ac:dyDescent="0.25">
      <c r="AA286" s="104"/>
      <c r="AS286" s="104"/>
    </row>
    <row r="287" spans="27:45" x14ac:dyDescent="0.25">
      <c r="AA287" s="104"/>
      <c r="AS287" s="104"/>
    </row>
    <row r="288" spans="27:45" x14ac:dyDescent="0.25">
      <c r="AA288" s="104"/>
      <c r="AS288" s="104"/>
    </row>
    <row r="289" spans="27:45" x14ac:dyDescent="0.25">
      <c r="AA289" s="104"/>
      <c r="AS289" s="104"/>
    </row>
    <row r="290" spans="27:45" x14ac:dyDescent="0.25">
      <c r="AA290" s="104"/>
      <c r="AS290" s="104"/>
    </row>
    <row r="291" spans="27:45" x14ac:dyDescent="0.25">
      <c r="AA291" s="104"/>
      <c r="AS291" s="104"/>
    </row>
    <row r="292" spans="27:45" x14ac:dyDescent="0.25">
      <c r="AA292" s="104"/>
      <c r="AS292" s="104"/>
    </row>
    <row r="293" spans="27:45" x14ac:dyDescent="0.25">
      <c r="AA293" s="104"/>
      <c r="AS293" s="104"/>
    </row>
    <row r="294" spans="27:45" x14ac:dyDescent="0.25">
      <c r="AA294" s="104"/>
      <c r="AS294" s="104"/>
    </row>
    <row r="295" spans="27:45" x14ac:dyDescent="0.25">
      <c r="AA295" s="104"/>
      <c r="AS295" s="104"/>
    </row>
    <row r="296" spans="27:45" x14ac:dyDescent="0.25">
      <c r="AA296" s="104"/>
      <c r="AS296" s="104"/>
    </row>
    <row r="297" spans="27:45" x14ac:dyDescent="0.25">
      <c r="AA297" s="104"/>
      <c r="AS297" s="104"/>
    </row>
    <row r="298" spans="27:45" x14ac:dyDescent="0.25">
      <c r="AA298" s="104"/>
      <c r="AS298" s="105"/>
    </row>
    <row r="299" spans="27:45" x14ac:dyDescent="0.25">
      <c r="AA299" s="104"/>
      <c r="AS299" s="104"/>
    </row>
    <row r="300" spans="27:45" x14ac:dyDescent="0.25">
      <c r="AA300" s="104"/>
      <c r="AS300" s="105"/>
    </row>
    <row r="301" spans="27:45" x14ac:dyDescent="0.25">
      <c r="AA301" s="104"/>
      <c r="AS301" s="104"/>
    </row>
    <row r="302" spans="27:45" x14ac:dyDescent="0.25">
      <c r="AA302" s="104"/>
      <c r="AS302" s="104"/>
    </row>
    <row r="303" spans="27:45" x14ac:dyDescent="0.25">
      <c r="AA303" s="104"/>
      <c r="AS303" s="104"/>
    </row>
    <row r="304" spans="27:45" x14ac:dyDescent="0.25">
      <c r="AA304" s="104"/>
      <c r="AS304" s="104"/>
    </row>
    <row r="305" spans="27:45" x14ac:dyDescent="0.25">
      <c r="AA305" s="104"/>
      <c r="AS305" s="104"/>
    </row>
    <row r="306" spans="27:45" x14ac:dyDescent="0.25">
      <c r="AA306" s="104"/>
      <c r="AS306" s="104"/>
    </row>
    <row r="307" spans="27:45" x14ac:dyDescent="0.25">
      <c r="AA307" s="104"/>
      <c r="AS307" s="104"/>
    </row>
    <row r="308" spans="27:45" x14ac:dyDescent="0.25">
      <c r="AA308" s="104"/>
      <c r="AS308" s="104"/>
    </row>
    <row r="309" spans="27:45" x14ac:dyDescent="0.25">
      <c r="AA309" s="104"/>
      <c r="AS309" s="104"/>
    </row>
    <row r="310" spans="27:45" x14ac:dyDescent="0.25">
      <c r="AA310" s="104"/>
      <c r="AS310" s="104"/>
    </row>
    <row r="311" spans="27:45" x14ac:dyDescent="0.25">
      <c r="AA311" s="104"/>
      <c r="AS311" s="104"/>
    </row>
    <row r="312" spans="27:45" x14ac:dyDescent="0.25">
      <c r="AA312" s="104"/>
      <c r="AS312" s="104"/>
    </row>
    <row r="313" spans="27:45" x14ac:dyDescent="0.25">
      <c r="AA313" s="104"/>
      <c r="AS313" s="104"/>
    </row>
    <row r="314" spans="27:45" x14ac:dyDescent="0.25">
      <c r="AA314" s="104"/>
      <c r="AS314" s="104"/>
    </row>
    <row r="315" spans="27:45" x14ac:dyDescent="0.25">
      <c r="AA315" s="104"/>
      <c r="AS315" s="104"/>
    </row>
    <row r="316" spans="27:45" x14ac:dyDescent="0.25">
      <c r="AA316" s="104"/>
      <c r="AS316" s="104"/>
    </row>
    <row r="317" spans="27:45" x14ac:dyDescent="0.25">
      <c r="AA317" s="104"/>
      <c r="AS317" s="104"/>
    </row>
    <row r="318" spans="27:45" x14ac:dyDescent="0.25">
      <c r="AA318" s="104"/>
      <c r="AS318" s="105"/>
    </row>
    <row r="319" spans="27:45" x14ac:dyDescent="0.25">
      <c r="AA319" s="104"/>
      <c r="AS319" s="104"/>
    </row>
    <row r="320" spans="27:45" x14ac:dyDescent="0.25">
      <c r="AA320" s="104"/>
      <c r="AS320" s="104"/>
    </row>
    <row r="321" spans="27:45" x14ac:dyDescent="0.25">
      <c r="AA321" s="104"/>
      <c r="AS321" s="104"/>
    </row>
    <row r="322" spans="27:45" x14ac:dyDescent="0.25">
      <c r="AA322" s="104"/>
      <c r="AS322" s="104"/>
    </row>
    <row r="323" spans="27:45" x14ac:dyDescent="0.25">
      <c r="AA323" s="104"/>
      <c r="AS323" s="104"/>
    </row>
    <row r="324" spans="27:45" x14ac:dyDescent="0.25">
      <c r="AA324" s="104"/>
      <c r="AS324" s="104"/>
    </row>
    <row r="325" spans="27:45" x14ac:dyDescent="0.25">
      <c r="AA325" s="104"/>
      <c r="AS325" s="104"/>
    </row>
    <row r="326" spans="27:45" x14ac:dyDescent="0.25">
      <c r="AA326" s="104"/>
      <c r="AS326" s="104"/>
    </row>
    <row r="327" spans="27:45" x14ac:dyDescent="0.25">
      <c r="AA327" s="104"/>
      <c r="AS327" s="104"/>
    </row>
    <row r="328" spans="27:45" x14ac:dyDescent="0.25">
      <c r="AA328" s="104"/>
      <c r="AS328" s="104"/>
    </row>
    <row r="329" spans="27:45" x14ac:dyDescent="0.25">
      <c r="AA329" s="104"/>
      <c r="AS329" s="104"/>
    </row>
    <row r="330" spans="27:45" x14ac:dyDescent="0.25">
      <c r="AA330" s="104"/>
      <c r="AS330" s="104"/>
    </row>
    <row r="331" spans="27:45" x14ac:dyDescent="0.25">
      <c r="AA331" s="104"/>
      <c r="AS331" s="104"/>
    </row>
    <row r="332" spans="27:45" x14ac:dyDescent="0.25">
      <c r="AA332" s="104"/>
      <c r="AS332" s="104"/>
    </row>
    <row r="333" spans="27:45" x14ac:dyDescent="0.25">
      <c r="AA333" s="104"/>
      <c r="AS333" s="104"/>
    </row>
    <row r="334" spans="27:45" x14ac:dyDescent="0.25">
      <c r="AA334" s="104"/>
      <c r="AS334" s="104"/>
    </row>
    <row r="335" spans="27:45" x14ac:dyDescent="0.25">
      <c r="AA335" s="104"/>
      <c r="AS335" s="104"/>
    </row>
    <row r="336" spans="27:45" x14ac:dyDescent="0.25">
      <c r="AA336" s="104"/>
      <c r="AS336" s="104"/>
    </row>
    <row r="337" spans="27:45" x14ac:dyDescent="0.25">
      <c r="AA337" s="104"/>
      <c r="AS337" s="104"/>
    </row>
    <row r="338" spans="27:45" x14ac:dyDescent="0.25">
      <c r="AA338" s="104"/>
      <c r="AS338" s="104"/>
    </row>
    <row r="339" spans="27:45" x14ac:dyDescent="0.25">
      <c r="AA339" s="104"/>
      <c r="AS339" s="104"/>
    </row>
    <row r="340" spans="27:45" x14ac:dyDescent="0.25">
      <c r="AA340" s="104"/>
      <c r="AS340" s="104"/>
    </row>
    <row r="341" spans="27:45" x14ac:dyDescent="0.25">
      <c r="AA341" s="104"/>
      <c r="AS341" s="104"/>
    </row>
    <row r="342" spans="27:45" x14ac:dyDescent="0.25">
      <c r="AA342" s="104"/>
      <c r="AS342" s="105"/>
    </row>
    <row r="343" spans="27:45" x14ac:dyDescent="0.25">
      <c r="AA343" s="104"/>
      <c r="AS343" s="104"/>
    </row>
    <row r="344" spans="27:45" x14ac:dyDescent="0.25">
      <c r="AA344" s="104"/>
      <c r="AS344" s="105"/>
    </row>
    <row r="345" spans="27:45" x14ac:dyDescent="0.25">
      <c r="AA345" s="104"/>
      <c r="AS345" s="104"/>
    </row>
    <row r="346" spans="27:45" x14ac:dyDescent="0.25">
      <c r="AA346" s="104"/>
      <c r="AS346" s="104"/>
    </row>
    <row r="347" spans="27:45" x14ac:dyDescent="0.25">
      <c r="AA347" s="104"/>
      <c r="AS347" s="104"/>
    </row>
    <row r="348" spans="27:45" x14ac:dyDescent="0.25">
      <c r="AA348" s="104"/>
      <c r="AS348" s="104"/>
    </row>
    <row r="349" spans="27:45" x14ac:dyDescent="0.25">
      <c r="AA349" s="104"/>
      <c r="AS349" s="104"/>
    </row>
    <row r="350" spans="27:45" x14ac:dyDescent="0.25">
      <c r="AA350" s="104"/>
      <c r="AS350" s="104"/>
    </row>
    <row r="351" spans="27:45" x14ac:dyDescent="0.25">
      <c r="AA351" s="104"/>
      <c r="AS351" s="104"/>
    </row>
    <row r="352" spans="27:45" x14ac:dyDescent="0.25">
      <c r="AA352" s="104"/>
      <c r="AS352" s="104"/>
    </row>
    <row r="353" spans="27:45" x14ac:dyDescent="0.25">
      <c r="AA353" s="104"/>
      <c r="AS353" s="104"/>
    </row>
    <row r="354" spans="27:45" x14ac:dyDescent="0.25">
      <c r="AA354" s="104"/>
      <c r="AS354" s="104"/>
    </row>
    <row r="355" spans="27:45" x14ac:dyDescent="0.25">
      <c r="AA355" s="104"/>
      <c r="AS355" s="104"/>
    </row>
    <row r="356" spans="27:45" x14ac:dyDescent="0.25">
      <c r="AA356" s="104"/>
      <c r="AS356" s="104"/>
    </row>
    <row r="357" spans="27:45" x14ac:dyDescent="0.25">
      <c r="AA357" s="104"/>
      <c r="AS357" s="104"/>
    </row>
    <row r="358" spans="27:45" x14ac:dyDescent="0.25">
      <c r="AA358" s="104"/>
      <c r="AS358" s="104"/>
    </row>
    <row r="359" spans="27:45" x14ac:dyDescent="0.25">
      <c r="AA359" s="104"/>
      <c r="AS359" s="104"/>
    </row>
    <row r="360" spans="27:45" x14ac:dyDescent="0.25">
      <c r="AA360" s="104"/>
      <c r="AS360" s="104"/>
    </row>
    <row r="361" spans="27:45" x14ac:dyDescent="0.25">
      <c r="AA361" s="104"/>
      <c r="AS361" s="104"/>
    </row>
    <row r="362" spans="27:45" x14ac:dyDescent="0.25">
      <c r="AA362" s="104"/>
      <c r="AS362" s="105"/>
    </row>
    <row r="363" spans="27:45" x14ac:dyDescent="0.25">
      <c r="AA363" s="104"/>
      <c r="AS363" s="104"/>
    </row>
    <row r="364" spans="27:45" x14ac:dyDescent="0.25">
      <c r="AA364" s="104"/>
      <c r="AS364" s="104"/>
    </row>
    <row r="365" spans="27:45" x14ac:dyDescent="0.25">
      <c r="AA365" s="104"/>
      <c r="AS365" s="104"/>
    </row>
    <row r="366" spans="27:45" x14ac:dyDescent="0.25">
      <c r="AA366" s="104"/>
      <c r="AS366" s="104"/>
    </row>
    <row r="367" spans="27:45" x14ac:dyDescent="0.25">
      <c r="AA367" s="104"/>
      <c r="AS367" s="104"/>
    </row>
    <row r="368" spans="27:45" x14ac:dyDescent="0.25">
      <c r="AA368" s="104"/>
      <c r="AS368" s="104"/>
    </row>
    <row r="369" spans="27:45" x14ac:dyDescent="0.25">
      <c r="AA369" s="104"/>
      <c r="AS369" s="104"/>
    </row>
    <row r="370" spans="27:45" x14ac:dyDescent="0.25">
      <c r="AA370" s="104"/>
      <c r="AS370" s="104"/>
    </row>
    <row r="371" spans="27:45" x14ac:dyDescent="0.25">
      <c r="AA371" s="104"/>
      <c r="AS371" s="104"/>
    </row>
    <row r="372" spans="27:45" x14ac:dyDescent="0.25">
      <c r="AA372" s="104"/>
      <c r="AS372" s="104"/>
    </row>
    <row r="373" spans="27:45" x14ac:dyDescent="0.25">
      <c r="AA373" s="104"/>
      <c r="AS373" s="104"/>
    </row>
    <row r="374" spans="27:45" x14ac:dyDescent="0.25">
      <c r="AA374" s="104"/>
      <c r="AS374" s="104"/>
    </row>
    <row r="375" spans="27:45" x14ac:dyDescent="0.25">
      <c r="AA375" s="104"/>
      <c r="AS375" s="104"/>
    </row>
    <row r="376" spans="27:45" x14ac:dyDescent="0.25">
      <c r="AA376" s="104"/>
      <c r="AS376" s="104"/>
    </row>
    <row r="377" spans="27:45" x14ac:dyDescent="0.25">
      <c r="AA377" s="104"/>
      <c r="AS377" s="104"/>
    </row>
    <row r="378" spans="27:45" x14ac:dyDescent="0.25">
      <c r="AA378" s="104"/>
      <c r="AS378" s="104"/>
    </row>
    <row r="379" spans="27:45" x14ac:dyDescent="0.25">
      <c r="AA379" s="104"/>
      <c r="AS379" s="104"/>
    </row>
    <row r="380" spans="27:45" x14ac:dyDescent="0.25">
      <c r="AA380" s="104"/>
      <c r="AS380" s="104"/>
    </row>
    <row r="381" spans="27:45" x14ac:dyDescent="0.25">
      <c r="AA381" s="104"/>
      <c r="AS381" s="104"/>
    </row>
    <row r="382" spans="27:45" x14ac:dyDescent="0.25">
      <c r="AA382" s="104"/>
      <c r="AS382" s="104"/>
    </row>
    <row r="383" spans="27:45" x14ac:dyDescent="0.25">
      <c r="AA383" s="104"/>
      <c r="AS383" s="104"/>
    </row>
    <row r="384" spans="27:45" x14ac:dyDescent="0.25">
      <c r="AA384" s="104"/>
      <c r="AS384" s="104"/>
    </row>
    <row r="385" spans="27:45" x14ac:dyDescent="0.25">
      <c r="AA385" s="104"/>
      <c r="AS385" s="104"/>
    </row>
    <row r="386" spans="27:45" x14ac:dyDescent="0.25">
      <c r="AA386" s="104"/>
      <c r="AS386" s="105"/>
    </row>
    <row r="387" spans="27:45" x14ac:dyDescent="0.25">
      <c r="AA387" s="104"/>
      <c r="AS387" s="104"/>
    </row>
    <row r="388" spans="27:45" x14ac:dyDescent="0.25">
      <c r="AA388" s="104"/>
      <c r="AS388" s="105"/>
    </row>
    <row r="389" spans="27:45" x14ac:dyDescent="0.25">
      <c r="AA389" s="104"/>
      <c r="AS389" s="104"/>
    </row>
    <row r="390" spans="27:45" x14ac:dyDescent="0.25">
      <c r="AA390" s="104"/>
      <c r="AS390" s="104"/>
    </row>
    <row r="391" spans="27:45" x14ac:dyDescent="0.25">
      <c r="AA391" s="104"/>
      <c r="AS391" s="104"/>
    </row>
    <row r="392" spans="27:45" x14ac:dyDescent="0.25">
      <c r="AA392" s="104"/>
      <c r="AS392" s="104"/>
    </row>
    <row r="393" spans="27:45" x14ac:dyDescent="0.25">
      <c r="AA393" s="104"/>
      <c r="AS393" s="104"/>
    </row>
    <row r="394" spans="27:45" x14ac:dyDescent="0.25">
      <c r="AA394" s="104"/>
      <c r="AS394" s="104"/>
    </row>
    <row r="395" spans="27:45" x14ac:dyDescent="0.25">
      <c r="AA395" s="104"/>
      <c r="AS395" s="104"/>
    </row>
    <row r="396" spans="27:45" x14ac:dyDescent="0.25">
      <c r="AA396" s="104"/>
      <c r="AS396" s="104"/>
    </row>
    <row r="397" spans="27:45" x14ac:dyDescent="0.25">
      <c r="AA397" s="104"/>
      <c r="AS397" s="104"/>
    </row>
    <row r="398" spans="27:45" x14ac:dyDescent="0.25">
      <c r="AA398" s="104"/>
      <c r="AS398" s="104"/>
    </row>
    <row r="399" spans="27:45" x14ac:dyDescent="0.25">
      <c r="AA399" s="104"/>
      <c r="AS399" s="104"/>
    </row>
    <row r="400" spans="27:45" x14ac:dyDescent="0.25">
      <c r="AA400" s="104"/>
      <c r="AS400" s="104"/>
    </row>
    <row r="401" spans="27:45" x14ac:dyDescent="0.25">
      <c r="AA401" s="104"/>
      <c r="AS401" s="104"/>
    </row>
    <row r="402" spans="27:45" x14ac:dyDescent="0.25">
      <c r="AA402" s="104"/>
      <c r="AS402" s="104"/>
    </row>
    <row r="403" spans="27:45" x14ac:dyDescent="0.25">
      <c r="AA403" s="104"/>
      <c r="AS403" s="104"/>
    </row>
    <row r="404" spans="27:45" x14ac:dyDescent="0.25">
      <c r="AA404" s="104"/>
      <c r="AS404" s="104"/>
    </row>
    <row r="405" spans="27:45" x14ac:dyDescent="0.25">
      <c r="AA405" s="104"/>
      <c r="AS405" s="104"/>
    </row>
    <row r="406" spans="27:45" x14ac:dyDescent="0.25">
      <c r="AA406" s="104"/>
      <c r="AS406" s="104"/>
    </row>
    <row r="407" spans="27:45" x14ac:dyDescent="0.25">
      <c r="AA407" s="104"/>
      <c r="AS407" s="104"/>
    </row>
    <row r="408" spans="27:45" x14ac:dyDescent="0.25">
      <c r="AA408" s="104"/>
      <c r="AS408" s="104"/>
    </row>
    <row r="409" spans="27:45" x14ac:dyDescent="0.25">
      <c r="AA409" s="104"/>
      <c r="AS409" s="104"/>
    </row>
    <row r="410" spans="27:45" x14ac:dyDescent="0.25">
      <c r="AA410" s="104"/>
      <c r="AS410" s="104"/>
    </row>
    <row r="411" spans="27:45" x14ac:dyDescent="0.25">
      <c r="AA411" s="104"/>
      <c r="AS411" s="104"/>
    </row>
    <row r="412" spans="27:45" x14ac:dyDescent="0.25">
      <c r="AA412" s="104"/>
      <c r="AS412" s="104"/>
    </row>
    <row r="413" spans="27:45" x14ac:dyDescent="0.25">
      <c r="AA413" s="104"/>
      <c r="AS413" s="105"/>
    </row>
    <row r="414" spans="27:45" x14ac:dyDescent="0.25">
      <c r="AA414" s="104"/>
      <c r="AS414" s="104"/>
    </row>
    <row r="415" spans="27:45" x14ac:dyDescent="0.25">
      <c r="AA415" s="104"/>
      <c r="AS415" s="104"/>
    </row>
    <row r="416" spans="27:45" x14ac:dyDescent="0.25">
      <c r="AA416" s="104"/>
      <c r="AS416" s="104"/>
    </row>
    <row r="417" spans="27:45" x14ac:dyDescent="0.25">
      <c r="AA417" s="104"/>
      <c r="AS417" s="104"/>
    </row>
    <row r="418" spans="27:45" x14ac:dyDescent="0.25">
      <c r="AA418" s="104"/>
      <c r="AS418" s="104"/>
    </row>
    <row r="419" spans="27:45" x14ac:dyDescent="0.25">
      <c r="AA419" s="104"/>
      <c r="AS419" s="104"/>
    </row>
    <row r="420" spans="27:45" x14ac:dyDescent="0.25">
      <c r="AA420" s="104"/>
      <c r="AS420" s="104"/>
    </row>
    <row r="421" spans="27:45" x14ac:dyDescent="0.25">
      <c r="AA421" s="104"/>
      <c r="AS421" s="104"/>
    </row>
    <row r="422" spans="27:45" x14ac:dyDescent="0.25">
      <c r="AA422" s="104"/>
      <c r="AS422" s="104"/>
    </row>
    <row r="423" spans="27:45" x14ac:dyDescent="0.25">
      <c r="AA423" s="104"/>
      <c r="AS423" s="104"/>
    </row>
    <row r="424" spans="27:45" x14ac:dyDescent="0.25">
      <c r="AA424" s="104"/>
      <c r="AS424" s="104"/>
    </row>
    <row r="425" spans="27:45" x14ac:dyDescent="0.25">
      <c r="AA425" s="104"/>
      <c r="AS425" s="104"/>
    </row>
    <row r="426" spans="27:45" x14ac:dyDescent="0.25">
      <c r="AA426" s="104"/>
      <c r="AS426" s="104"/>
    </row>
    <row r="427" spans="27:45" x14ac:dyDescent="0.25">
      <c r="AA427" s="104"/>
      <c r="AS427" s="104"/>
    </row>
    <row r="428" spans="27:45" x14ac:dyDescent="0.25">
      <c r="AA428" s="104"/>
      <c r="AS428" s="104"/>
    </row>
    <row r="429" spans="27:45" x14ac:dyDescent="0.25">
      <c r="AA429" s="104"/>
      <c r="AS429" s="104"/>
    </row>
    <row r="430" spans="27:45" x14ac:dyDescent="0.25">
      <c r="AA430" s="104"/>
      <c r="AS430" s="104"/>
    </row>
    <row r="431" spans="27:45" x14ac:dyDescent="0.25">
      <c r="AA431" s="104"/>
      <c r="AS431" s="105"/>
    </row>
    <row r="432" spans="27:45" x14ac:dyDescent="0.25">
      <c r="AA432" s="104"/>
      <c r="AS432" s="104"/>
    </row>
    <row r="433" spans="27:45" x14ac:dyDescent="0.25">
      <c r="AA433" s="104"/>
      <c r="AS433" s="104"/>
    </row>
    <row r="434" spans="27:45" x14ac:dyDescent="0.25">
      <c r="AA434" s="104"/>
      <c r="AS434" s="104"/>
    </row>
    <row r="435" spans="27:45" x14ac:dyDescent="0.25">
      <c r="AA435" s="104"/>
      <c r="AS435" s="104"/>
    </row>
    <row r="436" spans="27:45" x14ac:dyDescent="0.25">
      <c r="AA436" s="104"/>
      <c r="AS436" s="104"/>
    </row>
    <row r="437" spans="27:45" x14ac:dyDescent="0.25">
      <c r="AA437" s="104"/>
      <c r="AS437" s="104"/>
    </row>
    <row r="438" spans="27:45" x14ac:dyDescent="0.25">
      <c r="AA438" s="104"/>
      <c r="AS438" s="104"/>
    </row>
    <row r="439" spans="27:45" x14ac:dyDescent="0.25">
      <c r="AA439" s="104"/>
      <c r="AS439" s="104"/>
    </row>
    <row r="440" spans="27:45" x14ac:dyDescent="0.25">
      <c r="AA440" s="104"/>
      <c r="AS440" s="104"/>
    </row>
    <row r="441" spans="27:45" x14ac:dyDescent="0.25">
      <c r="AA441" s="104"/>
      <c r="AS441" s="104"/>
    </row>
    <row r="442" spans="27:45" x14ac:dyDescent="0.25">
      <c r="AA442" s="104"/>
      <c r="AS442" s="104"/>
    </row>
    <row r="443" spans="27:45" x14ac:dyDescent="0.25">
      <c r="AA443" s="104"/>
      <c r="AS443" s="104"/>
    </row>
    <row r="444" spans="27:45" x14ac:dyDescent="0.25">
      <c r="AA444" s="104"/>
      <c r="AS444" s="104"/>
    </row>
    <row r="445" spans="27:45" x14ac:dyDescent="0.25">
      <c r="AA445" s="104"/>
      <c r="AS445" s="104"/>
    </row>
    <row r="446" spans="27:45" x14ac:dyDescent="0.25">
      <c r="AA446" s="104"/>
      <c r="AS446" s="104"/>
    </row>
    <row r="447" spans="27:45" x14ac:dyDescent="0.25">
      <c r="AA447" s="104"/>
      <c r="AS447" s="104"/>
    </row>
    <row r="448" spans="27:45" x14ac:dyDescent="0.25">
      <c r="AA448" s="104"/>
      <c r="AS448" s="104"/>
    </row>
    <row r="449" spans="27:45" x14ac:dyDescent="0.25">
      <c r="AA449" s="104"/>
      <c r="AS449" s="105"/>
    </row>
    <row r="450" spans="27:45" x14ac:dyDescent="0.25">
      <c r="AA450" s="104"/>
      <c r="AS450" s="104"/>
    </row>
    <row r="451" spans="27:45" x14ac:dyDescent="0.25">
      <c r="AA451" s="104"/>
      <c r="AS451" s="104"/>
    </row>
    <row r="452" spans="27:45" x14ac:dyDescent="0.25">
      <c r="AA452" s="104"/>
      <c r="AS452" s="104"/>
    </row>
    <row r="453" spans="27:45" x14ac:dyDescent="0.25">
      <c r="AA453" s="104"/>
      <c r="AS453" s="104"/>
    </row>
    <row r="454" spans="27:45" x14ac:dyDescent="0.25">
      <c r="AA454" s="104"/>
      <c r="AS454" s="104"/>
    </row>
    <row r="455" spans="27:45" x14ac:dyDescent="0.25">
      <c r="AA455" s="104"/>
      <c r="AS455" s="104"/>
    </row>
    <row r="456" spans="27:45" x14ac:dyDescent="0.25">
      <c r="AA456" s="104"/>
      <c r="AS456" s="104"/>
    </row>
    <row r="457" spans="27:45" x14ac:dyDescent="0.25">
      <c r="AA457" s="104"/>
      <c r="AS457" s="104"/>
    </row>
    <row r="458" spans="27:45" x14ac:dyDescent="0.25">
      <c r="AA458" s="104"/>
      <c r="AS458" s="104"/>
    </row>
    <row r="459" spans="27:45" x14ac:dyDescent="0.25">
      <c r="AA459" s="104"/>
      <c r="AS459" s="104"/>
    </row>
    <row r="460" spans="27:45" x14ac:dyDescent="0.25">
      <c r="AA460" s="104"/>
      <c r="AS460" s="104"/>
    </row>
    <row r="461" spans="27:45" x14ac:dyDescent="0.25">
      <c r="AA461" s="104"/>
      <c r="AS461" s="104"/>
    </row>
    <row r="462" spans="27:45" x14ac:dyDescent="0.25">
      <c r="AA462" s="104"/>
      <c r="AS462" s="104"/>
    </row>
    <row r="463" spans="27:45" x14ac:dyDescent="0.25">
      <c r="AA463" s="104"/>
      <c r="AS463" s="104"/>
    </row>
    <row r="464" spans="27:45" x14ac:dyDescent="0.25">
      <c r="AA464" s="104"/>
      <c r="AS464" s="104"/>
    </row>
    <row r="465" spans="27:45" x14ac:dyDescent="0.25">
      <c r="AA465" s="104"/>
      <c r="AS465" s="104"/>
    </row>
    <row r="466" spans="27:45" x14ac:dyDescent="0.25">
      <c r="AA466" s="104"/>
      <c r="AS466" s="104"/>
    </row>
    <row r="467" spans="27:45" x14ac:dyDescent="0.25">
      <c r="AA467" s="104"/>
      <c r="AS467" s="105"/>
    </row>
    <row r="468" spans="27:45" x14ac:dyDescent="0.25">
      <c r="AA468" s="104"/>
      <c r="AS468" s="104"/>
    </row>
    <row r="469" spans="27:45" x14ac:dyDescent="0.25">
      <c r="AA469" s="104"/>
      <c r="AS469" s="104"/>
    </row>
    <row r="470" spans="27:45" x14ac:dyDescent="0.25">
      <c r="AA470" s="104"/>
      <c r="AS470" s="104"/>
    </row>
    <row r="471" spans="27:45" x14ac:dyDescent="0.25">
      <c r="AA471" s="104"/>
      <c r="AS471" s="104"/>
    </row>
    <row r="472" spans="27:45" x14ac:dyDescent="0.25">
      <c r="AA472" s="104"/>
      <c r="AS472" s="104"/>
    </row>
    <row r="473" spans="27:45" x14ac:dyDescent="0.25">
      <c r="AA473" s="104"/>
      <c r="AS473" s="104"/>
    </row>
    <row r="474" spans="27:45" x14ac:dyDescent="0.25">
      <c r="AA474" s="104"/>
      <c r="AS474" s="104"/>
    </row>
    <row r="475" spans="27:45" x14ac:dyDescent="0.25">
      <c r="AA475" s="104"/>
      <c r="AS475" s="104"/>
    </row>
    <row r="476" spans="27:45" x14ac:dyDescent="0.25">
      <c r="AA476" s="104"/>
      <c r="AS476" s="104"/>
    </row>
    <row r="477" spans="27:45" x14ac:dyDescent="0.25">
      <c r="AA477" s="104"/>
      <c r="AS477" s="104"/>
    </row>
    <row r="478" spans="27:45" x14ac:dyDescent="0.25">
      <c r="AA478" s="104"/>
      <c r="AS478" s="104"/>
    </row>
    <row r="479" spans="27:45" x14ac:dyDescent="0.25">
      <c r="AA479" s="104"/>
      <c r="AS479" s="104"/>
    </row>
    <row r="480" spans="27:45" x14ac:dyDescent="0.25">
      <c r="AA480" s="104"/>
      <c r="AS480" s="104"/>
    </row>
    <row r="481" spans="27:45" x14ac:dyDescent="0.25">
      <c r="AA481" s="104"/>
      <c r="AS481" s="104"/>
    </row>
    <row r="482" spans="27:45" x14ac:dyDescent="0.25">
      <c r="AA482" s="104"/>
      <c r="AS482" s="104"/>
    </row>
    <row r="483" spans="27:45" x14ac:dyDescent="0.25">
      <c r="AA483" s="104"/>
      <c r="AS483" s="104"/>
    </row>
    <row r="484" spans="27:45" x14ac:dyDescent="0.25">
      <c r="AA484" s="104"/>
      <c r="AS484" s="104"/>
    </row>
    <row r="485" spans="27:45" x14ac:dyDescent="0.25">
      <c r="AA485" s="104"/>
      <c r="AS485" s="104"/>
    </row>
    <row r="486" spans="27:45" x14ac:dyDescent="0.25">
      <c r="AA486" s="104"/>
      <c r="AS486" s="104"/>
    </row>
    <row r="487" spans="27:45" x14ac:dyDescent="0.25">
      <c r="AA487" s="104"/>
      <c r="AS487" s="104"/>
    </row>
    <row r="488" spans="27:45" x14ac:dyDescent="0.25">
      <c r="AA488" s="104"/>
      <c r="AS488" s="104"/>
    </row>
    <row r="489" spans="27:45" x14ac:dyDescent="0.25">
      <c r="AA489" s="104"/>
      <c r="AS489" s="104"/>
    </row>
    <row r="490" spans="27:45" x14ac:dyDescent="0.25">
      <c r="AA490" s="104"/>
      <c r="AS490" s="105"/>
    </row>
    <row r="491" spans="27:45" x14ac:dyDescent="0.25">
      <c r="AA491" s="104"/>
      <c r="AS491" s="104"/>
    </row>
    <row r="492" spans="27:45" x14ac:dyDescent="0.25">
      <c r="AA492" s="104"/>
      <c r="AS492" s="104"/>
    </row>
    <row r="493" spans="27:45" x14ac:dyDescent="0.25">
      <c r="AA493" s="104"/>
      <c r="AS493" s="104"/>
    </row>
    <row r="494" spans="27:45" x14ac:dyDescent="0.25">
      <c r="AA494" s="104"/>
      <c r="AS494" s="104"/>
    </row>
    <row r="495" spans="27:45" x14ac:dyDescent="0.25">
      <c r="AA495" s="104"/>
      <c r="AS495" s="104"/>
    </row>
    <row r="496" spans="27:45" x14ac:dyDescent="0.25">
      <c r="AA496" s="104"/>
      <c r="AS496" s="104"/>
    </row>
    <row r="497" spans="27:45" x14ac:dyDescent="0.25">
      <c r="AA497" s="104"/>
      <c r="AS497" s="104"/>
    </row>
    <row r="498" spans="27:45" x14ac:dyDescent="0.25">
      <c r="AA498" s="104"/>
      <c r="AS498" s="104"/>
    </row>
    <row r="499" spans="27:45" x14ac:dyDescent="0.25">
      <c r="AA499" s="104"/>
      <c r="AS499" s="104"/>
    </row>
    <row r="500" spans="27:45" x14ac:dyDescent="0.25">
      <c r="AA500" s="104"/>
      <c r="AS500" s="104"/>
    </row>
    <row r="501" spans="27:45" x14ac:dyDescent="0.25">
      <c r="AA501" s="104"/>
      <c r="AS501" s="104"/>
    </row>
    <row r="502" spans="27:45" x14ac:dyDescent="0.25">
      <c r="AA502" s="104"/>
      <c r="AS502" s="104"/>
    </row>
    <row r="503" spans="27:45" x14ac:dyDescent="0.25">
      <c r="AA503" s="104"/>
      <c r="AS503" s="104"/>
    </row>
    <row r="504" spans="27:45" x14ac:dyDescent="0.25">
      <c r="AA504" s="104"/>
      <c r="AS504" s="104"/>
    </row>
    <row r="505" spans="27:45" x14ac:dyDescent="0.25">
      <c r="AA505" s="104"/>
      <c r="AS505" s="104"/>
    </row>
    <row r="506" spans="27:45" x14ac:dyDescent="0.25">
      <c r="AA506" s="104"/>
      <c r="AS506" s="104"/>
    </row>
    <row r="507" spans="27:45" x14ac:dyDescent="0.25">
      <c r="AA507" s="104"/>
      <c r="AS507" s="104"/>
    </row>
    <row r="508" spans="27:45" x14ac:dyDescent="0.25">
      <c r="AA508" s="104"/>
      <c r="AS508" s="104"/>
    </row>
    <row r="509" spans="27:45" x14ac:dyDescent="0.25">
      <c r="AA509" s="104"/>
      <c r="AS509" s="104"/>
    </row>
    <row r="510" spans="27:45" x14ac:dyDescent="0.25">
      <c r="AA510" s="104"/>
      <c r="AS510" s="104"/>
    </row>
    <row r="511" spans="27:45" x14ac:dyDescent="0.25">
      <c r="AA511" s="104"/>
      <c r="AS511" s="104"/>
    </row>
    <row r="512" spans="27:45" x14ac:dyDescent="0.25">
      <c r="AA512" s="104"/>
      <c r="AS512" s="105"/>
    </row>
    <row r="513" spans="27:45" x14ac:dyDescent="0.25">
      <c r="AA513" s="104"/>
      <c r="AS513" s="104"/>
    </row>
    <row r="514" spans="27:45" x14ac:dyDescent="0.25">
      <c r="AA514" s="104"/>
      <c r="AS514" s="104"/>
    </row>
    <row r="515" spans="27:45" x14ac:dyDescent="0.25">
      <c r="AA515" s="104"/>
      <c r="AS515" s="104"/>
    </row>
    <row r="516" spans="27:45" x14ac:dyDescent="0.25">
      <c r="AA516" s="104"/>
      <c r="AS516" s="104"/>
    </row>
    <row r="517" spans="27:45" x14ac:dyDescent="0.25">
      <c r="AA517" s="104"/>
      <c r="AS517" s="104"/>
    </row>
    <row r="518" spans="27:45" x14ac:dyDescent="0.25">
      <c r="AA518" s="104"/>
      <c r="AS518" s="104"/>
    </row>
    <row r="519" spans="27:45" x14ac:dyDescent="0.25">
      <c r="AA519" s="104"/>
      <c r="AS519" s="104"/>
    </row>
    <row r="520" spans="27:45" x14ac:dyDescent="0.25">
      <c r="AA520" s="104"/>
      <c r="AS520" s="104"/>
    </row>
    <row r="521" spans="27:45" x14ac:dyDescent="0.25">
      <c r="AA521" s="104"/>
      <c r="AS521" s="104"/>
    </row>
    <row r="522" spans="27:45" x14ac:dyDescent="0.25">
      <c r="AA522" s="104"/>
      <c r="AS522" s="104"/>
    </row>
    <row r="523" spans="27:45" x14ac:dyDescent="0.25">
      <c r="AA523" s="104"/>
      <c r="AS523" s="104"/>
    </row>
    <row r="524" spans="27:45" x14ac:dyDescent="0.25">
      <c r="AA524" s="104"/>
      <c r="AS524" s="104"/>
    </row>
    <row r="525" spans="27:45" x14ac:dyDescent="0.25">
      <c r="AA525" s="104"/>
      <c r="AS525" s="104"/>
    </row>
    <row r="526" spans="27:45" x14ac:dyDescent="0.25">
      <c r="AA526" s="104"/>
      <c r="AS526" s="104"/>
    </row>
    <row r="527" spans="27:45" x14ac:dyDescent="0.25">
      <c r="AA527" s="104"/>
      <c r="AS527" s="104"/>
    </row>
    <row r="528" spans="27:45" x14ac:dyDescent="0.25">
      <c r="AA528" s="104"/>
      <c r="AS528" s="104"/>
    </row>
    <row r="529" spans="27:45" x14ac:dyDescent="0.25">
      <c r="AA529" s="104"/>
      <c r="AS529" s="104"/>
    </row>
    <row r="530" spans="27:45" x14ac:dyDescent="0.25">
      <c r="AA530" s="104"/>
      <c r="AS530" s="104"/>
    </row>
    <row r="531" spans="27:45" x14ac:dyDescent="0.25">
      <c r="AA531" s="104"/>
      <c r="AS531" s="104"/>
    </row>
    <row r="532" spans="27:45" x14ac:dyDescent="0.25">
      <c r="AA532" s="104"/>
      <c r="AS532" s="104"/>
    </row>
    <row r="533" spans="27:45" x14ac:dyDescent="0.25">
      <c r="AA533" s="104"/>
      <c r="AS533" s="104"/>
    </row>
    <row r="534" spans="27:45" x14ac:dyDescent="0.25">
      <c r="AA534" s="104"/>
      <c r="AS534" s="104"/>
    </row>
    <row r="535" spans="27:45" x14ac:dyDescent="0.25">
      <c r="AA535" s="104"/>
      <c r="AS535" s="105"/>
    </row>
    <row r="536" spans="27:45" x14ac:dyDescent="0.25">
      <c r="AA536" s="104"/>
      <c r="AS536" s="104"/>
    </row>
    <row r="537" spans="27:45" x14ac:dyDescent="0.25">
      <c r="AA537" s="104"/>
      <c r="AS537" s="104"/>
    </row>
    <row r="538" spans="27:45" x14ac:dyDescent="0.25">
      <c r="AA538" s="104"/>
      <c r="AS538" s="104"/>
    </row>
    <row r="539" spans="27:45" x14ac:dyDescent="0.25">
      <c r="AA539" s="104"/>
      <c r="AS539" s="104"/>
    </row>
    <row r="540" spans="27:45" x14ac:dyDescent="0.25">
      <c r="AA540" s="104"/>
      <c r="AS540" s="104"/>
    </row>
    <row r="541" spans="27:45" x14ac:dyDescent="0.25">
      <c r="AA541" s="104"/>
      <c r="AS541" s="104"/>
    </row>
    <row r="542" spans="27:45" x14ac:dyDescent="0.25">
      <c r="AA542" s="104"/>
      <c r="AS542" s="104"/>
    </row>
    <row r="543" spans="27:45" x14ac:dyDescent="0.25">
      <c r="AA543" s="104"/>
      <c r="AS543" s="104"/>
    </row>
    <row r="544" spans="27:45" x14ac:dyDescent="0.25">
      <c r="AA544" s="104"/>
      <c r="AS544" s="104"/>
    </row>
    <row r="545" spans="27:45" x14ac:dyDescent="0.25">
      <c r="AA545" s="104"/>
      <c r="AS545" s="104"/>
    </row>
    <row r="546" spans="27:45" x14ac:dyDescent="0.25">
      <c r="AA546" s="104"/>
      <c r="AS546" s="104"/>
    </row>
    <row r="547" spans="27:45" x14ac:dyDescent="0.25">
      <c r="AA547" s="104"/>
      <c r="AS547" s="104"/>
    </row>
    <row r="548" spans="27:45" x14ac:dyDescent="0.25">
      <c r="AA548" s="104"/>
      <c r="AS548" s="104"/>
    </row>
    <row r="549" spans="27:45" x14ac:dyDescent="0.25">
      <c r="AA549" s="104"/>
      <c r="AS549" s="104"/>
    </row>
    <row r="550" spans="27:45" x14ac:dyDescent="0.25">
      <c r="AA550" s="104"/>
      <c r="AS550" s="104"/>
    </row>
    <row r="551" spans="27:45" x14ac:dyDescent="0.25">
      <c r="AA551" s="104"/>
      <c r="AS551" s="104"/>
    </row>
    <row r="552" spans="27:45" x14ac:dyDescent="0.25">
      <c r="AA552" s="104"/>
      <c r="AS552" s="104"/>
    </row>
    <row r="553" spans="27:45" x14ac:dyDescent="0.25">
      <c r="AA553" s="104"/>
      <c r="AS553" s="104"/>
    </row>
    <row r="554" spans="27:45" x14ac:dyDescent="0.25">
      <c r="AA554" s="104"/>
      <c r="AS554" s="104"/>
    </row>
    <row r="555" spans="27:45" x14ac:dyDescent="0.25">
      <c r="AA555" s="104"/>
      <c r="AS555" s="104"/>
    </row>
    <row r="556" spans="27:45" x14ac:dyDescent="0.25">
      <c r="AA556" s="104"/>
      <c r="AS556" s="104"/>
    </row>
    <row r="557" spans="27:45" x14ac:dyDescent="0.25">
      <c r="AA557" s="104"/>
      <c r="AS557" s="104"/>
    </row>
    <row r="558" spans="27:45" x14ac:dyDescent="0.25">
      <c r="AA558" s="104"/>
      <c r="AS558" s="105"/>
    </row>
    <row r="559" spans="27:45" x14ac:dyDescent="0.25">
      <c r="AA559" s="104"/>
      <c r="AS559" s="104"/>
    </row>
    <row r="560" spans="27:45" x14ac:dyDescent="0.25">
      <c r="AA560" s="104"/>
      <c r="AS560" s="104"/>
    </row>
    <row r="561" spans="27:45" x14ac:dyDescent="0.25">
      <c r="AA561" s="104"/>
      <c r="AS561" s="104"/>
    </row>
    <row r="562" spans="27:45" x14ac:dyDescent="0.25">
      <c r="AA562" s="104"/>
      <c r="AS562" s="104"/>
    </row>
    <row r="563" spans="27:45" x14ac:dyDescent="0.25">
      <c r="AA563" s="104"/>
      <c r="AS563" s="104"/>
    </row>
    <row r="564" spans="27:45" x14ac:dyDescent="0.25">
      <c r="AA564" s="104"/>
      <c r="AS564" s="104"/>
    </row>
    <row r="565" spans="27:45" x14ac:dyDescent="0.25">
      <c r="AA565" s="104"/>
      <c r="AS565" s="104"/>
    </row>
    <row r="566" spans="27:45" x14ac:dyDescent="0.25">
      <c r="AA566" s="104"/>
      <c r="AS566" s="104"/>
    </row>
    <row r="567" spans="27:45" x14ac:dyDescent="0.25">
      <c r="AA567" s="104"/>
      <c r="AS567" s="104"/>
    </row>
    <row r="568" spans="27:45" x14ac:dyDescent="0.25">
      <c r="AA568" s="104"/>
      <c r="AS568" s="104"/>
    </row>
    <row r="569" spans="27:45" x14ac:dyDescent="0.25">
      <c r="AA569" s="104"/>
      <c r="AS569" s="104"/>
    </row>
    <row r="570" spans="27:45" x14ac:dyDescent="0.25">
      <c r="AA570" s="104"/>
      <c r="AS570" s="104"/>
    </row>
    <row r="571" spans="27:45" x14ac:dyDescent="0.25">
      <c r="AA571" s="104"/>
      <c r="AS571" s="104"/>
    </row>
    <row r="572" spans="27:45" x14ac:dyDescent="0.25">
      <c r="AA572" s="104"/>
      <c r="AS572" s="104"/>
    </row>
    <row r="573" spans="27:45" x14ac:dyDescent="0.25">
      <c r="AA573" s="104"/>
      <c r="AS573" s="104"/>
    </row>
    <row r="574" spans="27:45" x14ac:dyDescent="0.25">
      <c r="AA574" s="104"/>
      <c r="AS574" s="104"/>
    </row>
    <row r="575" spans="27:45" x14ac:dyDescent="0.25">
      <c r="AA575" s="104"/>
      <c r="AS575" s="104"/>
    </row>
    <row r="576" spans="27:45" x14ac:dyDescent="0.25">
      <c r="AA576" s="104"/>
      <c r="AS576" s="105"/>
    </row>
    <row r="577" spans="27:45" x14ac:dyDescent="0.25">
      <c r="AA577" s="104"/>
      <c r="AS577" s="104"/>
    </row>
    <row r="578" spans="27:45" x14ac:dyDescent="0.25">
      <c r="AA578" s="104"/>
      <c r="AS578" s="104"/>
    </row>
    <row r="579" spans="27:45" x14ac:dyDescent="0.25">
      <c r="AA579" s="104"/>
      <c r="AS579" s="104"/>
    </row>
    <row r="580" spans="27:45" x14ac:dyDescent="0.25">
      <c r="AA580" s="104"/>
      <c r="AS580" s="104"/>
    </row>
    <row r="581" spans="27:45" x14ac:dyDescent="0.25">
      <c r="AA581" s="104"/>
      <c r="AS581" s="104"/>
    </row>
    <row r="582" spans="27:45" x14ac:dyDescent="0.25">
      <c r="AA582" s="104"/>
      <c r="AS582" s="104"/>
    </row>
    <row r="583" spans="27:45" x14ac:dyDescent="0.25">
      <c r="AA583" s="104"/>
      <c r="AS583" s="104"/>
    </row>
    <row r="584" spans="27:45" x14ac:dyDescent="0.25">
      <c r="AA584" s="104"/>
      <c r="AS584" s="105"/>
    </row>
    <row r="585" spans="27:45" x14ac:dyDescent="0.25">
      <c r="AA585" s="104"/>
      <c r="AS585" s="104"/>
    </row>
    <row r="586" spans="27:45" x14ac:dyDescent="0.25">
      <c r="AA586" s="104"/>
      <c r="AS586" s="104"/>
    </row>
    <row r="587" spans="27:45" x14ac:dyDescent="0.25">
      <c r="AA587" s="104"/>
      <c r="AS587" s="104"/>
    </row>
    <row r="588" spans="27:45" x14ac:dyDescent="0.25">
      <c r="AA588" s="104"/>
      <c r="AS588" s="104"/>
    </row>
    <row r="589" spans="27:45" x14ac:dyDescent="0.25">
      <c r="AA589" s="104"/>
      <c r="AS589" s="104"/>
    </row>
    <row r="590" spans="27:45" x14ac:dyDescent="0.25">
      <c r="AA590" s="104"/>
      <c r="AS590" s="104"/>
    </row>
    <row r="591" spans="27:45" x14ac:dyDescent="0.25">
      <c r="AA591" s="104"/>
      <c r="AS591" s="104"/>
    </row>
    <row r="592" spans="27:45" x14ac:dyDescent="0.25">
      <c r="AA592" s="104"/>
      <c r="AS592" s="104"/>
    </row>
    <row r="593" spans="27:45" x14ac:dyDescent="0.25">
      <c r="AA593" s="104"/>
      <c r="AS593" s="104"/>
    </row>
    <row r="594" spans="27:45" x14ac:dyDescent="0.25">
      <c r="AA594" s="104"/>
      <c r="AS594" s="104"/>
    </row>
    <row r="595" spans="27:45" x14ac:dyDescent="0.25">
      <c r="AA595" s="104"/>
      <c r="AS595" s="104"/>
    </row>
    <row r="596" spans="27:45" x14ac:dyDescent="0.25">
      <c r="AA596" s="104"/>
      <c r="AS596" s="104"/>
    </row>
    <row r="597" spans="27:45" x14ac:dyDescent="0.25">
      <c r="AA597" s="104"/>
      <c r="AS597" s="104"/>
    </row>
    <row r="598" spans="27:45" x14ac:dyDescent="0.25">
      <c r="AA598" s="104"/>
      <c r="AS598" s="104"/>
    </row>
    <row r="599" spans="27:45" x14ac:dyDescent="0.25">
      <c r="AA599" s="104"/>
      <c r="AS599" s="104"/>
    </row>
    <row r="600" spans="27:45" x14ac:dyDescent="0.25">
      <c r="AA600" s="104"/>
      <c r="AS600" s="104"/>
    </row>
    <row r="601" spans="27:45" x14ac:dyDescent="0.25">
      <c r="AA601" s="104"/>
      <c r="AS601" s="104"/>
    </row>
    <row r="602" spans="27:45" x14ac:dyDescent="0.25">
      <c r="AA602" s="104"/>
      <c r="AS602" s="105"/>
    </row>
    <row r="603" spans="27:45" x14ac:dyDescent="0.25">
      <c r="AA603" s="104"/>
      <c r="AS603" s="104"/>
    </row>
    <row r="604" spans="27:45" x14ac:dyDescent="0.25">
      <c r="AA604" s="104"/>
      <c r="AS604" s="104"/>
    </row>
    <row r="605" spans="27:45" x14ac:dyDescent="0.25">
      <c r="AA605" s="104"/>
      <c r="AS605" s="104"/>
    </row>
    <row r="606" spans="27:45" x14ac:dyDescent="0.25">
      <c r="AA606" s="104"/>
      <c r="AS606" s="104"/>
    </row>
    <row r="607" spans="27:45" x14ac:dyDescent="0.25">
      <c r="AA607" s="104"/>
      <c r="AS607" s="104"/>
    </row>
    <row r="608" spans="27:45" x14ac:dyDescent="0.25">
      <c r="AA608" s="104"/>
      <c r="AS608" s="104"/>
    </row>
    <row r="609" spans="27:45" x14ac:dyDescent="0.25">
      <c r="AA609" s="104"/>
      <c r="AS609" s="104"/>
    </row>
    <row r="610" spans="27:45" x14ac:dyDescent="0.25">
      <c r="AA610" s="104"/>
      <c r="AS610" s="104"/>
    </row>
    <row r="611" spans="27:45" x14ac:dyDescent="0.25">
      <c r="AA611" s="104"/>
      <c r="AS611" s="104"/>
    </row>
    <row r="612" spans="27:45" x14ac:dyDescent="0.25">
      <c r="AA612" s="104"/>
      <c r="AS612" s="104"/>
    </row>
    <row r="613" spans="27:45" x14ac:dyDescent="0.25">
      <c r="AA613" s="104"/>
      <c r="AS613" s="104"/>
    </row>
    <row r="614" spans="27:45" x14ac:dyDescent="0.25">
      <c r="AA614" s="104"/>
      <c r="AS614" s="104"/>
    </row>
    <row r="615" spans="27:45" x14ac:dyDescent="0.25">
      <c r="AA615" s="104"/>
      <c r="AS615" s="104"/>
    </row>
    <row r="616" spans="27:45" x14ac:dyDescent="0.25">
      <c r="AA616" s="104"/>
      <c r="AS616" s="104"/>
    </row>
    <row r="617" spans="27:45" x14ac:dyDescent="0.25">
      <c r="AA617" s="104"/>
      <c r="AS617" s="104"/>
    </row>
    <row r="618" spans="27:45" x14ac:dyDescent="0.25">
      <c r="AA618" s="104"/>
      <c r="AS618" s="104"/>
    </row>
    <row r="619" spans="27:45" x14ac:dyDescent="0.25">
      <c r="AA619" s="104"/>
      <c r="AS619" s="10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8973-C11F-4CDE-89AA-D64B2A09B950}">
  <sheetPr codeName="Sheet48">
    <tabColor theme="4" tint="0.59999389629810485"/>
  </sheetPr>
  <dimension ref="A1:BQ101"/>
  <sheetViews>
    <sheetView workbookViewId="0">
      <selection activeCell="A19" sqref="A19"/>
    </sheetView>
  </sheetViews>
  <sheetFormatPr defaultColWidth="13.7109375" defaultRowHeight="15" x14ac:dyDescent="0.25"/>
  <cols>
    <col min="1" max="1" width="89.28515625" customWidth="1"/>
    <col min="2" max="2" width="14.85546875" customWidth="1"/>
    <col min="3" max="10" width="13.7109375" customWidth="1"/>
    <col min="11" max="11" width="14.5703125" bestFit="1" customWidth="1"/>
    <col min="12" max="35" width="14" bestFit="1" customWidth="1"/>
    <col min="36" max="57" width="13.7109375" customWidth="1"/>
    <col min="58" max="59" width="14.42578125" bestFit="1" customWidth="1"/>
  </cols>
  <sheetData>
    <row r="1" spans="1:62" x14ac:dyDescent="0.25">
      <c r="A1" s="260" t="s">
        <v>829</v>
      </c>
      <c r="B1" s="260" t="s">
        <v>1329</v>
      </c>
    </row>
    <row r="3" spans="1:62" x14ac:dyDescent="0.25">
      <c r="A3" t="s">
        <v>802</v>
      </c>
      <c r="B3">
        <v>3653646.1000999999</v>
      </c>
      <c r="C3">
        <v>4424420.1001000004</v>
      </c>
      <c r="D3">
        <v>4432503.1001000004</v>
      </c>
      <c r="E3">
        <v>4438790.1001000004</v>
      </c>
      <c r="F3">
        <v>4438803.1001000004</v>
      </c>
      <c r="G3">
        <v>4459371.1001000004</v>
      </c>
      <c r="H3">
        <v>4459436.1001000004</v>
      </c>
      <c r="I3">
        <v>4465711.1001000004</v>
      </c>
      <c r="J3">
        <v>4467668.1001000004</v>
      </c>
      <c r="K3">
        <v>4476501.1001000004</v>
      </c>
      <c r="L3">
        <v>4483108.1001000004</v>
      </c>
      <c r="M3">
        <v>4485925.1001000004</v>
      </c>
      <c r="N3">
        <v>676821</v>
      </c>
      <c r="O3">
        <v>676842</v>
      </c>
      <c r="P3">
        <v>676844</v>
      </c>
      <c r="Q3">
        <v>676864</v>
      </c>
      <c r="R3">
        <v>676870</v>
      </c>
      <c r="S3">
        <v>676876</v>
      </c>
      <c r="T3">
        <v>676879</v>
      </c>
      <c r="U3">
        <v>676888</v>
      </c>
      <c r="V3">
        <v>678000</v>
      </c>
      <c r="W3">
        <v>678009</v>
      </c>
      <c r="X3">
        <v>678011</v>
      </c>
      <c r="Y3">
        <v>678030</v>
      </c>
      <c r="Z3">
        <v>678034</v>
      </c>
      <c r="AA3">
        <v>678048</v>
      </c>
      <c r="AB3">
        <v>678050</v>
      </c>
      <c r="AC3">
        <v>678129</v>
      </c>
      <c r="AD3">
        <v>678131</v>
      </c>
      <c r="AE3">
        <v>678140</v>
      </c>
      <c r="AF3">
        <v>678141</v>
      </c>
      <c r="AG3">
        <v>678166</v>
      </c>
      <c r="AH3">
        <v>678167</v>
      </c>
      <c r="AI3">
        <v>678460</v>
      </c>
      <c r="AJ3">
        <v>678714</v>
      </c>
      <c r="AK3">
        <v>678801</v>
      </c>
      <c r="AL3">
        <v>678826</v>
      </c>
      <c r="AM3">
        <v>70523881</v>
      </c>
      <c r="AN3">
        <v>70524073</v>
      </c>
      <c r="AO3">
        <v>70524081</v>
      </c>
      <c r="AP3">
        <v>70524098</v>
      </c>
      <c r="AQ3">
        <v>70524877</v>
      </c>
      <c r="AR3">
        <v>70572573</v>
      </c>
      <c r="AS3">
        <v>70596124</v>
      </c>
      <c r="AT3">
        <v>70596132</v>
      </c>
      <c r="AU3">
        <v>70596149</v>
      </c>
      <c r="AV3">
        <v>70598445</v>
      </c>
      <c r="AW3">
        <v>70609064</v>
      </c>
      <c r="AX3">
        <v>70609103</v>
      </c>
      <c r="AY3">
        <v>70609111</v>
      </c>
      <c r="AZ3">
        <v>70609128</v>
      </c>
      <c r="BA3">
        <v>70609136</v>
      </c>
      <c r="BB3">
        <v>70609739</v>
      </c>
      <c r="BC3">
        <v>70612178</v>
      </c>
      <c r="BD3">
        <v>70615051</v>
      </c>
      <c r="BE3">
        <v>70617661</v>
      </c>
      <c r="BF3">
        <v>70641307</v>
      </c>
      <c r="BG3">
        <v>70642038</v>
      </c>
      <c r="BH3">
        <v>70642046</v>
      </c>
      <c r="BI3">
        <v>70654297</v>
      </c>
      <c r="BJ3">
        <v>70656761</v>
      </c>
    </row>
    <row r="4" spans="1:62" x14ac:dyDescent="0.25">
      <c r="A4" t="s">
        <v>16</v>
      </c>
      <c r="B4" s="348">
        <v>601404.01</v>
      </c>
      <c r="C4" s="348">
        <v>11384.3</v>
      </c>
      <c r="D4" s="348">
        <v>11793.67</v>
      </c>
      <c r="E4" s="348">
        <v>1747.92</v>
      </c>
      <c r="F4" s="348">
        <v>1742.51</v>
      </c>
      <c r="G4" s="348">
        <v>31098.19</v>
      </c>
      <c r="H4" s="348">
        <v>45628.47</v>
      </c>
      <c r="I4" s="348">
        <v>10554.33</v>
      </c>
      <c r="J4" s="348">
        <v>7394.16</v>
      </c>
      <c r="K4" s="348">
        <v>602420.80000000005</v>
      </c>
      <c r="L4" s="348">
        <v>82121.240000000005</v>
      </c>
      <c r="M4" s="348">
        <v>56118.55</v>
      </c>
      <c r="N4" s="348">
        <v>22575.75</v>
      </c>
      <c r="O4" s="348">
        <v>3748.36</v>
      </c>
      <c r="P4" s="348">
        <v>1022.64</v>
      </c>
      <c r="Q4" s="348">
        <v>33495.42</v>
      </c>
      <c r="R4" s="348">
        <v>1356.47</v>
      </c>
      <c r="S4" s="348">
        <v>804.67</v>
      </c>
      <c r="T4" s="348">
        <v>10691.36</v>
      </c>
      <c r="U4" s="348">
        <v>5963.85</v>
      </c>
      <c r="V4" s="348">
        <v>1896.58</v>
      </c>
      <c r="W4" s="348">
        <v>330.5</v>
      </c>
      <c r="X4" s="348">
        <v>677.66</v>
      </c>
      <c r="Y4" s="348">
        <v>65.239999999999995</v>
      </c>
      <c r="Z4" s="348">
        <v>2023.83</v>
      </c>
      <c r="AA4" s="348">
        <v>2554.64</v>
      </c>
      <c r="AB4" s="348">
        <v>1047.9706036436908</v>
      </c>
      <c r="AC4" s="348">
        <v>8320.5300000000007</v>
      </c>
      <c r="AD4" s="348">
        <v>343.88</v>
      </c>
      <c r="AE4" s="348">
        <v>1759.95</v>
      </c>
      <c r="AF4" s="348">
        <v>3173.68</v>
      </c>
      <c r="AG4" s="348">
        <v>1559.95</v>
      </c>
      <c r="AH4" s="348">
        <v>691.65</v>
      </c>
      <c r="AI4" s="348">
        <v>5924.5071614474018</v>
      </c>
      <c r="AJ4" s="348">
        <v>3422.36</v>
      </c>
      <c r="AK4" s="348">
        <v>5715.91</v>
      </c>
      <c r="AL4" s="348">
        <v>18401.39</v>
      </c>
      <c r="AM4" s="348">
        <v>30995.400985643522</v>
      </c>
      <c r="AN4" s="348">
        <v>167734.69732096384</v>
      </c>
      <c r="AO4" s="348">
        <v>546312.96532952739</v>
      </c>
      <c r="AP4" s="348">
        <v>187522.56301486021</v>
      </c>
      <c r="AQ4" s="348">
        <v>255038.32510452523</v>
      </c>
      <c r="AR4" s="348">
        <v>38139.6845227101</v>
      </c>
      <c r="AS4" s="348">
        <v>10778.948231046932</v>
      </c>
      <c r="AT4" s="348">
        <v>27476.221418016961</v>
      </c>
      <c r="AU4" s="348">
        <v>27325.50141801696</v>
      </c>
      <c r="AV4" s="348">
        <v>38231.661340777435</v>
      </c>
      <c r="AW4" s="348">
        <v>11919.065224582318</v>
      </c>
      <c r="AX4" s="348">
        <v>11190.004006380657</v>
      </c>
      <c r="AY4" s="348">
        <v>15478.252527915372</v>
      </c>
      <c r="AZ4" s="348">
        <v>16612.631061203927</v>
      </c>
      <c r="BA4" s="348">
        <v>15406.0064318697</v>
      </c>
      <c r="BB4" s="348">
        <v>17737.17703131559</v>
      </c>
      <c r="BC4" s="348">
        <v>27094.507586264797</v>
      </c>
      <c r="BD4" s="348">
        <v>72919.922035093608</v>
      </c>
      <c r="BE4" s="348">
        <v>223229.2800251868</v>
      </c>
      <c r="BF4" s="349">
        <v>3658.5601435647723</v>
      </c>
      <c r="BG4" s="349">
        <v>5808.7024934934088</v>
      </c>
      <c r="BH4" s="349">
        <v>5817.9424934934086</v>
      </c>
      <c r="BI4" s="349">
        <v>3713.35</v>
      </c>
      <c r="BJ4" s="349">
        <v>27481.060166232895</v>
      </c>
    </row>
    <row r="5" spans="1:62" x14ac:dyDescent="0.25">
      <c r="A5" t="s">
        <v>15</v>
      </c>
      <c r="B5" s="348">
        <v>1620885.8429732891</v>
      </c>
      <c r="C5" s="348">
        <v>0</v>
      </c>
      <c r="D5" s="348">
        <v>0</v>
      </c>
      <c r="E5" s="348">
        <v>0</v>
      </c>
      <c r="F5" s="348">
        <v>0</v>
      </c>
      <c r="G5" s="348">
        <v>0</v>
      </c>
      <c r="H5" s="348">
        <v>0</v>
      </c>
      <c r="I5" s="348">
        <v>0</v>
      </c>
      <c r="J5" s="348">
        <v>0</v>
      </c>
      <c r="K5" s="348">
        <v>0</v>
      </c>
      <c r="L5" s="348">
        <v>40863.927292539025</v>
      </c>
      <c r="M5" s="348">
        <v>0</v>
      </c>
      <c r="N5" s="348">
        <v>0</v>
      </c>
      <c r="O5" s="348">
        <v>0</v>
      </c>
      <c r="P5" s="348">
        <v>84133.928152396344</v>
      </c>
      <c r="Q5" s="348">
        <v>0</v>
      </c>
      <c r="R5" s="348">
        <v>0</v>
      </c>
      <c r="S5" s="348">
        <v>0</v>
      </c>
      <c r="T5" s="348">
        <v>0</v>
      </c>
      <c r="U5" s="348">
        <v>0</v>
      </c>
      <c r="V5" s="348">
        <v>0</v>
      </c>
      <c r="W5" s="348">
        <v>0</v>
      </c>
      <c r="X5" s="348">
        <v>0</v>
      </c>
      <c r="Y5" s="348">
        <v>0</v>
      </c>
      <c r="Z5" s="348">
        <v>0</v>
      </c>
      <c r="AA5" s="348">
        <v>0</v>
      </c>
      <c r="AB5" s="348">
        <v>0</v>
      </c>
      <c r="AC5" s="348">
        <v>0</v>
      </c>
      <c r="AD5" s="348">
        <v>0</v>
      </c>
      <c r="AE5" s="348">
        <v>0</v>
      </c>
      <c r="AF5" s="348">
        <v>0</v>
      </c>
      <c r="AG5" s="348">
        <v>0</v>
      </c>
      <c r="AH5" s="348">
        <v>0</v>
      </c>
      <c r="AI5" s="348">
        <v>0</v>
      </c>
      <c r="AJ5" s="348">
        <v>0</v>
      </c>
      <c r="AK5" s="348">
        <v>0</v>
      </c>
      <c r="AL5" s="348">
        <v>0</v>
      </c>
      <c r="AM5" s="348">
        <v>0</v>
      </c>
      <c r="AN5" s="348">
        <v>0</v>
      </c>
      <c r="AO5" s="348">
        <v>0</v>
      </c>
      <c r="AP5" s="348">
        <v>0</v>
      </c>
      <c r="AQ5" s="348">
        <v>0</v>
      </c>
      <c r="AR5" s="348">
        <v>0</v>
      </c>
      <c r="AS5" s="348">
        <v>0</v>
      </c>
      <c r="AT5" s="348">
        <v>0</v>
      </c>
      <c r="AU5" s="348">
        <v>0</v>
      </c>
      <c r="AV5" s="348">
        <v>0</v>
      </c>
      <c r="AW5" s="348">
        <v>0</v>
      </c>
      <c r="AX5" s="348">
        <v>0</v>
      </c>
      <c r="AY5" s="348">
        <v>0</v>
      </c>
      <c r="AZ5" s="348">
        <v>0</v>
      </c>
      <c r="BA5" s="348">
        <v>0</v>
      </c>
      <c r="BB5" s="348">
        <v>0</v>
      </c>
      <c r="BC5" s="348">
        <v>0</v>
      </c>
      <c r="BD5" s="348">
        <v>0</v>
      </c>
      <c r="BE5" s="348">
        <v>0</v>
      </c>
      <c r="BF5" s="349">
        <v>0</v>
      </c>
      <c r="BG5" s="349">
        <v>0</v>
      </c>
      <c r="BH5" s="349">
        <v>0</v>
      </c>
      <c r="BI5" s="349">
        <v>0</v>
      </c>
      <c r="BJ5" s="349">
        <v>0</v>
      </c>
    </row>
    <row r="6" spans="1:62" x14ac:dyDescent="0.25">
      <c r="A6" t="s">
        <v>329</v>
      </c>
      <c r="B6" s="348">
        <v>3493525.55</v>
      </c>
      <c r="C6" s="348">
        <v>0</v>
      </c>
      <c r="D6" s="348">
        <v>0</v>
      </c>
      <c r="E6" s="348">
        <v>0</v>
      </c>
      <c r="F6" s="348">
        <v>0</v>
      </c>
      <c r="G6" s="348">
        <v>399721.85098318139</v>
      </c>
      <c r="H6" s="348">
        <v>0</v>
      </c>
      <c r="I6" s="348">
        <v>0</v>
      </c>
      <c r="J6" s="348">
        <v>0</v>
      </c>
      <c r="K6" s="348">
        <v>0</v>
      </c>
      <c r="L6" s="348">
        <v>0</v>
      </c>
      <c r="M6" s="348">
        <v>0</v>
      </c>
      <c r="N6" s="348">
        <v>0</v>
      </c>
      <c r="O6" s="348">
        <v>64660.810000000005</v>
      </c>
      <c r="P6" s="348">
        <v>23146.116136344557</v>
      </c>
      <c r="Q6" s="348">
        <v>0</v>
      </c>
      <c r="R6" s="348">
        <v>41203.906000000003</v>
      </c>
      <c r="S6" s="348">
        <v>19540.419999999998</v>
      </c>
      <c r="T6" s="348">
        <v>0</v>
      </c>
      <c r="U6" s="348">
        <v>76043.513999999996</v>
      </c>
      <c r="V6" s="348">
        <v>0</v>
      </c>
      <c r="W6" s="348">
        <v>0</v>
      </c>
      <c r="X6" s="348">
        <v>0</v>
      </c>
      <c r="Y6" s="348">
        <v>0</v>
      </c>
      <c r="Z6" s="348">
        <v>0</v>
      </c>
      <c r="AA6" s="348">
        <v>0</v>
      </c>
      <c r="AB6" s="348">
        <v>0</v>
      </c>
      <c r="AC6" s="348">
        <v>0</v>
      </c>
      <c r="AD6" s="348">
        <v>0</v>
      </c>
      <c r="AE6" s="348">
        <v>14864.85</v>
      </c>
      <c r="AF6" s="348">
        <v>13496.34</v>
      </c>
      <c r="AG6" s="348">
        <v>11011</v>
      </c>
      <c r="AH6" s="348">
        <v>50078.66</v>
      </c>
      <c r="AI6" s="348">
        <v>94501.9</v>
      </c>
      <c r="AJ6" s="348">
        <v>21678.998</v>
      </c>
      <c r="AK6" s="348">
        <v>15635.62</v>
      </c>
      <c r="AL6" s="348">
        <v>46969.78</v>
      </c>
      <c r="AM6" s="348">
        <v>637578.69781334058</v>
      </c>
      <c r="AN6" s="348">
        <v>292952.95383170183</v>
      </c>
      <c r="AO6" s="348">
        <v>867533.97679054656</v>
      </c>
      <c r="AP6" s="348">
        <v>293418.78843170183</v>
      </c>
      <c r="AQ6" s="348">
        <v>457356.72176344559</v>
      </c>
      <c r="AR6" s="348">
        <v>145421.09916357149</v>
      </c>
      <c r="AS6" s="348">
        <v>182201.43486357151</v>
      </c>
      <c r="AT6" s="348">
        <v>157970.28454537824</v>
      </c>
      <c r="AU6" s="348">
        <v>157970.28454537824</v>
      </c>
      <c r="AV6" s="348">
        <v>683725.25712366716</v>
      </c>
      <c r="AW6" s="348">
        <v>149545.35977835616</v>
      </c>
      <c r="AX6" s="348">
        <v>402007.58136344556</v>
      </c>
      <c r="AY6" s="348">
        <v>335889.58909075649</v>
      </c>
      <c r="AZ6" s="348">
        <v>390552.98136344558</v>
      </c>
      <c r="BA6" s="348">
        <v>149487.33106540173</v>
      </c>
      <c r="BB6" s="348">
        <v>85419.32420451683</v>
      </c>
      <c r="BC6" s="348">
        <v>77200.924204516836</v>
      </c>
      <c r="BD6" s="348">
        <v>227599.85546562</v>
      </c>
      <c r="BE6" s="348">
        <v>526291.22136344551</v>
      </c>
      <c r="BF6" s="349">
        <v>42327.402000000002</v>
      </c>
      <c r="BG6" s="349">
        <v>24768.870000000003</v>
      </c>
      <c r="BH6" s="349">
        <v>21685.79</v>
      </c>
      <c r="BI6" s="349">
        <v>14417.500000000002</v>
      </c>
      <c r="BJ6" s="349">
        <v>43252.5</v>
      </c>
    </row>
    <row r="7" spans="1:62" x14ac:dyDescent="0.25">
      <c r="A7" t="s">
        <v>319</v>
      </c>
      <c r="B7" s="348">
        <v>3084063.5968078491</v>
      </c>
      <c r="C7" s="348">
        <v>869447.5</v>
      </c>
      <c r="D7" s="348">
        <v>869447.5</v>
      </c>
      <c r="E7" s="348">
        <v>359138.5</v>
      </c>
      <c r="F7" s="348">
        <v>359138.5</v>
      </c>
      <c r="G7" s="348">
        <v>290286.5</v>
      </c>
      <c r="H7" s="348">
        <v>94130</v>
      </c>
      <c r="I7" s="348">
        <v>55720</v>
      </c>
      <c r="J7" s="348">
        <v>228840.4</v>
      </c>
      <c r="K7" s="348">
        <v>302551</v>
      </c>
      <c r="L7" s="348">
        <v>311636.17448536505</v>
      </c>
      <c r="M7" s="348">
        <v>329441.47093942424</v>
      </c>
      <c r="N7" s="348">
        <v>751659.10460918478</v>
      </c>
      <c r="O7" s="348">
        <v>0</v>
      </c>
      <c r="P7" s="348">
        <v>0</v>
      </c>
      <c r="Q7" s="348">
        <v>398384.41538074054</v>
      </c>
      <c r="R7" s="348">
        <v>0</v>
      </c>
      <c r="S7" s="348">
        <v>0</v>
      </c>
      <c r="T7" s="348">
        <v>81554.263076148098</v>
      </c>
      <c r="U7" s="348">
        <v>0</v>
      </c>
      <c r="V7" s="348">
        <v>92351.60775753505</v>
      </c>
      <c r="W7" s="348">
        <v>36017.127025438669</v>
      </c>
      <c r="X7" s="348">
        <v>22164.385861808412</v>
      </c>
      <c r="Y7" s="348">
        <v>42179.497943077826</v>
      </c>
      <c r="Z7" s="348">
        <v>16421.794979430779</v>
      </c>
      <c r="AA7" s="348">
        <v>134833.34732600118</v>
      </c>
      <c r="AB7" s="348">
        <v>34170.094870287969</v>
      </c>
      <c r="AC7" s="348">
        <v>281811.40000000002</v>
      </c>
      <c r="AD7" s="348">
        <v>45252.287801192178</v>
      </c>
      <c r="AE7" s="348">
        <v>0</v>
      </c>
      <c r="AF7" s="348">
        <v>0</v>
      </c>
      <c r="AG7" s="348">
        <v>0</v>
      </c>
      <c r="AH7" s="348">
        <v>0</v>
      </c>
      <c r="AI7" s="348">
        <v>0</v>
      </c>
      <c r="AJ7" s="348">
        <v>0</v>
      </c>
      <c r="AK7" s="348">
        <v>0</v>
      </c>
      <c r="AL7" s="348">
        <v>0</v>
      </c>
      <c r="AM7" s="348">
        <v>0</v>
      </c>
      <c r="AN7" s="348">
        <v>0</v>
      </c>
      <c r="AO7" s="348">
        <v>0</v>
      </c>
      <c r="AP7" s="348">
        <v>0</v>
      </c>
      <c r="AQ7" s="348">
        <v>0</v>
      </c>
      <c r="AR7" s="348">
        <v>0</v>
      </c>
      <c r="AS7" s="348">
        <v>267687.05230459239</v>
      </c>
      <c r="AT7" s="348">
        <v>51258</v>
      </c>
      <c r="AU7" s="348">
        <v>51258</v>
      </c>
      <c r="AV7" s="348">
        <v>679032.63076148101</v>
      </c>
      <c r="AW7" s="348">
        <v>134957.5261522962</v>
      </c>
      <c r="AX7" s="348">
        <v>416917.34153303667</v>
      </c>
      <c r="AY7" s="348">
        <v>256693.05230459239</v>
      </c>
      <c r="AZ7" s="348">
        <v>425843.34153303667</v>
      </c>
      <c r="BA7" s="348">
        <v>134957.5261522962</v>
      </c>
      <c r="BB7" s="348">
        <v>0</v>
      </c>
      <c r="BC7" s="348">
        <v>0</v>
      </c>
      <c r="BD7" s="348">
        <v>0</v>
      </c>
      <c r="BE7" s="348">
        <v>0</v>
      </c>
      <c r="BF7" s="349">
        <v>0</v>
      </c>
      <c r="BG7" s="349">
        <v>86658.6</v>
      </c>
      <c r="BH7" s="349">
        <v>86658.6</v>
      </c>
      <c r="BI7" s="349">
        <v>0</v>
      </c>
      <c r="BJ7" s="349">
        <v>0</v>
      </c>
    </row>
    <row r="8" spans="1:62" x14ac:dyDescent="0.25">
      <c r="A8" t="s">
        <v>318</v>
      </c>
      <c r="B8" s="348">
        <v>14400703.07287265</v>
      </c>
      <c r="C8" s="348">
        <v>420267.49699999997</v>
      </c>
      <c r="D8" s="348">
        <v>437112.67099999997</v>
      </c>
      <c r="E8" s="348">
        <v>219865.96599999999</v>
      </c>
      <c r="F8" s="348">
        <v>219865.96599999999</v>
      </c>
      <c r="G8" s="348">
        <v>441301.16200000001</v>
      </c>
      <c r="H8" s="348">
        <v>410997.614</v>
      </c>
      <c r="I8" s="348">
        <v>396740.29299999995</v>
      </c>
      <c r="J8" s="348">
        <v>411728.57900000003</v>
      </c>
      <c r="K8" s="348">
        <v>1123584.17</v>
      </c>
      <c r="L8" s="348">
        <v>81418.341</v>
      </c>
      <c r="M8" s="348">
        <v>166381.66079999998</v>
      </c>
      <c r="N8" s="348">
        <v>28079.84</v>
      </c>
      <c r="O8" s="348">
        <v>150333.13666140541</v>
      </c>
      <c r="P8" s="348">
        <v>173407.78269062212</v>
      </c>
      <c r="Q8" s="348">
        <v>16847.903999999999</v>
      </c>
      <c r="R8" s="348">
        <v>138651.0291446562</v>
      </c>
      <c r="S8" s="348">
        <v>104355.73682998909</v>
      </c>
      <c r="T8" s="348">
        <v>11231.936</v>
      </c>
      <c r="U8" s="348">
        <v>192582.0291738729</v>
      </c>
      <c r="V8" s="348">
        <v>0</v>
      </c>
      <c r="W8" s="348">
        <v>0</v>
      </c>
      <c r="X8" s="348">
        <v>0</v>
      </c>
      <c r="Y8" s="348">
        <v>0</v>
      </c>
      <c r="Z8" s="348">
        <v>0</v>
      </c>
      <c r="AA8" s="348">
        <v>0</v>
      </c>
      <c r="AB8" s="348">
        <v>0</v>
      </c>
      <c r="AC8" s="348">
        <v>52826.372000000003</v>
      </c>
      <c r="AD8" s="348">
        <v>0</v>
      </c>
      <c r="AE8" s="348">
        <v>15887.937999999998</v>
      </c>
      <c r="AF8" s="348">
        <v>49814.278803626898</v>
      </c>
      <c r="AG8" s="348">
        <v>35480.67228830493</v>
      </c>
      <c r="AH8" s="348">
        <v>111500.4503438838</v>
      </c>
      <c r="AI8" s="348">
        <v>205268.01869062212</v>
      </c>
      <c r="AJ8" s="348">
        <v>126009.52599999998</v>
      </c>
      <c r="AK8" s="348">
        <v>231736.30228830493</v>
      </c>
      <c r="AL8" s="348">
        <v>696085.98012257565</v>
      </c>
      <c r="AM8" s="348">
        <v>1252392.0471780705</v>
      </c>
      <c r="AN8" s="348">
        <v>519582.05871547305</v>
      </c>
      <c r="AO8" s="348">
        <v>1598962.5712705902</v>
      </c>
      <c r="AP8" s="348">
        <v>498055.37971547304</v>
      </c>
      <c r="AQ8" s="348">
        <v>784803.50814448833</v>
      </c>
      <c r="AR8" s="348">
        <v>247135.60665519265</v>
      </c>
      <c r="AS8" s="348">
        <v>406970.40101796656</v>
      </c>
      <c r="AT8" s="348">
        <v>328759.8362864579</v>
      </c>
      <c r="AU8" s="348">
        <v>328759.8362864579</v>
      </c>
      <c r="AV8" s="348">
        <v>1298111.3753518595</v>
      </c>
      <c r="AW8" s="348">
        <v>249736.56451817646</v>
      </c>
      <c r="AX8" s="348">
        <v>833094.92276786163</v>
      </c>
      <c r="AY8" s="348">
        <v>756674.4678202502</v>
      </c>
      <c r="AZ8" s="348">
        <v>799153.88486533461</v>
      </c>
      <c r="BA8" s="348">
        <v>244844.63251817646</v>
      </c>
      <c r="BB8" s="348">
        <v>220692.25849701956</v>
      </c>
      <c r="BC8" s="348">
        <v>176200.03751540591</v>
      </c>
      <c r="BD8" s="348">
        <v>546825.59515775333</v>
      </c>
      <c r="BE8" s="348">
        <v>894699.46199185622</v>
      </c>
      <c r="BF8" s="349">
        <v>364795.88459726307</v>
      </c>
      <c r="BG8" s="349">
        <v>151802.27985290907</v>
      </c>
      <c r="BH8" s="349">
        <v>147577.55285290908</v>
      </c>
      <c r="BI8" s="349">
        <v>231564.89</v>
      </c>
      <c r="BJ8" s="349">
        <v>1405033.5035954998</v>
      </c>
    </row>
    <row r="9" spans="1:62" x14ac:dyDescent="0.25">
      <c r="B9" s="348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  <c r="AD9" s="348"/>
      <c r="AE9" s="348"/>
      <c r="AF9" s="348"/>
      <c r="AG9" s="348"/>
      <c r="AH9" s="348"/>
      <c r="AI9" s="348"/>
      <c r="AJ9" s="348"/>
      <c r="AK9" s="348"/>
      <c r="AL9" s="348"/>
      <c r="AM9" s="348"/>
      <c r="AN9" s="348"/>
      <c r="AO9" s="348"/>
      <c r="AP9" s="348"/>
      <c r="AQ9" s="348"/>
      <c r="AR9" s="348"/>
      <c r="AS9" s="348"/>
      <c r="AT9" s="348"/>
      <c r="AU9" s="348"/>
      <c r="AV9" s="348"/>
      <c r="AW9" s="348"/>
      <c r="AX9" s="348"/>
      <c r="AY9" s="348"/>
      <c r="AZ9" s="348"/>
      <c r="BA9" s="348"/>
      <c r="BB9" s="348"/>
      <c r="BC9" s="348"/>
      <c r="BD9" s="348"/>
      <c r="BE9" s="348"/>
      <c r="BF9" s="349"/>
      <c r="BG9" s="349"/>
      <c r="BH9" s="349"/>
      <c r="BI9" s="349"/>
      <c r="BJ9" s="349"/>
    </row>
    <row r="10" spans="1:62" x14ac:dyDescent="0.25">
      <c r="B10" s="348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348"/>
      <c r="O10" s="348"/>
      <c r="P10" s="348"/>
      <c r="Q10" s="348"/>
      <c r="R10" s="348"/>
      <c r="S10" s="348"/>
      <c r="T10" s="348"/>
      <c r="U10" s="348"/>
      <c r="V10" s="348"/>
      <c r="W10" s="348"/>
      <c r="X10" s="348"/>
      <c r="Y10" s="348"/>
      <c r="Z10" s="348"/>
      <c r="AA10" s="348"/>
      <c r="AB10" s="348"/>
      <c r="AC10" s="348"/>
      <c r="AD10" s="348"/>
      <c r="AE10" s="348"/>
      <c r="AF10" s="348"/>
      <c r="AG10" s="348"/>
      <c r="AH10" s="348"/>
      <c r="AI10" s="348"/>
      <c r="AJ10" s="348"/>
      <c r="AK10" s="348"/>
      <c r="AL10" s="348"/>
      <c r="AM10" s="348"/>
      <c r="AN10" s="348"/>
      <c r="AO10" s="348"/>
      <c r="AP10" s="348"/>
      <c r="AQ10" s="348"/>
      <c r="AR10" s="348"/>
      <c r="AS10" s="348"/>
      <c r="AT10" s="348"/>
      <c r="AU10" s="348"/>
      <c r="AV10" s="348"/>
      <c r="AW10" s="348"/>
      <c r="AX10" s="348"/>
      <c r="AY10" s="348"/>
      <c r="AZ10" s="348"/>
      <c r="BA10" s="348"/>
      <c r="BB10" s="348"/>
      <c r="BC10" s="348"/>
      <c r="BD10" s="348"/>
      <c r="BE10" s="348"/>
      <c r="BF10" s="349"/>
      <c r="BG10" s="349"/>
      <c r="BH10" s="349"/>
      <c r="BI10" s="349"/>
      <c r="BJ10" s="349"/>
    </row>
    <row r="11" spans="1:62" x14ac:dyDescent="0.25"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  <c r="O11" s="348"/>
      <c r="P11" s="348"/>
      <c r="Q11" s="348"/>
      <c r="R11" s="348"/>
      <c r="S11" s="348"/>
      <c r="T11" s="348"/>
      <c r="U11" s="348"/>
      <c r="V11" s="348"/>
      <c r="W11" s="348"/>
      <c r="X11" s="348"/>
      <c r="Y11" s="348"/>
      <c r="Z11" s="348"/>
      <c r="AA11" s="348"/>
      <c r="AB11" s="348"/>
      <c r="AC11" s="348"/>
      <c r="AD11" s="348"/>
      <c r="AE11" s="348"/>
      <c r="AF11" s="348"/>
      <c r="AG11" s="348"/>
      <c r="AH11" s="348"/>
      <c r="AI11" s="348"/>
      <c r="AJ11" s="348"/>
      <c r="AK11" s="348"/>
      <c r="AL11" s="348"/>
      <c r="AM11" s="348"/>
      <c r="AN11" s="348"/>
      <c r="AO11" s="348"/>
      <c r="AP11" s="348"/>
      <c r="AQ11" s="348"/>
      <c r="AR11" s="348"/>
      <c r="AS11" s="348"/>
      <c r="AT11" s="348"/>
      <c r="AU11" s="348"/>
      <c r="AV11" s="348"/>
      <c r="AW11" s="348"/>
      <c r="AX11" s="348"/>
      <c r="AY11" s="348"/>
      <c r="AZ11" s="348"/>
      <c r="BA11" s="348"/>
      <c r="BB11" s="348"/>
      <c r="BC11" s="348"/>
      <c r="BD11" s="348"/>
      <c r="BE11" s="348"/>
      <c r="BF11" s="349"/>
      <c r="BG11" s="349"/>
      <c r="BH11" s="349"/>
      <c r="BI11" s="349"/>
      <c r="BJ11" s="349"/>
    </row>
    <row r="12" spans="1:62" x14ac:dyDescent="0.25">
      <c r="B12" s="348"/>
      <c r="C12" s="348"/>
      <c r="D12" s="348"/>
      <c r="E12" s="348"/>
      <c r="F12" s="348"/>
      <c r="G12" s="348"/>
      <c r="H12" s="348"/>
      <c r="I12" s="348"/>
      <c r="J12" s="348"/>
      <c r="K12" s="348"/>
      <c r="L12" s="348"/>
      <c r="M12" s="348"/>
      <c r="N12" s="348"/>
      <c r="O12" s="348"/>
      <c r="P12" s="348"/>
      <c r="Q12" s="348"/>
      <c r="R12" s="348"/>
      <c r="S12" s="348"/>
      <c r="T12" s="348"/>
      <c r="U12" s="348"/>
      <c r="V12" s="348"/>
      <c r="W12" s="348"/>
      <c r="X12" s="348"/>
      <c r="Y12" s="348"/>
      <c r="Z12" s="348"/>
      <c r="AA12" s="348"/>
      <c r="AB12" s="348"/>
      <c r="AC12" s="348"/>
      <c r="AD12" s="348"/>
      <c r="AE12" s="348"/>
      <c r="AF12" s="348"/>
      <c r="AG12" s="348"/>
      <c r="AH12" s="348"/>
      <c r="AI12" s="348"/>
      <c r="AJ12" s="348"/>
      <c r="AK12" s="348"/>
      <c r="AL12" s="348"/>
      <c r="AM12" s="348"/>
      <c r="AN12" s="348"/>
      <c r="AO12" s="348"/>
      <c r="AP12" s="348"/>
      <c r="AQ12" s="348"/>
      <c r="AR12" s="348"/>
      <c r="AS12" s="348"/>
      <c r="AT12" s="348"/>
      <c r="AU12" s="348"/>
      <c r="AV12" s="348"/>
      <c r="AW12" s="348"/>
      <c r="AX12" s="348"/>
      <c r="AY12" s="348"/>
      <c r="AZ12" s="348"/>
      <c r="BA12" s="348"/>
      <c r="BB12" s="348"/>
      <c r="BC12" s="348"/>
      <c r="BD12" s="348"/>
      <c r="BE12" s="348"/>
      <c r="BF12" s="349"/>
      <c r="BG12" s="349"/>
      <c r="BH12" s="349"/>
      <c r="BI12" s="349"/>
      <c r="BJ12" s="349"/>
    </row>
    <row r="13" spans="1:62" x14ac:dyDescent="0.25"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  <c r="O13" s="348"/>
      <c r="P13" s="348"/>
      <c r="Q13" s="348"/>
      <c r="R13" s="348"/>
      <c r="S13" s="348"/>
      <c r="T13" s="348"/>
      <c r="U13" s="348"/>
      <c r="V13" s="348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9"/>
      <c r="BG13" s="349"/>
      <c r="BH13" s="349"/>
      <c r="BI13" s="349"/>
      <c r="BJ13" s="349"/>
    </row>
    <row r="14" spans="1:62" x14ac:dyDescent="0.25"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  <c r="O14" s="348"/>
      <c r="P14" s="348"/>
      <c r="Q14" s="348"/>
      <c r="R14" s="348"/>
      <c r="S14" s="348"/>
      <c r="T14" s="348"/>
      <c r="U14" s="348"/>
      <c r="V14" s="348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9"/>
      <c r="BG14" s="349"/>
      <c r="BH14" s="349"/>
      <c r="BI14" s="349"/>
      <c r="BJ14" s="349"/>
    </row>
    <row r="15" spans="1:62" x14ac:dyDescent="0.25">
      <c r="B15" s="348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8"/>
      <c r="N15" s="348"/>
      <c r="O15" s="348"/>
      <c r="P15" s="348"/>
      <c r="Q15" s="348"/>
      <c r="R15" s="348"/>
      <c r="S15" s="348"/>
      <c r="T15" s="348"/>
      <c r="U15" s="348"/>
      <c r="V15" s="348"/>
      <c r="W15" s="348"/>
      <c r="X15" s="348"/>
      <c r="Y15" s="348"/>
      <c r="Z15" s="348"/>
      <c r="AA15" s="348"/>
      <c r="AB15" s="348"/>
      <c r="AC15" s="348"/>
      <c r="AD15" s="348"/>
      <c r="AE15" s="348"/>
      <c r="AF15" s="348"/>
      <c r="AG15" s="348"/>
      <c r="AH15" s="348"/>
      <c r="AI15" s="348"/>
      <c r="AJ15" s="348"/>
      <c r="AK15" s="348"/>
      <c r="AL15" s="348"/>
      <c r="AM15" s="348"/>
      <c r="AN15" s="348"/>
      <c r="AO15" s="348"/>
      <c r="AP15" s="348"/>
      <c r="AQ15" s="348"/>
      <c r="AR15" s="348"/>
      <c r="AS15" s="348"/>
      <c r="AT15" s="348"/>
      <c r="AU15" s="348"/>
      <c r="AV15" s="348"/>
      <c r="AW15" s="348"/>
      <c r="AX15" s="348"/>
      <c r="AY15" s="348"/>
      <c r="AZ15" s="348"/>
      <c r="BA15" s="348"/>
      <c r="BB15" s="348"/>
      <c r="BC15" s="348"/>
      <c r="BD15" s="348"/>
      <c r="BE15" s="348"/>
      <c r="BF15" s="349"/>
      <c r="BG15" s="349"/>
      <c r="BH15" s="349"/>
      <c r="BI15" s="349"/>
      <c r="BJ15" s="349"/>
    </row>
    <row r="16" spans="1:62" x14ac:dyDescent="0.25">
      <c r="B16" s="348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W16" s="348"/>
      <c r="X16" s="348"/>
      <c r="Y16" s="348"/>
      <c r="Z16" s="348"/>
      <c r="AA16" s="348"/>
      <c r="AB16" s="348"/>
      <c r="AC16" s="348"/>
      <c r="AD16" s="348"/>
      <c r="AE16" s="348"/>
      <c r="AF16" s="348"/>
      <c r="AG16" s="348"/>
      <c r="AH16" s="348"/>
      <c r="AI16" s="348"/>
      <c r="AJ16" s="348"/>
      <c r="AK16" s="348"/>
      <c r="AL16" s="348"/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  <c r="BE16" s="348"/>
      <c r="BF16" s="349"/>
      <c r="BG16" s="349"/>
      <c r="BH16" s="349"/>
      <c r="BI16" s="349"/>
      <c r="BJ16" s="349"/>
    </row>
    <row r="17" spans="2:69" x14ac:dyDescent="0.25">
      <c r="B17" s="348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W17" s="348"/>
      <c r="X17" s="348"/>
      <c r="Y17" s="348"/>
      <c r="Z17" s="348"/>
      <c r="AA17" s="348"/>
      <c r="AB17" s="348"/>
      <c r="AC17" s="348"/>
      <c r="AD17" s="348"/>
      <c r="AE17" s="348"/>
      <c r="AF17" s="348"/>
      <c r="AG17" s="348"/>
      <c r="AH17" s="348"/>
      <c r="AI17" s="348"/>
      <c r="AJ17" s="348"/>
      <c r="AK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  <c r="BE17" s="348"/>
      <c r="BF17" s="349"/>
      <c r="BG17" s="349"/>
      <c r="BH17" s="349"/>
      <c r="BI17" s="349"/>
      <c r="BJ17" s="349"/>
    </row>
    <row r="18" spans="2:69" x14ac:dyDescent="0.25">
      <c r="B18" s="348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348"/>
      <c r="O18" s="348"/>
      <c r="P18" s="348"/>
      <c r="Q18" s="348"/>
      <c r="R18" s="348"/>
      <c r="S18" s="348"/>
      <c r="T18" s="348"/>
      <c r="U18" s="348"/>
      <c r="V18" s="348"/>
      <c r="W18" s="348"/>
      <c r="X18" s="348"/>
      <c r="Y18" s="348"/>
      <c r="Z18" s="348"/>
      <c r="AA18" s="348"/>
      <c r="AB18" s="348"/>
      <c r="AC18" s="348"/>
      <c r="AD18" s="348"/>
      <c r="AE18" s="348"/>
      <c r="AF18" s="348"/>
      <c r="AG18" s="348"/>
      <c r="AH18" s="348"/>
      <c r="AI18" s="348"/>
      <c r="AJ18" s="348"/>
      <c r="AK18" s="348"/>
      <c r="AL18" s="348"/>
      <c r="AM18" s="348"/>
      <c r="AN18" s="348"/>
      <c r="AO18" s="348"/>
      <c r="AP18" s="348"/>
      <c r="AQ18" s="348"/>
      <c r="AR18" s="348"/>
      <c r="AS18" s="348"/>
      <c r="AT18" s="348"/>
      <c r="AU18" s="348"/>
      <c r="AV18" s="348"/>
      <c r="AW18" s="348"/>
      <c r="AX18" s="348"/>
      <c r="AY18" s="348"/>
      <c r="AZ18" s="348"/>
      <c r="BA18" s="348"/>
      <c r="BB18" s="348"/>
      <c r="BC18" s="348"/>
      <c r="BD18" s="348"/>
      <c r="BE18" s="348"/>
      <c r="BF18" s="349"/>
      <c r="BG18" s="349"/>
      <c r="BH18" s="349"/>
      <c r="BI18" s="349"/>
      <c r="BJ18" s="349"/>
    </row>
    <row r="19" spans="2:69" x14ac:dyDescent="0.25"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8"/>
      <c r="V19" s="348"/>
      <c r="W19" s="348"/>
      <c r="X19" s="348"/>
      <c r="Y19" s="348"/>
      <c r="Z19" s="348"/>
      <c r="AA19" s="348"/>
      <c r="AB19" s="348"/>
      <c r="AC19" s="348"/>
      <c r="AD19" s="348"/>
      <c r="AE19" s="348"/>
      <c r="AF19" s="348"/>
      <c r="AG19" s="348"/>
      <c r="AH19" s="348"/>
      <c r="AI19" s="348"/>
      <c r="AJ19" s="348"/>
      <c r="AK19" s="348"/>
      <c r="AL19" s="348"/>
      <c r="AM19" s="348"/>
      <c r="AN19" s="348"/>
      <c r="AO19" s="348"/>
      <c r="AP19" s="348"/>
      <c r="AQ19" s="348"/>
      <c r="AR19" s="348"/>
      <c r="AS19" s="348"/>
      <c r="AT19" s="348"/>
      <c r="AU19" s="348"/>
      <c r="AV19" s="348"/>
      <c r="AW19" s="348"/>
      <c r="AX19" s="348"/>
      <c r="AY19" s="348"/>
      <c r="AZ19" s="348"/>
      <c r="BA19" s="348"/>
      <c r="BB19" s="348"/>
      <c r="BC19" s="348"/>
      <c r="BD19" s="348"/>
      <c r="BE19" s="348"/>
      <c r="BF19" s="349"/>
      <c r="BG19" s="349"/>
      <c r="BH19" s="349"/>
      <c r="BI19" s="349"/>
      <c r="BJ19" s="349"/>
    </row>
    <row r="20" spans="2:69" x14ac:dyDescent="0.25">
      <c r="B20" s="348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348"/>
      <c r="O20" s="348"/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  <c r="AE20" s="348"/>
      <c r="AF20" s="348"/>
      <c r="AG20" s="348"/>
      <c r="AH20" s="348"/>
      <c r="AI20" s="348"/>
      <c r="AJ20" s="348"/>
      <c r="AK20" s="348"/>
      <c r="AL20" s="348"/>
      <c r="AM20" s="348"/>
      <c r="AN20" s="348"/>
      <c r="AO20" s="348"/>
      <c r="AP20" s="348"/>
      <c r="AQ20" s="348"/>
      <c r="AR20" s="348"/>
      <c r="AS20" s="348"/>
      <c r="AT20" s="348"/>
      <c r="AU20" s="348"/>
      <c r="AV20" s="348"/>
      <c r="AW20" s="348"/>
      <c r="AX20" s="348"/>
      <c r="AY20" s="348"/>
      <c r="AZ20" s="348"/>
      <c r="BA20" s="348"/>
      <c r="BB20" s="348"/>
      <c r="BC20" s="348"/>
      <c r="BD20" s="348"/>
      <c r="BE20" s="348"/>
      <c r="BF20" s="349"/>
      <c r="BG20" s="349"/>
      <c r="BH20" s="349"/>
      <c r="BI20" s="349"/>
      <c r="BJ20" s="349"/>
    </row>
    <row r="21" spans="2:69" x14ac:dyDescent="0.25">
      <c r="B21" s="348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  <c r="T21" s="348"/>
      <c r="U21" s="348"/>
      <c r="V21" s="348"/>
      <c r="W21" s="348"/>
      <c r="X21" s="348"/>
      <c r="Y21" s="348"/>
      <c r="Z21" s="348"/>
      <c r="AA21" s="348"/>
      <c r="AB21" s="348"/>
      <c r="AC21" s="348"/>
      <c r="AD21" s="348"/>
      <c r="AE21" s="348"/>
      <c r="AF21" s="348"/>
      <c r="AG21" s="348"/>
      <c r="AH21" s="348"/>
      <c r="AI21" s="348"/>
      <c r="AJ21" s="348"/>
      <c r="AK21" s="348"/>
      <c r="AL21" s="348"/>
      <c r="AM21" s="348"/>
      <c r="AN21" s="348"/>
      <c r="AO21" s="348"/>
      <c r="AP21" s="348"/>
      <c r="AQ21" s="348"/>
      <c r="AR21" s="348"/>
      <c r="AS21" s="348"/>
      <c r="AT21" s="348"/>
      <c r="AU21" s="348"/>
      <c r="AV21" s="348"/>
      <c r="AW21" s="348"/>
      <c r="AX21" s="348"/>
      <c r="AY21" s="348"/>
      <c r="AZ21" s="348"/>
      <c r="BA21" s="348"/>
      <c r="BB21" s="348"/>
      <c r="BC21" s="348"/>
      <c r="BD21" s="348"/>
      <c r="BE21" s="348"/>
      <c r="BF21" s="349"/>
      <c r="BG21" s="349"/>
      <c r="BH21" s="349"/>
      <c r="BI21" s="349"/>
      <c r="BJ21" s="349"/>
    </row>
    <row r="22" spans="2:69" x14ac:dyDescent="0.25"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  <c r="V22" s="348"/>
      <c r="W22" s="348"/>
      <c r="X22" s="348"/>
      <c r="Y22" s="348"/>
      <c r="Z22" s="348"/>
      <c r="AA22" s="348"/>
      <c r="AB22" s="348"/>
      <c r="AC22" s="348"/>
      <c r="AD22" s="348"/>
      <c r="AE22" s="348"/>
      <c r="AF22" s="348"/>
      <c r="AG22" s="348"/>
      <c r="AH22" s="348"/>
      <c r="AI22" s="348"/>
      <c r="AJ22" s="348"/>
      <c r="AK22" s="348"/>
      <c r="AL22" s="348"/>
      <c r="AM22" s="348"/>
      <c r="AN22" s="348"/>
      <c r="AO22" s="348"/>
      <c r="AP22" s="348"/>
      <c r="AQ22" s="348"/>
      <c r="AR22" s="348"/>
      <c r="AS22" s="348"/>
      <c r="AT22" s="348"/>
      <c r="AU22" s="348"/>
      <c r="AV22" s="348"/>
      <c r="AW22" s="348"/>
      <c r="AX22" s="348"/>
      <c r="AY22" s="348"/>
      <c r="AZ22" s="348"/>
      <c r="BA22" s="348"/>
      <c r="BB22" s="348"/>
      <c r="BC22" s="348"/>
      <c r="BD22" s="348"/>
      <c r="BE22" s="348"/>
      <c r="BF22" s="349"/>
      <c r="BG22" s="349"/>
      <c r="BH22" s="349"/>
      <c r="BI22" s="349"/>
      <c r="BJ22" s="349"/>
    </row>
    <row r="23" spans="2:69" x14ac:dyDescent="0.25">
      <c r="B23" s="348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348"/>
      <c r="O23" s="348"/>
      <c r="P23" s="348"/>
      <c r="Q23" s="348"/>
      <c r="R23" s="348"/>
      <c r="S23" s="348"/>
      <c r="T23" s="348"/>
      <c r="U23" s="348"/>
      <c r="V23" s="348"/>
      <c r="W23" s="348"/>
      <c r="X23" s="348"/>
      <c r="Y23" s="348"/>
      <c r="Z23" s="348"/>
      <c r="AA23" s="348"/>
      <c r="AB23" s="348"/>
      <c r="AC23" s="348"/>
      <c r="AD23" s="348"/>
      <c r="AE23" s="348"/>
      <c r="AF23" s="348"/>
      <c r="AG23" s="348"/>
      <c r="AH23" s="348"/>
      <c r="AI23" s="348"/>
      <c r="AJ23" s="348"/>
      <c r="AK23" s="348"/>
      <c r="AL23" s="348"/>
      <c r="AM23" s="348"/>
      <c r="AN23" s="348"/>
      <c r="AO23" s="348"/>
      <c r="AP23" s="348"/>
      <c r="AQ23" s="348"/>
      <c r="AR23" s="348"/>
      <c r="AS23" s="348"/>
      <c r="AT23" s="348"/>
      <c r="AU23" s="348"/>
      <c r="AV23" s="348"/>
      <c r="AW23" s="348"/>
      <c r="AX23" s="348"/>
      <c r="AY23" s="348"/>
      <c r="AZ23" s="348"/>
      <c r="BA23" s="348"/>
      <c r="BB23" s="348"/>
      <c r="BC23" s="348"/>
      <c r="BD23" s="348"/>
      <c r="BE23" s="348"/>
      <c r="BF23" s="349"/>
      <c r="BG23" s="349"/>
      <c r="BH23" s="349"/>
      <c r="BI23" s="349"/>
      <c r="BJ23" s="349"/>
    </row>
    <row r="24" spans="2:69" x14ac:dyDescent="0.25">
      <c r="B24" s="348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348"/>
      <c r="O24" s="348"/>
      <c r="P24" s="348"/>
      <c r="Q24" s="348"/>
      <c r="R24" s="348"/>
      <c r="S24" s="348"/>
      <c r="T24" s="348"/>
      <c r="U24" s="348"/>
      <c r="V24" s="348"/>
      <c r="W24" s="348"/>
      <c r="X24" s="348"/>
      <c r="Y24" s="348"/>
      <c r="Z24" s="348"/>
      <c r="AA24" s="348"/>
      <c r="AB24" s="348"/>
      <c r="AC24" s="348"/>
      <c r="AD24" s="348"/>
      <c r="AE24" s="348"/>
      <c r="AF24" s="348"/>
      <c r="AG24" s="348"/>
      <c r="AH24" s="348"/>
      <c r="AI24" s="348"/>
      <c r="AJ24" s="348"/>
      <c r="AK24" s="348"/>
      <c r="AL24" s="348"/>
      <c r="AM24" s="348"/>
      <c r="AN24" s="348"/>
      <c r="AO24" s="348"/>
      <c r="AP24" s="348"/>
      <c r="AQ24" s="348"/>
      <c r="AR24" s="348"/>
      <c r="AS24" s="348"/>
      <c r="AT24" s="348"/>
      <c r="AU24" s="348"/>
      <c r="AV24" s="348"/>
      <c r="AW24" s="348"/>
      <c r="AX24" s="348"/>
      <c r="AY24" s="348"/>
      <c r="AZ24" s="348"/>
      <c r="BA24" s="348"/>
      <c r="BB24" s="348"/>
      <c r="BC24" s="348"/>
      <c r="BD24" s="348"/>
      <c r="BE24" s="348"/>
      <c r="BF24" s="349"/>
      <c r="BG24" s="349"/>
      <c r="BH24" s="349"/>
      <c r="BI24" s="349"/>
      <c r="BJ24" s="349"/>
    </row>
    <row r="25" spans="2:69" x14ac:dyDescent="0.25">
      <c r="B25" s="348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348"/>
      <c r="O25" s="348"/>
      <c r="P25" s="348"/>
      <c r="Q25" s="348"/>
      <c r="R25" s="348"/>
      <c r="S25" s="348"/>
      <c r="T25" s="348"/>
      <c r="U25" s="348"/>
      <c r="V25" s="348"/>
      <c r="W25" s="348"/>
      <c r="X25" s="348"/>
      <c r="Y25" s="348"/>
      <c r="Z25" s="348"/>
      <c r="AA25" s="348"/>
      <c r="AB25" s="348"/>
      <c r="AC25" s="348"/>
      <c r="AD25" s="348"/>
      <c r="AE25" s="348"/>
      <c r="AF25" s="348"/>
      <c r="AG25" s="348"/>
      <c r="AH25" s="348"/>
      <c r="AI25" s="348"/>
      <c r="AJ25" s="348"/>
      <c r="AK25" s="348"/>
      <c r="AL25" s="348"/>
      <c r="AM25" s="348"/>
      <c r="AN25" s="348"/>
      <c r="AO25" s="348"/>
      <c r="AP25" s="348"/>
      <c r="AQ25" s="348"/>
      <c r="AR25" s="348"/>
      <c r="AS25" s="348"/>
      <c r="AT25" s="348"/>
      <c r="AU25" s="348"/>
      <c r="AV25" s="348"/>
      <c r="AW25" s="348"/>
      <c r="AX25" s="348"/>
      <c r="AY25" s="348"/>
      <c r="AZ25" s="348"/>
      <c r="BA25" s="348"/>
      <c r="BB25" s="348"/>
      <c r="BC25" s="348"/>
      <c r="BD25" s="348"/>
      <c r="BE25" s="348"/>
      <c r="BF25" s="349"/>
      <c r="BG25" s="349"/>
      <c r="BH25" s="349"/>
      <c r="BI25" s="349"/>
      <c r="BJ25" s="349"/>
    </row>
    <row r="26" spans="2:69" x14ac:dyDescent="0.25">
      <c r="B26" s="348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348"/>
      <c r="O26" s="348"/>
      <c r="P26" s="348"/>
      <c r="Q26" s="348"/>
      <c r="R26" s="348"/>
      <c r="S26" s="348"/>
      <c r="T26" s="348"/>
      <c r="U26" s="348"/>
      <c r="V26" s="348"/>
      <c r="W26" s="348"/>
      <c r="X26" s="348"/>
      <c r="Y26" s="348"/>
      <c r="Z26" s="348"/>
      <c r="AA26" s="348"/>
      <c r="AB26" s="348"/>
      <c r="AC26" s="348"/>
      <c r="AD26" s="348"/>
      <c r="AE26" s="348"/>
      <c r="AF26" s="348"/>
      <c r="AG26" s="348"/>
      <c r="AH26" s="348"/>
      <c r="AI26" s="348"/>
      <c r="AJ26" s="348"/>
      <c r="AK26" s="348"/>
      <c r="AL26" s="348"/>
      <c r="AM26" s="348"/>
      <c r="AN26" s="348"/>
      <c r="AO26" s="348"/>
      <c r="AP26" s="348"/>
      <c r="AQ26" s="348"/>
      <c r="AR26" s="348"/>
      <c r="AS26" s="348"/>
      <c r="AT26" s="348"/>
      <c r="AU26" s="348"/>
      <c r="AV26" s="348"/>
      <c r="AW26" s="348"/>
      <c r="AX26" s="348"/>
      <c r="AY26" s="348"/>
      <c r="AZ26" s="348"/>
      <c r="BA26" s="348"/>
      <c r="BB26" s="348"/>
      <c r="BC26" s="348"/>
      <c r="BD26" s="348"/>
      <c r="BE26" s="348"/>
      <c r="BF26" s="349"/>
      <c r="BG26" s="349"/>
      <c r="BH26" s="349"/>
      <c r="BI26" s="349"/>
      <c r="BJ26" s="349"/>
      <c r="BQ26" s="346"/>
    </row>
    <row r="27" spans="2:69" x14ac:dyDescent="0.25">
      <c r="B27" s="348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348"/>
      <c r="O27" s="348"/>
      <c r="P27" s="348"/>
      <c r="Q27" s="348"/>
      <c r="R27" s="348"/>
      <c r="S27" s="348"/>
      <c r="T27" s="348"/>
      <c r="U27" s="348"/>
      <c r="V27" s="348"/>
      <c r="W27" s="348"/>
      <c r="X27" s="348"/>
      <c r="Y27" s="348"/>
      <c r="Z27" s="348"/>
      <c r="AA27" s="348"/>
      <c r="AB27" s="348"/>
      <c r="AC27" s="348"/>
      <c r="AD27" s="348"/>
      <c r="AE27" s="348"/>
      <c r="AF27" s="348"/>
      <c r="AG27" s="348"/>
      <c r="AH27" s="348"/>
      <c r="AI27" s="348"/>
      <c r="AJ27" s="348"/>
      <c r="AK27" s="348"/>
      <c r="AL27" s="348"/>
      <c r="AM27" s="348"/>
      <c r="AN27" s="348"/>
      <c r="AO27" s="348"/>
      <c r="AP27" s="348"/>
      <c r="AQ27" s="348"/>
      <c r="AR27" s="348"/>
      <c r="AS27" s="348"/>
      <c r="AT27" s="348"/>
      <c r="AU27" s="348"/>
      <c r="AV27" s="348"/>
      <c r="AW27" s="348"/>
      <c r="AX27" s="348"/>
      <c r="AY27" s="348"/>
      <c r="AZ27" s="348"/>
      <c r="BA27" s="348"/>
      <c r="BB27" s="348"/>
      <c r="BC27" s="348"/>
      <c r="BD27" s="348"/>
      <c r="BE27" s="348"/>
      <c r="BF27" s="349"/>
      <c r="BG27" s="349"/>
      <c r="BH27" s="349"/>
      <c r="BI27" s="349"/>
      <c r="BJ27" s="349"/>
      <c r="BQ27" s="346">
        <v>0</v>
      </c>
    </row>
    <row r="28" spans="2:69" x14ac:dyDescent="0.25">
      <c r="B28" s="348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8"/>
      <c r="N28" s="348"/>
      <c r="O28" s="348"/>
      <c r="P28" s="348"/>
      <c r="Q28" s="348"/>
      <c r="R28" s="348"/>
      <c r="S28" s="348"/>
      <c r="T28" s="348"/>
      <c r="U28" s="348"/>
      <c r="V28" s="348"/>
      <c r="W28" s="348"/>
      <c r="X28" s="348"/>
      <c r="Y28" s="348"/>
      <c r="Z28" s="348"/>
      <c r="AA28" s="348"/>
      <c r="AB28" s="348"/>
      <c r="AC28" s="348"/>
      <c r="AD28" s="348"/>
      <c r="AE28" s="348"/>
      <c r="AF28" s="348"/>
      <c r="AG28" s="348"/>
      <c r="AH28" s="348"/>
      <c r="AI28" s="348"/>
      <c r="AJ28" s="348"/>
      <c r="AK28" s="348"/>
      <c r="AL28" s="348"/>
      <c r="AM28" s="348"/>
      <c r="AN28" s="348"/>
      <c r="AO28" s="348"/>
      <c r="AP28" s="348"/>
      <c r="AQ28" s="348"/>
      <c r="AR28" s="348"/>
      <c r="AS28" s="348"/>
      <c r="AT28" s="348"/>
      <c r="AU28" s="348"/>
      <c r="AV28" s="348"/>
      <c r="AW28" s="348"/>
      <c r="AX28" s="348"/>
      <c r="AY28" s="348"/>
      <c r="AZ28" s="348"/>
      <c r="BA28" s="348"/>
      <c r="BB28" s="348"/>
      <c r="BC28" s="348"/>
      <c r="BD28" s="348"/>
      <c r="BE28" s="348"/>
      <c r="BF28" s="349"/>
      <c r="BG28" s="349"/>
      <c r="BH28" s="349"/>
      <c r="BI28" s="349"/>
      <c r="BJ28" s="349"/>
      <c r="BQ28" s="346">
        <v>0</v>
      </c>
    </row>
    <row r="29" spans="2:69" x14ac:dyDescent="0.25">
      <c r="B29" s="348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  <c r="P29" s="348"/>
      <c r="Q29" s="348"/>
      <c r="R29" s="348"/>
      <c r="S29" s="348"/>
      <c r="T29" s="348"/>
      <c r="U29" s="348"/>
      <c r="V29" s="348"/>
      <c r="W29" s="348"/>
      <c r="X29" s="348"/>
      <c r="Y29" s="348"/>
      <c r="Z29" s="348"/>
      <c r="AA29" s="348"/>
      <c r="AB29" s="348"/>
      <c r="AC29" s="348"/>
      <c r="AD29" s="348"/>
      <c r="AE29" s="348"/>
      <c r="AF29" s="348"/>
      <c r="AG29" s="348"/>
      <c r="AH29" s="348"/>
      <c r="AI29" s="348"/>
      <c r="AJ29" s="348"/>
      <c r="AK29" s="348"/>
      <c r="AL29" s="348"/>
      <c r="AM29" s="348"/>
      <c r="AN29" s="348"/>
      <c r="AO29" s="348"/>
      <c r="AP29" s="348"/>
      <c r="AQ29" s="348"/>
      <c r="AR29" s="348"/>
      <c r="AS29" s="348"/>
      <c r="AT29" s="348"/>
      <c r="AU29" s="348"/>
      <c r="AV29" s="348"/>
      <c r="AW29" s="348"/>
      <c r="AX29" s="348"/>
      <c r="AY29" s="348"/>
      <c r="AZ29" s="348"/>
      <c r="BA29" s="348"/>
      <c r="BB29" s="348"/>
      <c r="BC29" s="348"/>
      <c r="BD29" s="348"/>
      <c r="BE29" s="348"/>
      <c r="BF29" s="349"/>
      <c r="BG29" s="349"/>
      <c r="BH29" s="349"/>
      <c r="BI29" s="349"/>
      <c r="BJ29" s="349"/>
      <c r="BQ29" s="346">
        <v>0</v>
      </c>
    </row>
    <row r="30" spans="2:69" x14ac:dyDescent="0.2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  <c r="P30" s="348"/>
      <c r="Q30" s="348"/>
      <c r="R30" s="348"/>
      <c r="S30" s="348"/>
      <c r="T30" s="348"/>
      <c r="U30" s="348"/>
      <c r="V30" s="348"/>
      <c r="W30" s="348"/>
      <c r="X30" s="348"/>
      <c r="Y30" s="348"/>
      <c r="Z30" s="348"/>
      <c r="AA30" s="348"/>
      <c r="AB30" s="348"/>
      <c r="AC30" s="348"/>
      <c r="AD30" s="348"/>
      <c r="AE30" s="348"/>
      <c r="AF30" s="348"/>
      <c r="AG30" s="348"/>
      <c r="AH30" s="348"/>
      <c r="AI30" s="348"/>
      <c r="AJ30" s="348"/>
      <c r="AK30" s="348"/>
      <c r="AL30" s="348"/>
      <c r="AM30" s="348"/>
      <c r="AN30" s="348"/>
      <c r="AO30" s="348"/>
      <c r="AP30" s="348"/>
      <c r="AQ30" s="348"/>
      <c r="AR30" s="348"/>
      <c r="AS30" s="348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8"/>
      <c r="BE30" s="348"/>
      <c r="BF30" s="349"/>
      <c r="BG30" s="349"/>
      <c r="BH30" s="349"/>
      <c r="BI30" s="349"/>
      <c r="BJ30" s="349"/>
      <c r="BQ30" s="346">
        <v>0</v>
      </c>
    </row>
    <row r="31" spans="2:69" x14ac:dyDescent="0.25">
      <c r="B31" s="348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348"/>
      <c r="O31" s="348"/>
      <c r="P31" s="348"/>
      <c r="Q31" s="348"/>
      <c r="R31" s="348"/>
      <c r="S31" s="348"/>
      <c r="T31" s="348"/>
      <c r="U31" s="348"/>
      <c r="V31" s="348"/>
      <c r="W31" s="348"/>
      <c r="X31" s="348"/>
      <c r="Y31" s="348"/>
      <c r="Z31" s="348"/>
      <c r="AA31" s="348"/>
      <c r="AB31" s="348"/>
      <c r="AC31" s="348"/>
      <c r="AD31" s="348"/>
      <c r="AE31" s="348"/>
      <c r="AF31" s="348"/>
      <c r="AG31" s="348"/>
      <c r="AH31" s="348"/>
      <c r="AI31" s="348"/>
      <c r="AJ31" s="348"/>
      <c r="AK31" s="348"/>
      <c r="AL31" s="348"/>
      <c r="AM31" s="348"/>
      <c r="AN31" s="348"/>
      <c r="AO31" s="348"/>
      <c r="AP31" s="348"/>
      <c r="AQ31" s="348"/>
      <c r="AR31" s="348"/>
      <c r="AS31" s="348"/>
      <c r="AT31" s="348"/>
      <c r="AU31" s="348"/>
      <c r="AV31" s="348"/>
      <c r="AW31" s="348"/>
      <c r="AX31" s="348"/>
      <c r="AY31" s="348"/>
      <c r="AZ31" s="348"/>
      <c r="BA31" s="348"/>
      <c r="BB31" s="348"/>
      <c r="BC31" s="348"/>
      <c r="BD31" s="348"/>
      <c r="BE31" s="348"/>
      <c r="BF31" s="349"/>
      <c r="BG31" s="349"/>
      <c r="BH31" s="349"/>
      <c r="BI31" s="349"/>
      <c r="BJ31" s="349"/>
      <c r="BQ31" s="346">
        <v>0</v>
      </c>
    </row>
    <row r="32" spans="2:69" x14ac:dyDescent="0.25">
      <c r="B32" s="348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348"/>
      <c r="O32" s="348"/>
      <c r="P32" s="348"/>
      <c r="Q32" s="348"/>
      <c r="R32" s="348"/>
      <c r="S32" s="348"/>
      <c r="T32" s="348"/>
      <c r="U32" s="348"/>
      <c r="V32" s="348"/>
      <c r="W32" s="348"/>
      <c r="X32" s="348"/>
      <c r="Y32" s="348"/>
      <c r="Z32" s="348"/>
      <c r="AA32" s="348"/>
      <c r="AB32" s="348"/>
      <c r="AC32" s="348"/>
      <c r="AD32" s="348"/>
      <c r="AE32" s="348"/>
      <c r="AF32" s="348"/>
      <c r="AG32" s="348"/>
      <c r="AH32" s="348"/>
      <c r="AI32" s="348"/>
      <c r="AJ32" s="348"/>
      <c r="AK32" s="348"/>
      <c r="AL32" s="348"/>
      <c r="AM32" s="348"/>
      <c r="AN32" s="348"/>
      <c r="AO32" s="348"/>
      <c r="AP32" s="348"/>
      <c r="AQ32" s="348"/>
      <c r="AR32" s="348"/>
      <c r="AS32" s="348"/>
      <c r="AT32" s="348"/>
      <c r="AU32" s="348"/>
      <c r="AV32" s="348"/>
      <c r="AW32" s="348"/>
      <c r="AX32" s="348"/>
      <c r="AY32" s="348"/>
      <c r="AZ32" s="348"/>
      <c r="BA32" s="348"/>
      <c r="BB32" s="348"/>
      <c r="BC32" s="348"/>
      <c r="BD32" s="348"/>
      <c r="BE32" s="348"/>
      <c r="BF32" s="349"/>
      <c r="BG32" s="349"/>
      <c r="BH32" s="349"/>
      <c r="BI32" s="349"/>
      <c r="BJ32" s="349"/>
      <c r="BQ32" s="346">
        <v>0</v>
      </c>
    </row>
    <row r="33" spans="2:69" x14ac:dyDescent="0.25">
      <c r="B33" s="348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348"/>
      <c r="O33" s="348"/>
      <c r="P33" s="348"/>
      <c r="Q33" s="348"/>
      <c r="R33" s="348"/>
      <c r="S33" s="348"/>
      <c r="T33" s="348"/>
      <c r="U33" s="348"/>
      <c r="V33" s="348"/>
      <c r="W33" s="348"/>
      <c r="X33" s="348"/>
      <c r="Y33" s="348"/>
      <c r="Z33" s="348"/>
      <c r="AA33" s="348"/>
      <c r="AB33" s="348"/>
      <c r="AC33" s="348"/>
      <c r="AD33" s="348"/>
      <c r="AE33" s="348"/>
      <c r="AF33" s="348"/>
      <c r="AG33" s="348"/>
      <c r="AH33" s="348"/>
      <c r="AI33" s="348"/>
      <c r="AJ33" s="348"/>
      <c r="AK33" s="348"/>
      <c r="AL33" s="348"/>
      <c r="AM33" s="348"/>
      <c r="AN33" s="348"/>
      <c r="AO33" s="348"/>
      <c r="AP33" s="348"/>
      <c r="AQ33" s="348"/>
      <c r="AR33" s="348"/>
      <c r="AS33" s="348"/>
      <c r="AT33" s="348"/>
      <c r="AU33" s="348"/>
      <c r="AV33" s="348"/>
      <c r="AW33" s="348"/>
      <c r="AX33" s="348"/>
      <c r="AY33" s="348"/>
      <c r="AZ33" s="348"/>
      <c r="BA33" s="348"/>
      <c r="BB33" s="348"/>
      <c r="BC33" s="348"/>
      <c r="BD33" s="348"/>
      <c r="BE33" s="348"/>
      <c r="BF33" s="349"/>
      <c r="BG33" s="349"/>
      <c r="BH33" s="349"/>
      <c r="BI33" s="349"/>
      <c r="BJ33" s="349"/>
      <c r="BQ33" s="346">
        <v>0</v>
      </c>
    </row>
    <row r="34" spans="2:69" x14ac:dyDescent="0.25">
      <c r="B34" s="348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348"/>
      <c r="O34" s="348"/>
      <c r="P34" s="348"/>
      <c r="Q34" s="348"/>
      <c r="R34" s="348"/>
      <c r="S34" s="348"/>
      <c r="T34" s="348"/>
      <c r="U34" s="348"/>
      <c r="V34" s="348"/>
      <c r="W34" s="348"/>
      <c r="X34" s="348"/>
      <c r="Y34" s="348"/>
      <c r="Z34" s="348"/>
      <c r="AA34" s="348"/>
      <c r="AB34" s="348"/>
      <c r="AC34" s="348"/>
      <c r="AD34" s="348"/>
      <c r="AE34" s="348"/>
      <c r="AF34" s="348"/>
      <c r="AG34" s="348"/>
      <c r="AH34" s="348"/>
      <c r="AI34" s="348"/>
      <c r="AJ34" s="348"/>
      <c r="AK34" s="348"/>
      <c r="AL34" s="348"/>
      <c r="AM34" s="348"/>
      <c r="AN34" s="348"/>
      <c r="AO34" s="348"/>
      <c r="AP34" s="348"/>
      <c r="AQ34" s="348"/>
      <c r="AR34" s="348"/>
      <c r="AS34" s="348"/>
      <c r="AT34" s="348"/>
      <c r="AU34" s="348"/>
      <c r="AV34" s="348"/>
      <c r="AW34" s="348"/>
      <c r="AX34" s="348"/>
      <c r="AY34" s="348"/>
      <c r="AZ34" s="348"/>
      <c r="BA34" s="348"/>
      <c r="BB34" s="348"/>
      <c r="BC34" s="348"/>
      <c r="BD34" s="348"/>
      <c r="BE34" s="348"/>
      <c r="BF34" s="349"/>
      <c r="BG34" s="349"/>
      <c r="BH34" s="349"/>
      <c r="BI34" s="349"/>
      <c r="BJ34" s="349"/>
      <c r="BQ34" s="346">
        <v>0</v>
      </c>
    </row>
    <row r="35" spans="2:69" x14ac:dyDescent="0.25"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/>
      <c r="P35" s="348"/>
      <c r="Q35" s="348"/>
      <c r="R35" s="348"/>
      <c r="S35" s="348"/>
      <c r="T35" s="348"/>
      <c r="U35" s="348"/>
      <c r="V35" s="348"/>
      <c r="W35" s="348"/>
      <c r="X35" s="348"/>
      <c r="Y35" s="348"/>
      <c r="Z35" s="348"/>
      <c r="AA35" s="348"/>
      <c r="AB35" s="348"/>
      <c r="AC35" s="348"/>
      <c r="AD35" s="348"/>
      <c r="AE35" s="348"/>
      <c r="AF35" s="348"/>
      <c r="AG35" s="348"/>
      <c r="AH35" s="348"/>
      <c r="AI35" s="348"/>
      <c r="AJ35" s="348"/>
      <c r="AK35" s="348"/>
      <c r="AL35" s="348"/>
      <c r="AM35" s="348"/>
      <c r="AN35" s="348"/>
      <c r="AO35" s="348"/>
      <c r="AP35" s="348"/>
      <c r="AQ35" s="348"/>
      <c r="AR35" s="348"/>
      <c r="AS35" s="348"/>
      <c r="AT35" s="348"/>
      <c r="AU35" s="348"/>
      <c r="AV35" s="348"/>
      <c r="AW35" s="348"/>
      <c r="AX35" s="348"/>
      <c r="AY35" s="348"/>
      <c r="AZ35" s="348"/>
      <c r="BA35" s="348"/>
      <c r="BB35" s="348"/>
      <c r="BC35" s="348"/>
      <c r="BD35" s="348"/>
      <c r="BE35" s="348"/>
      <c r="BF35" s="349"/>
      <c r="BG35" s="349"/>
      <c r="BH35" s="349"/>
      <c r="BI35" s="349"/>
      <c r="BJ35" s="349"/>
      <c r="BQ35" s="346">
        <v>0</v>
      </c>
    </row>
    <row r="36" spans="2:69" x14ac:dyDescent="0.25">
      <c r="B36" s="348"/>
      <c r="C36" s="348"/>
      <c r="D36" s="348"/>
      <c r="E36" s="348"/>
      <c r="F36" s="348"/>
      <c r="G36" s="348"/>
      <c r="H36" s="348"/>
      <c r="I36" s="348"/>
      <c r="J36" s="348"/>
      <c r="K36" s="348"/>
      <c r="L36" s="348"/>
      <c r="M36" s="348"/>
      <c r="N36" s="348"/>
      <c r="O36" s="348"/>
      <c r="P36" s="348"/>
      <c r="Q36" s="348"/>
      <c r="R36" s="348"/>
      <c r="S36" s="348"/>
      <c r="T36" s="348"/>
      <c r="U36" s="348"/>
      <c r="V36" s="348"/>
      <c r="W36" s="348"/>
      <c r="X36" s="348"/>
      <c r="Y36" s="348"/>
      <c r="Z36" s="348"/>
      <c r="AA36" s="348"/>
      <c r="AB36" s="348"/>
      <c r="AC36" s="348"/>
      <c r="AD36" s="348"/>
      <c r="AE36" s="348"/>
      <c r="AF36" s="348"/>
      <c r="AG36" s="348"/>
      <c r="AH36" s="348"/>
      <c r="AI36" s="348"/>
      <c r="AJ36" s="348"/>
      <c r="AK36" s="348"/>
      <c r="AL36" s="348"/>
      <c r="AM36" s="348"/>
      <c r="AN36" s="348"/>
      <c r="AO36" s="348"/>
      <c r="AP36" s="348"/>
      <c r="AQ36" s="348"/>
      <c r="AR36" s="348"/>
      <c r="AS36" s="348"/>
      <c r="AT36" s="348"/>
      <c r="AU36" s="348"/>
      <c r="AV36" s="348"/>
      <c r="AW36" s="348"/>
      <c r="AX36" s="348"/>
      <c r="AY36" s="348"/>
      <c r="AZ36" s="348"/>
      <c r="BA36" s="348"/>
      <c r="BB36" s="348"/>
      <c r="BC36" s="348"/>
      <c r="BD36" s="348"/>
      <c r="BE36" s="348"/>
      <c r="BF36" s="349"/>
      <c r="BG36" s="349"/>
      <c r="BH36" s="349"/>
      <c r="BI36" s="349"/>
      <c r="BJ36" s="349"/>
      <c r="BQ36" s="346">
        <v>0</v>
      </c>
    </row>
    <row r="37" spans="2:69" x14ac:dyDescent="0.25"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48"/>
      <c r="O37" s="348"/>
      <c r="P37" s="348"/>
      <c r="Q37" s="348"/>
      <c r="R37" s="348"/>
      <c r="S37" s="348"/>
      <c r="T37" s="348"/>
      <c r="U37" s="348"/>
      <c r="V37" s="348"/>
      <c r="W37" s="348"/>
      <c r="X37" s="348"/>
      <c r="Y37" s="348"/>
      <c r="Z37" s="348"/>
      <c r="AA37" s="348"/>
      <c r="AB37" s="348"/>
      <c r="AC37" s="348"/>
      <c r="AD37" s="348"/>
      <c r="AE37" s="348"/>
      <c r="AF37" s="348"/>
      <c r="AG37" s="348"/>
      <c r="AH37" s="348"/>
      <c r="AI37" s="348"/>
      <c r="AJ37" s="348"/>
      <c r="AK37" s="348"/>
      <c r="AL37" s="348"/>
      <c r="AM37" s="348"/>
      <c r="AN37" s="348"/>
      <c r="AO37" s="348"/>
      <c r="AP37" s="348"/>
      <c r="AQ37" s="348"/>
      <c r="AR37" s="348"/>
      <c r="AS37" s="348"/>
      <c r="AT37" s="348"/>
      <c r="AU37" s="348"/>
      <c r="AV37" s="348"/>
      <c r="AW37" s="348"/>
      <c r="AX37" s="348"/>
      <c r="AY37" s="348"/>
      <c r="AZ37" s="348"/>
      <c r="BA37" s="348"/>
      <c r="BB37" s="348"/>
      <c r="BC37" s="348"/>
      <c r="BD37" s="348"/>
      <c r="BE37" s="348"/>
      <c r="BF37" s="349"/>
      <c r="BG37" s="349"/>
      <c r="BH37" s="349"/>
      <c r="BI37" s="349"/>
      <c r="BJ37" s="349"/>
      <c r="BQ37" s="346"/>
    </row>
    <row r="38" spans="2:69" x14ac:dyDescent="0.25"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  <c r="AG38" s="348"/>
      <c r="AH38" s="348"/>
      <c r="AI38" s="348"/>
      <c r="AJ38" s="348"/>
      <c r="AK38" s="348"/>
      <c r="AL38" s="348"/>
      <c r="AM38" s="348"/>
      <c r="AN38" s="348"/>
      <c r="AO38" s="348"/>
      <c r="AP38" s="348"/>
      <c r="AQ38" s="348"/>
      <c r="AR38" s="348"/>
      <c r="AS38" s="348"/>
      <c r="AT38" s="348"/>
      <c r="AU38" s="348"/>
      <c r="AV38" s="348"/>
      <c r="AW38" s="348"/>
      <c r="AX38" s="348"/>
      <c r="AY38" s="348"/>
      <c r="AZ38" s="348"/>
      <c r="BA38" s="348"/>
      <c r="BB38" s="348"/>
      <c r="BC38" s="348"/>
      <c r="BD38" s="348"/>
      <c r="BE38" s="348"/>
      <c r="BF38" s="349"/>
      <c r="BG38" s="349"/>
      <c r="BH38" s="349"/>
      <c r="BI38" s="349"/>
      <c r="BJ38" s="349"/>
      <c r="BQ38" s="346"/>
    </row>
    <row r="39" spans="2:69" x14ac:dyDescent="0.25"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8"/>
      <c r="V39" s="348"/>
      <c r="W39" s="348"/>
      <c r="X39" s="348"/>
      <c r="Y39" s="348"/>
      <c r="Z39" s="348"/>
      <c r="AA39" s="348"/>
      <c r="AB39" s="348"/>
      <c r="AC39" s="348"/>
      <c r="AD39" s="348"/>
      <c r="AE39" s="348"/>
      <c r="AF39" s="348"/>
      <c r="AG39" s="348"/>
      <c r="AH39" s="348"/>
      <c r="AI39" s="348"/>
      <c r="AJ39" s="348"/>
      <c r="AK39" s="348"/>
      <c r="AL39" s="348"/>
      <c r="AM39" s="348"/>
      <c r="AN39" s="348"/>
      <c r="AO39" s="348"/>
      <c r="AP39" s="348"/>
      <c r="AQ39" s="348"/>
      <c r="AR39" s="348"/>
      <c r="AS39" s="348"/>
      <c r="AT39" s="348"/>
      <c r="AU39" s="348"/>
      <c r="AV39" s="348"/>
      <c r="AW39" s="348"/>
      <c r="AX39" s="348"/>
      <c r="AY39" s="348"/>
      <c r="AZ39" s="348"/>
      <c r="BA39" s="348"/>
      <c r="BB39" s="348"/>
      <c r="BC39" s="348"/>
      <c r="BD39" s="348"/>
      <c r="BE39" s="348"/>
      <c r="BF39" s="349"/>
      <c r="BG39" s="349"/>
      <c r="BH39" s="349"/>
      <c r="BI39" s="349"/>
      <c r="BJ39" s="349"/>
      <c r="BQ39" s="346">
        <v>0</v>
      </c>
    </row>
    <row r="40" spans="2:69" x14ac:dyDescent="0.25">
      <c r="B40" s="348"/>
      <c r="C40" s="348"/>
      <c r="D40" s="348"/>
      <c r="E40" s="348"/>
      <c r="F40" s="348"/>
      <c r="G40" s="348"/>
      <c r="H40" s="348"/>
      <c r="I40" s="348"/>
      <c r="J40" s="348"/>
      <c r="K40" s="348"/>
      <c r="L40" s="348"/>
      <c r="M40" s="348"/>
      <c r="N40" s="348"/>
      <c r="O40" s="348"/>
      <c r="P40" s="348"/>
      <c r="Q40" s="348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8"/>
      <c r="AD40" s="348"/>
      <c r="AE40" s="348"/>
      <c r="AF40" s="348"/>
      <c r="AG40" s="348"/>
      <c r="AH40" s="348"/>
      <c r="AI40" s="348"/>
      <c r="AJ40" s="348"/>
      <c r="AK40" s="348"/>
      <c r="AL40" s="348"/>
      <c r="AM40" s="348"/>
      <c r="AN40" s="348"/>
      <c r="AO40" s="348"/>
      <c r="AP40" s="348"/>
      <c r="AQ40" s="348"/>
      <c r="AR40" s="348"/>
      <c r="AS40" s="348"/>
      <c r="AT40" s="348"/>
      <c r="AU40" s="348"/>
      <c r="AV40" s="348"/>
      <c r="AW40" s="348"/>
      <c r="AX40" s="348"/>
      <c r="AY40" s="348"/>
      <c r="AZ40" s="348"/>
      <c r="BA40" s="348"/>
      <c r="BB40" s="348"/>
      <c r="BC40" s="348"/>
      <c r="BD40" s="348"/>
      <c r="BE40" s="348"/>
      <c r="BF40" s="349"/>
      <c r="BG40" s="349"/>
      <c r="BH40" s="349"/>
      <c r="BI40" s="349"/>
      <c r="BJ40" s="349"/>
      <c r="BQ40" s="346"/>
    </row>
    <row r="41" spans="2:69" x14ac:dyDescent="0.25">
      <c r="B41" s="348"/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  <c r="P41" s="348"/>
      <c r="Q41" s="348"/>
      <c r="R41" s="348"/>
      <c r="S41" s="348"/>
      <c r="T41" s="348"/>
      <c r="U41" s="348"/>
      <c r="V41" s="348"/>
      <c r="W41" s="348"/>
      <c r="X41" s="348"/>
      <c r="Y41" s="348"/>
      <c r="Z41" s="348"/>
      <c r="AA41" s="348"/>
      <c r="AB41" s="348"/>
      <c r="AC41" s="348"/>
      <c r="AD41" s="348"/>
      <c r="AE41" s="348"/>
      <c r="AF41" s="348"/>
      <c r="AG41" s="348"/>
      <c r="AH41" s="348"/>
      <c r="AI41" s="348"/>
      <c r="AJ41" s="348"/>
      <c r="AK41" s="348"/>
      <c r="AL41" s="348"/>
      <c r="AM41" s="348"/>
      <c r="AN41" s="348"/>
      <c r="AO41" s="348"/>
      <c r="AP41" s="348"/>
      <c r="AQ41" s="348"/>
      <c r="AR41" s="348"/>
      <c r="AS41" s="348"/>
      <c r="AT41" s="348"/>
      <c r="AU41" s="348"/>
      <c r="AV41" s="348"/>
      <c r="AW41" s="348"/>
      <c r="AX41" s="348"/>
      <c r="AY41" s="348"/>
      <c r="AZ41" s="348"/>
      <c r="BA41" s="348"/>
      <c r="BB41" s="348"/>
      <c r="BC41" s="348"/>
      <c r="BD41" s="348"/>
      <c r="BE41" s="348"/>
      <c r="BF41" s="349"/>
      <c r="BG41" s="349"/>
      <c r="BH41" s="349"/>
      <c r="BI41" s="349"/>
      <c r="BJ41" s="349"/>
      <c r="BQ41" s="346"/>
    </row>
    <row r="42" spans="2:69" x14ac:dyDescent="0.2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8"/>
      <c r="V42" s="348"/>
      <c r="W42" s="348"/>
      <c r="X42" s="348"/>
      <c r="Y42" s="348"/>
      <c r="Z42" s="348"/>
      <c r="AA42" s="348"/>
      <c r="AB42" s="348"/>
      <c r="AC42" s="348"/>
      <c r="AD42" s="348"/>
      <c r="AE42" s="348"/>
      <c r="AF42" s="348"/>
      <c r="AG42" s="348"/>
      <c r="AH42" s="348"/>
      <c r="AI42" s="348"/>
      <c r="AJ42" s="348"/>
      <c r="AK42" s="348"/>
      <c r="AL42" s="348"/>
      <c r="AM42" s="348"/>
      <c r="AN42" s="348"/>
      <c r="AO42" s="348"/>
      <c r="AP42" s="348"/>
      <c r="AQ42" s="348"/>
      <c r="AR42" s="348"/>
      <c r="AS42" s="348"/>
      <c r="AT42" s="348"/>
      <c r="AU42" s="348"/>
      <c r="AV42" s="348"/>
      <c r="AW42" s="348"/>
      <c r="AX42" s="348"/>
      <c r="AY42" s="348"/>
      <c r="AZ42" s="348"/>
      <c r="BA42" s="348"/>
      <c r="BB42" s="348"/>
      <c r="BC42" s="348"/>
      <c r="BD42" s="348"/>
      <c r="BE42" s="348"/>
      <c r="BF42" s="349"/>
      <c r="BG42" s="349"/>
      <c r="BH42" s="349"/>
      <c r="BI42" s="349"/>
      <c r="BJ42" s="349"/>
      <c r="BQ42" s="346">
        <v>0</v>
      </c>
    </row>
    <row r="43" spans="2:69" x14ac:dyDescent="0.25">
      <c r="B43" s="348"/>
      <c r="C43" s="348"/>
      <c r="D43" s="348"/>
      <c r="E43" s="348"/>
      <c r="F43" s="348"/>
      <c r="G43" s="348"/>
      <c r="H43" s="348"/>
      <c r="I43" s="348"/>
      <c r="J43" s="348"/>
      <c r="K43" s="348"/>
      <c r="L43" s="348"/>
      <c r="M43" s="348"/>
      <c r="N43" s="348"/>
      <c r="O43" s="348"/>
      <c r="P43" s="348"/>
      <c r="Q43" s="348"/>
      <c r="R43" s="348"/>
      <c r="S43" s="348"/>
      <c r="T43" s="348"/>
      <c r="U43" s="348"/>
      <c r="V43" s="348"/>
      <c r="W43" s="348"/>
      <c r="X43" s="348"/>
      <c r="Y43" s="348"/>
      <c r="Z43" s="348"/>
      <c r="AA43" s="348"/>
      <c r="AB43" s="348"/>
      <c r="AC43" s="348"/>
      <c r="AD43" s="348"/>
      <c r="AE43" s="348"/>
      <c r="AF43" s="348"/>
      <c r="AG43" s="348"/>
      <c r="AH43" s="348"/>
      <c r="AI43" s="348"/>
      <c r="AJ43" s="348"/>
      <c r="AK43" s="348"/>
      <c r="AL43" s="348"/>
      <c r="AM43" s="348"/>
      <c r="AN43" s="348"/>
      <c r="AO43" s="348"/>
      <c r="AP43" s="348"/>
      <c r="AQ43" s="348"/>
      <c r="AR43" s="348"/>
      <c r="AS43" s="348"/>
      <c r="AT43" s="348"/>
      <c r="AU43" s="348"/>
      <c r="AV43" s="348"/>
      <c r="AW43" s="348"/>
      <c r="AX43" s="348"/>
      <c r="AY43" s="348"/>
      <c r="AZ43" s="348"/>
      <c r="BA43" s="348"/>
      <c r="BB43" s="348"/>
      <c r="BC43" s="348"/>
      <c r="BD43" s="348"/>
      <c r="BE43" s="348"/>
      <c r="BF43" s="349"/>
      <c r="BG43" s="349"/>
      <c r="BH43" s="349"/>
      <c r="BI43" s="349"/>
      <c r="BJ43" s="349"/>
      <c r="BQ43" s="346"/>
    </row>
    <row r="44" spans="2:69" x14ac:dyDescent="0.25">
      <c r="B44" s="348"/>
      <c r="C44" s="348"/>
      <c r="D44" s="348"/>
      <c r="E44" s="348"/>
      <c r="F44" s="348"/>
      <c r="G44" s="348"/>
      <c r="H44" s="348"/>
      <c r="I44" s="348"/>
      <c r="J44" s="348"/>
      <c r="K44" s="348"/>
      <c r="L44" s="348"/>
      <c r="M44" s="348"/>
      <c r="N44" s="348"/>
      <c r="O44" s="348"/>
      <c r="P44" s="348"/>
      <c r="Q44" s="348"/>
      <c r="R44" s="348"/>
      <c r="S44" s="348"/>
      <c r="T44" s="348"/>
      <c r="U44" s="348"/>
      <c r="V44" s="348"/>
      <c r="W44" s="348"/>
      <c r="X44" s="348"/>
      <c r="Y44" s="348"/>
      <c r="Z44" s="348"/>
      <c r="AA44" s="348"/>
      <c r="AB44" s="348"/>
      <c r="AC44" s="348"/>
      <c r="AD44" s="348"/>
      <c r="AE44" s="348"/>
      <c r="AF44" s="348"/>
      <c r="AG44" s="348"/>
      <c r="AH44" s="348"/>
      <c r="AI44" s="348"/>
      <c r="AJ44" s="348"/>
      <c r="AK44" s="348"/>
      <c r="AL44" s="348"/>
      <c r="AM44" s="348"/>
      <c r="AN44" s="348"/>
      <c r="AO44" s="348"/>
      <c r="AP44" s="348"/>
      <c r="AQ44" s="348"/>
      <c r="AR44" s="348"/>
      <c r="AS44" s="348"/>
      <c r="AT44" s="348"/>
      <c r="AU44" s="348"/>
      <c r="AV44" s="348"/>
      <c r="AW44" s="348"/>
      <c r="AX44" s="348"/>
      <c r="AY44" s="348"/>
      <c r="AZ44" s="348"/>
      <c r="BA44" s="348"/>
      <c r="BB44" s="348"/>
      <c r="BC44" s="348"/>
      <c r="BD44" s="348"/>
      <c r="BE44" s="348"/>
      <c r="BF44" s="349"/>
      <c r="BG44" s="349"/>
      <c r="BH44" s="349"/>
      <c r="BI44" s="349"/>
      <c r="BJ44" s="349"/>
      <c r="BQ44" s="346">
        <v>0</v>
      </c>
    </row>
    <row r="45" spans="2:69" x14ac:dyDescent="0.25"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  <c r="P45" s="348"/>
      <c r="Q45" s="348"/>
      <c r="R45" s="348"/>
      <c r="S45" s="348"/>
      <c r="T45" s="348"/>
      <c r="U45" s="348"/>
      <c r="V45" s="348"/>
      <c r="W45" s="348"/>
      <c r="X45" s="348"/>
      <c r="Y45" s="348"/>
      <c r="Z45" s="348"/>
      <c r="AA45" s="348"/>
      <c r="AB45" s="348"/>
      <c r="AC45" s="348"/>
      <c r="AD45" s="348"/>
      <c r="AE45" s="348"/>
      <c r="AF45" s="348"/>
      <c r="AG45" s="348"/>
      <c r="AH45" s="348"/>
      <c r="AI45" s="348"/>
      <c r="AJ45" s="348"/>
      <c r="AK45" s="348"/>
      <c r="AL45" s="348"/>
      <c r="AM45" s="348"/>
      <c r="AN45" s="348"/>
      <c r="AO45" s="348"/>
      <c r="AP45" s="348"/>
      <c r="AQ45" s="348"/>
      <c r="AR45" s="348"/>
      <c r="AS45" s="348"/>
      <c r="AT45" s="348"/>
      <c r="AU45" s="348"/>
      <c r="AV45" s="348"/>
      <c r="AW45" s="348"/>
      <c r="AX45" s="348"/>
      <c r="AY45" s="348"/>
      <c r="AZ45" s="348"/>
      <c r="BA45" s="348"/>
      <c r="BB45" s="348"/>
      <c r="BC45" s="348"/>
      <c r="BD45" s="348"/>
      <c r="BE45" s="348"/>
      <c r="BF45" s="349"/>
      <c r="BG45" s="349"/>
      <c r="BH45" s="349"/>
      <c r="BI45" s="349"/>
      <c r="BJ45" s="349"/>
      <c r="BQ45" s="346">
        <v>0</v>
      </c>
    </row>
    <row r="46" spans="2:69" x14ac:dyDescent="0.25"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48"/>
      <c r="X46" s="348"/>
      <c r="Y46" s="348"/>
      <c r="Z46" s="348"/>
      <c r="AA46" s="348"/>
      <c r="AB46" s="348"/>
      <c r="AC46" s="348"/>
      <c r="AD46" s="348"/>
      <c r="AE46" s="348"/>
      <c r="AF46" s="348"/>
      <c r="AG46" s="348"/>
      <c r="AH46" s="348"/>
      <c r="AI46" s="348"/>
      <c r="AJ46" s="348"/>
      <c r="AK46" s="348"/>
      <c r="AL46" s="348"/>
      <c r="AM46" s="348"/>
      <c r="AN46" s="348"/>
      <c r="AO46" s="348"/>
      <c r="AP46" s="348"/>
      <c r="AQ46" s="348"/>
      <c r="AR46" s="348"/>
      <c r="AS46" s="348"/>
      <c r="AT46" s="348"/>
      <c r="AU46" s="348"/>
      <c r="AV46" s="348"/>
      <c r="AW46" s="348"/>
      <c r="AX46" s="348"/>
      <c r="AY46" s="348"/>
      <c r="AZ46" s="348"/>
      <c r="BA46" s="348"/>
      <c r="BB46" s="348"/>
      <c r="BC46" s="348"/>
      <c r="BD46" s="348"/>
      <c r="BE46" s="348"/>
      <c r="BF46" s="349"/>
      <c r="BG46" s="349"/>
      <c r="BH46" s="349"/>
      <c r="BI46" s="349"/>
      <c r="BJ46" s="349"/>
      <c r="BQ46" s="346">
        <v>0</v>
      </c>
    </row>
    <row r="47" spans="2:69" x14ac:dyDescent="0.25"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  <c r="P47" s="348"/>
      <c r="Q47" s="348"/>
      <c r="R47" s="348"/>
      <c r="S47" s="348"/>
      <c r="T47" s="348"/>
      <c r="U47" s="348"/>
      <c r="V47" s="348"/>
      <c r="W47" s="348"/>
      <c r="X47" s="348"/>
      <c r="Y47" s="348"/>
      <c r="Z47" s="348"/>
      <c r="AA47" s="348"/>
      <c r="AB47" s="348"/>
      <c r="AC47" s="348"/>
      <c r="AD47" s="348"/>
      <c r="AE47" s="348"/>
      <c r="AF47" s="348"/>
      <c r="AG47" s="348"/>
      <c r="AH47" s="348"/>
      <c r="AI47" s="348"/>
      <c r="AJ47" s="348"/>
      <c r="AK47" s="348"/>
      <c r="AL47" s="348"/>
      <c r="AM47" s="348"/>
      <c r="AN47" s="348"/>
      <c r="AO47" s="348"/>
      <c r="AP47" s="348"/>
      <c r="AQ47" s="348"/>
      <c r="AR47" s="348"/>
      <c r="AS47" s="348"/>
      <c r="AT47" s="348"/>
      <c r="AU47" s="348"/>
      <c r="AV47" s="348"/>
      <c r="AW47" s="348"/>
      <c r="AX47" s="348"/>
      <c r="AY47" s="348"/>
      <c r="AZ47" s="348"/>
      <c r="BA47" s="348"/>
      <c r="BB47" s="348"/>
      <c r="BC47" s="348"/>
      <c r="BD47" s="348"/>
      <c r="BE47" s="348"/>
      <c r="BF47" s="349"/>
      <c r="BG47" s="349"/>
      <c r="BH47" s="349"/>
      <c r="BI47" s="349"/>
      <c r="BJ47" s="349"/>
      <c r="BQ47" s="346">
        <v>0</v>
      </c>
    </row>
    <row r="48" spans="2:69" x14ac:dyDescent="0.25"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  <c r="P48" s="348"/>
      <c r="Q48" s="348"/>
      <c r="R48" s="348"/>
      <c r="S48" s="348"/>
      <c r="T48" s="348"/>
      <c r="U48" s="348"/>
      <c r="V48" s="348"/>
      <c r="W48" s="348"/>
      <c r="X48" s="348"/>
      <c r="Y48" s="348"/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/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  <c r="BC48" s="348"/>
      <c r="BD48" s="348"/>
      <c r="BE48" s="348"/>
      <c r="BF48" s="349"/>
      <c r="BG48" s="349"/>
      <c r="BH48" s="349"/>
      <c r="BI48" s="349"/>
      <c r="BJ48" s="349"/>
      <c r="BQ48" s="346">
        <v>0</v>
      </c>
    </row>
    <row r="49" spans="2:69" x14ac:dyDescent="0.25"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  <c r="P49" s="348"/>
      <c r="Q49" s="348"/>
      <c r="R49" s="348"/>
      <c r="S49" s="348"/>
      <c r="T49" s="348"/>
      <c r="U49" s="348"/>
      <c r="V49" s="348"/>
      <c r="W49" s="348"/>
      <c r="X49" s="348"/>
      <c r="Y49" s="348"/>
      <c r="Z49" s="348"/>
      <c r="AA49" s="348"/>
      <c r="AB49" s="348"/>
      <c r="AC49" s="348"/>
      <c r="AD49" s="348"/>
      <c r="AE49" s="348"/>
      <c r="AF49" s="348"/>
      <c r="AG49" s="348"/>
      <c r="AH49" s="348"/>
      <c r="AI49" s="348"/>
      <c r="AJ49" s="348"/>
      <c r="AK49" s="348"/>
      <c r="AL49" s="348"/>
      <c r="AM49" s="348"/>
      <c r="AN49" s="348"/>
      <c r="AO49" s="348"/>
      <c r="AP49" s="348"/>
      <c r="AQ49" s="348"/>
      <c r="AR49" s="348"/>
      <c r="AS49" s="348"/>
      <c r="AT49" s="348"/>
      <c r="AU49" s="348"/>
      <c r="AV49" s="348"/>
      <c r="AW49" s="348"/>
      <c r="AX49" s="348"/>
      <c r="AY49" s="348"/>
      <c r="AZ49" s="348"/>
      <c r="BA49" s="348"/>
      <c r="BB49" s="348"/>
      <c r="BC49" s="348"/>
      <c r="BD49" s="348"/>
      <c r="BE49" s="348"/>
      <c r="BF49" s="349"/>
      <c r="BG49" s="349"/>
      <c r="BH49" s="349"/>
      <c r="BI49" s="349"/>
      <c r="BJ49" s="349"/>
      <c r="BQ49" s="346">
        <v>0</v>
      </c>
    </row>
    <row r="50" spans="2:69" x14ac:dyDescent="0.2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  <c r="P50" s="348"/>
      <c r="Q50" s="348"/>
      <c r="R50" s="348"/>
      <c r="S50" s="348"/>
      <c r="T50" s="348"/>
      <c r="U50" s="348"/>
      <c r="V50" s="348"/>
      <c r="W50" s="348"/>
      <c r="X50" s="348"/>
      <c r="Y50" s="348"/>
      <c r="Z50" s="348"/>
      <c r="AA50" s="348"/>
      <c r="AB50" s="348"/>
      <c r="AC50" s="348"/>
      <c r="AD50" s="348"/>
      <c r="AE50" s="348"/>
      <c r="AF50" s="348"/>
      <c r="AG50" s="348"/>
      <c r="AH50" s="348"/>
      <c r="AI50" s="348"/>
      <c r="AJ50" s="348"/>
      <c r="AK50" s="348"/>
      <c r="AL50" s="348"/>
      <c r="AM50" s="348"/>
      <c r="AN50" s="348"/>
      <c r="AO50" s="348"/>
      <c r="AP50" s="348"/>
      <c r="AQ50" s="348"/>
      <c r="AR50" s="348"/>
      <c r="AS50" s="348"/>
      <c r="AT50" s="348"/>
      <c r="AU50" s="348"/>
      <c r="AV50" s="348"/>
      <c r="AW50" s="348"/>
      <c r="AX50" s="348"/>
      <c r="AY50" s="348"/>
      <c r="AZ50" s="348"/>
      <c r="BA50" s="348"/>
      <c r="BB50" s="348"/>
      <c r="BC50" s="348"/>
      <c r="BD50" s="348"/>
      <c r="BE50" s="348"/>
      <c r="BF50" s="349"/>
      <c r="BG50" s="349"/>
      <c r="BH50" s="349"/>
      <c r="BI50" s="349"/>
      <c r="BJ50" s="349"/>
      <c r="BQ50" s="346">
        <v>0</v>
      </c>
    </row>
    <row r="51" spans="2:69" x14ac:dyDescent="0.25"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  <c r="P51" s="348"/>
      <c r="Q51" s="348"/>
      <c r="R51" s="348"/>
      <c r="S51" s="348"/>
      <c r="T51" s="348"/>
      <c r="U51" s="348"/>
      <c r="V51" s="348"/>
      <c r="W51" s="348"/>
      <c r="X51" s="348"/>
      <c r="Y51" s="348"/>
      <c r="Z51" s="348"/>
      <c r="AA51" s="348"/>
      <c r="AB51" s="348"/>
      <c r="AC51" s="348"/>
      <c r="AD51" s="348"/>
      <c r="AE51" s="348"/>
      <c r="AF51" s="348"/>
      <c r="AG51" s="348"/>
      <c r="AH51" s="348"/>
      <c r="AI51" s="348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8"/>
      <c r="AU51" s="348"/>
      <c r="AV51" s="348"/>
      <c r="AW51" s="348"/>
      <c r="AX51" s="348"/>
      <c r="AY51" s="348"/>
      <c r="AZ51" s="348"/>
      <c r="BA51" s="348"/>
      <c r="BB51" s="348"/>
      <c r="BC51" s="348"/>
      <c r="BD51" s="348"/>
      <c r="BE51" s="348"/>
      <c r="BF51" s="349"/>
      <c r="BG51" s="349"/>
      <c r="BH51" s="349"/>
      <c r="BI51" s="349"/>
      <c r="BJ51" s="349"/>
      <c r="BQ51" s="346">
        <v>0</v>
      </c>
    </row>
    <row r="52" spans="2:69" x14ac:dyDescent="0.25"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  <c r="P52" s="348"/>
      <c r="Q52" s="348"/>
      <c r="R52" s="348"/>
      <c r="S52" s="348"/>
      <c r="T52" s="348"/>
      <c r="U52" s="348"/>
      <c r="V52" s="348"/>
      <c r="W52" s="348"/>
      <c r="X52" s="348"/>
      <c r="Y52" s="348"/>
      <c r="Z52" s="348"/>
      <c r="AA52" s="348"/>
      <c r="AB52" s="348"/>
      <c r="AC52" s="348"/>
      <c r="AD52" s="348"/>
      <c r="AE52" s="348"/>
      <c r="AF52" s="348"/>
      <c r="AG52" s="348"/>
      <c r="AH52" s="348"/>
      <c r="AI52" s="348"/>
      <c r="AJ52" s="348"/>
      <c r="AK52" s="348"/>
      <c r="AL52" s="348"/>
      <c r="AM52" s="348"/>
      <c r="AN52" s="348"/>
      <c r="AO52" s="348"/>
      <c r="AP52" s="348"/>
      <c r="AQ52" s="348"/>
      <c r="AR52" s="348"/>
      <c r="AS52" s="348"/>
      <c r="AT52" s="348"/>
      <c r="AU52" s="348"/>
      <c r="AV52" s="348"/>
      <c r="AW52" s="348"/>
      <c r="AX52" s="348"/>
      <c r="AY52" s="348"/>
      <c r="AZ52" s="348"/>
      <c r="BA52" s="348"/>
      <c r="BB52" s="348"/>
      <c r="BC52" s="348"/>
      <c r="BD52" s="348"/>
      <c r="BE52" s="348"/>
      <c r="BF52" s="349"/>
      <c r="BG52" s="349"/>
      <c r="BH52" s="349"/>
      <c r="BI52" s="349"/>
      <c r="BJ52" s="349"/>
      <c r="BQ52" s="346">
        <v>0</v>
      </c>
    </row>
    <row r="53" spans="2:69" x14ac:dyDescent="0.25"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  <c r="P53" s="348"/>
      <c r="Q53" s="348"/>
      <c r="R53" s="348"/>
      <c r="S53" s="348"/>
      <c r="T53" s="348"/>
      <c r="U53" s="348"/>
      <c r="V53" s="348"/>
      <c r="W53" s="348"/>
      <c r="X53" s="348"/>
      <c r="Y53" s="348"/>
      <c r="Z53" s="348"/>
      <c r="AA53" s="348"/>
      <c r="AB53" s="348"/>
      <c r="AC53" s="348"/>
      <c r="AD53" s="348"/>
      <c r="AE53" s="348"/>
      <c r="AF53" s="348"/>
      <c r="AG53" s="348"/>
      <c r="AH53" s="348"/>
      <c r="AI53" s="348"/>
      <c r="AJ53" s="348"/>
      <c r="AK53" s="348"/>
      <c r="AL53" s="348"/>
      <c r="AM53" s="348"/>
      <c r="AN53" s="348"/>
      <c r="AO53" s="348"/>
      <c r="AP53" s="348"/>
      <c r="AQ53" s="348"/>
      <c r="AR53" s="348"/>
      <c r="AS53" s="348"/>
      <c r="AT53" s="348"/>
      <c r="AU53" s="348"/>
      <c r="AV53" s="348"/>
      <c r="AW53" s="348"/>
      <c r="AX53" s="348"/>
      <c r="AY53" s="348"/>
      <c r="AZ53" s="348"/>
      <c r="BA53" s="348"/>
      <c r="BB53" s="348"/>
      <c r="BC53" s="348"/>
      <c r="BD53" s="348"/>
      <c r="BE53" s="348"/>
      <c r="BF53" s="349"/>
      <c r="BG53" s="349"/>
      <c r="BH53" s="349"/>
      <c r="BI53" s="349"/>
      <c r="BJ53" s="349"/>
      <c r="BQ53" s="346">
        <v>0</v>
      </c>
    </row>
    <row r="54" spans="2:69" x14ac:dyDescent="0.25"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  <c r="P54" s="348"/>
      <c r="Q54" s="348"/>
      <c r="R54" s="348"/>
      <c r="S54" s="348"/>
      <c r="T54" s="348"/>
      <c r="U54" s="348"/>
      <c r="V54" s="348"/>
      <c r="W54" s="348"/>
      <c r="X54" s="348"/>
      <c r="Y54" s="348"/>
      <c r="Z54" s="348"/>
      <c r="AA54" s="348"/>
      <c r="AB54" s="348"/>
      <c r="AC54" s="348"/>
      <c r="AD54" s="348"/>
      <c r="AE54" s="348"/>
      <c r="AF54" s="348"/>
      <c r="AG54" s="348"/>
      <c r="AH54" s="348"/>
      <c r="AI54" s="348"/>
      <c r="AJ54" s="348"/>
      <c r="AK54" s="348"/>
      <c r="AL54" s="348"/>
      <c r="AM54" s="348"/>
      <c r="AN54" s="348"/>
      <c r="AO54" s="348"/>
      <c r="AP54" s="348"/>
      <c r="AQ54" s="348"/>
      <c r="AR54" s="348"/>
      <c r="AS54" s="348"/>
      <c r="AT54" s="348"/>
      <c r="AU54" s="348"/>
      <c r="AV54" s="348"/>
      <c r="AW54" s="348"/>
      <c r="AX54" s="348"/>
      <c r="AY54" s="348"/>
      <c r="AZ54" s="348"/>
      <c r="BA54" s="348"/>
      <c r="BB54" s="348"/>
      <c r="BC54" s="348"/>
      <c r="BD54" s="348"/>
      <c r="BE54" s="348"/>
      <c r="BF54" s="349"/>
      <c r="BG54" s="349"/>
      <c r="BH54" s="349"/>
      <c r="BI54" s="349"/>
      <c r="BJ54" s="349"/>
      <c r="BQ54" s="346">
        <v>0</v>
      </c>
    </row>
    <row r="55" spans="2:69" x14ac:dyDescent="0.25"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  <c r="P55" s="348"/>
      <c r="Q55" s="348"/>
      <c r="R55" s="348"/>
      <c r="S55" s="348"/>
      <c r="T55" s="348"/>
      <c r="U55" s="348"/>
      <c r="V55" s="348"/>
      <c r="W55" s="348"/>
      <c r="X55" s="348"/>
      <c r="Y55" s="348"/>
      <c r="Z55" s="348"/>
      <c r="AA55" s="348"/>
      <c r="AB55" s="348"/>
      <c r="AC55" s="348"/>
      <c r="AD55" s="348"/>
      <c r="AE55" s="348"/>
      <c r="AF55" s="348"/>
      <c r="AG55" s="348"/>
      <c r="AH55" s="348"/>
      <c r="AI55" s="348"/>
      <c r="AJ55" s="348"/>
      <c r="AK55" s="348"/>
      <c r="AL55" s="348"/>
      <c r="AM55" s="348"/>
      <c r="AN55" s="348"/>
      <c r="AO55" s="348"/>
      <c r="AP55" s="348"/>
      <c r="AQ55" s="348"/>
      <c r="AR55" s="348"/>
      <c r="AS55" s="348"/>
      <c r="AT55" s="348"/>
      <c r="AU55" s="348"/>
      <c r="AV55" s="348"/>
      <c r="AW55" s="348"/>
      <c r="AX55" s="348"/>
      <c r="AY55" s="348"/>
      <c r="AZ55" s="348"/>
      <c r="BA55" s="348"/>
      <c r="BB55" s="348"/>
      <c r="BC55" s="348"/>
      <c r="BD55" s="348"/>
      <c r="BE55" s="348"/>
      <c r="BF55" s="349"/>
      <c r="BG55" s="349"/>
      <c r="BH55" s="349"/>
      <c r="BI55" s="349"/>
      <c r="BJ55" s="349"/>
      <c r="BQ55" s="346">
        <v>0</v>
      </c>
    </row>
    <row r="56" spans="2:69" x14ac:dyDescent="0.25"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  <c r="P56" s="348"/>
      <c r="Q56" s="348"/>
      <c r="R56" s="348"/>
      <c r="S56" s="348"/>
      <c r="T56" s="348"/>
      <c r="U56" s="348"/>
      <c r="V56" s="348"/>
      <c r="W56" s="348"/>
      <c r="X56" s="348"/>
      <c r="Y56" s="348"/>
      <c r="Z56" s="348"/>
      <c r="AA56" s="348"/>
      <c r="AB56" s="348"/>
      <c r="AC56" s="348"/>
      <c r="AD56" s="348"/>
      <c r="AE56" s="348"/>
      <c r="AF56" s="348"/>
      <c r="AG56" s="348"/>
      <c r="AH56" s="348"/>
      <c r="AI56" s="348"/>
      <c r="AJ56" s="348"/>
      <c r="AK56" s="348"/>
      <c r="AL56" s="348"/>
      <c r="AM56" s="348"/>
      <c r="AN56" s="348"/>
      <c r="AO56" s="348"/>
      <c r="AP56" s="348"/>
      <c r="AQ56" s="348"/>
      <c r="AR56" s="348"/>
      <c r="AS56" s="348"/>
      <c r="AT56" s="348"/>
      <c r="AU56" s="348"/>
      <c r="AV56" s="348"/>
      <c r="AW56" s="348"/>
      <c r="AX56" s="348"/>
      <c r="AY56" s="348"/>
      <c r="AZ56" s="348"/>
      <c r="BA56" s="348"/>
      <c r="BB56" s="348"/>
      <c r="BC56" s="348"/>
      <c r="BD56" s="348"/>
      <c r="BE56" s="348"/>
      <c r="BF56" s="349"/>
      <c r="BG56" s="349"/>
      <c r="BH56" s="349"/>
      <c r="BI56" s="349"/>
      <c r="BJ56" s="349"/>
      <c r="BQ56" s="346"/>
    </row>
    <row r="57" spans="2:69" x14ac:dyDescent="0.25"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  <c r="AO57" s="348"/>
      <c r="AP57" s="348"/>
      <c r="AQ57" s="348"/>
      <c r="AR57" s="348"/>
      <c r="AS57" s="348"/>
      <c r="AT57" s="348"/>
      <c r="AU57" s="348"/>
      <c r="AV57" s="348"/>
      <c r="AW57" s="348"/>
      <c r="AX57" s="348"/>
      <c r="AY57" s="348"/>
      <c r="AZ57" s="348"/>
      <c r="BA57" s="348"/>
      <c r="BB57" s="348"/>
      <c r="BC57" s="348"/>
      <c r="BD57" s="348"/>
      <c r="BE57" s="348"/>
      <c r="BF57" s="349"/>
      <c r="BG57" s="349"/>
      <c r="BH57" s="349"/>
      <c r="BI57" s="349"/>
      <c r="BJ57" s="349"/>
      <c r="BQ57" s="346"/>
    </row>
    <row r="58" spans="2:69" x14ac:dyDescent="0.25"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  <c r="P58" s="348"/>
      <c r="Q58" s="348"/>
      <c r="R58" s="348"/>
      <c r="S58" s="348"/>
      <c r="T58" s="348"/>
      <c r="U58" s="348"/>
      <c r="V58" s="348"/>
      <c r="W58" s="348"/>
      <c r="X58" s="348"/>
      <c r="Y58" s="348"/>
      <c r="Z58" s="348"/>
      <c r="AA58" s="348"/>
      <c r="AB58" s="348"/>
      <c r="AC58" s="348"/>
      <c r="AD58" s="348"/>
      <c r="AE58" s="348"/>
      <c r="AF58" s="348"/>
      <c r="AG58" s="348"/>
      <c r="AH58" s="348"/>
      <c r="AI58" s="348"/>
      <c r="AJ58" s="348"/>
      <c r="AK58" s="348"/>
      <c r="AL58" s="348"/>
      <c r="AM58" s="348"/>
      <c r="AN58" s="348"/>
      <c r="AO58" s="348"/>
      <c r="AP58" s="348"/>
      <c r="AQ58" s="348"/>
      <c r="AR58" s="348"/>
      <c r="AS58" s="348"/>
      <c r="AT58" s="348"/>
      <c r="AU58" s="348"/>
      <c r="AV58" s="348"/>
      <c r="AW58" s="348"/>
      <c r="AX58" s="348"/>
      <c r="AY58" s="348"/>
      <c r="AZ58" s="348"/>
      <c r="BA58" s="348"/>
      <c r="BB58" s="348"/>
      <c r="BC58" s="348"/>
      <c r="BD58" s="348"/>
      <c r="BE58" s="348"/>
      <c r="BF58" s="349"/>
      <c r="BG58" s="349"/>
      <c r="BH58" s="349"/>
      <c r="BI58" s="349"/>
      <c r="BJ58" s="349"/>
      <c r="BQ58" s="346"/>
    </row>
    <row r="59" spans="2:69" x14ac:dyDescent="0.25"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  <c r="P59" s="348"/>
      <c r="Q59" s="348"/>
      <c r="R59" s="348"/>
      <c r="S59" s="348"/>
      <c r="T59" s="348"/>
      <c r="U59" s="348"/>
      <c r="V59" s="348"/>
      <c r="W59" s="348"/>
      <c r="X59" s="348"/>
      <c r="Y59" s="348"/>
      <c r="Z59" s="348"/>
      <c r="AA59" s="348"/>
      <c r="AB59" s="348"/>
      <c r="AC59" s="348"/>
      <c r="AD59" s="348"/>
      <c r="AE59" s="348"/>
      <c r="AF59" s="348"/>
      <c r="AG59" s="348"/>
      <c r="AH59" s="348"/>
      <c r="AI59" s="348"/>
      <c r="AJ59" s="348"/>
      <c r="AK59" s="348"/>
      <c r="AL59" s="348"/>
      <c r="AM59" s="348"/>
      <c r="AN59" s="348"/>
      <c r="AO59" s="348"/>
      <c r="AP59" s="348"/>
      <c r="AQ59" s="348"/>
      <c r="AR59" s="348"/>
      <c r="AS59" s="348"/>
      <c r="AT59" s="348"/>
      <c r="AU59" s="348"/>
      <c r="AV59" s="348"/>
      <c r="AW59" s="348"/>
      <c r="AX59" s="348"/>
      <c r="AY59" s="348"/>
      <c r="AZ59" s="348"/>
      <c r="BA59" s="348"/>
      <c r="BB59" s="348"/>
      <c r="BC59" s="348"/>
      <c r="BD59" s="348"/>
      <c r="BE59" s="348"/>
      <c r="BF59" s="349"/>
      <c r="BG59" s="349"/>
      <c r="BH59" s="349"/>
      <c r="BI59" s="349"/>
      <c r="BJ59" s="349"/>
      <c r="BQ59" s="346"/>
    </row>
    <row r="60" spans="2:69" x14ac:dyDescent="0.25"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  <c r="P60" s="348"/>
      <c r="Q60" s="348"/>
      <c r="R60" s="348"/>
      <c r="S60" s="348"/>
      <c r="T60" s="348"/>
      <c r="U60" s="348"/>
      <c r="V60" s="348"/>
      <c r="W60" s="348"/>
      <c r="X60" s="348"/>
      <c r="Y60" s="348"/>
      <c r="Z60" s="348"/>
      <c r="AA60" s="348"/>
      <c r="AB60" s="348"/>
      <c r="AC60" s="348"/>
      <c r="AD60" s="348"/>
      <c r="AE60" s="348"/>
      <c r="AF60" s="348"/>
      <c r="AG60" s="348"/>
      <c r="AH60" s="348"/>
      <c r="AI60" s="348"/>
      <c r="AJ60" s="348"/>
      <c r="AK60" s="348"/>
      <c r="AL60" s="348"/>
      <c r="AM60" s="348"/>
      <c r="AN60" s="348"/>
      <c r="AO60" s="348"/>
      <c r="AP60" s="348"/>
      <c r="AQ60" s="348"/>
      <c r="AR60" s="348"/>
      <c r="AS60" s="348"/>
      <c r="AT60" s="348"/>
      <c r="AU60" s="348"/>
      <c r="AV60" s="348"/>
      <c r="AW60" s="348"/>
      <c r="AX60" s="348"/>
      <c r="AY60" s="348"/>
      <c r="AZ60" s="348"/>
      <c r="BA60" s="348"/>
      <c r="BB60" s="348"/>
      <c r="BC60" s="348"/>
      <c r="BD60" s="348"/>
      <c r="BE60" s="348"/>
      <c r="BF60" s="349"/>
      <c r="BG60" s="349"/>
      <c r="BH60" s="349"/>
      <c r="BI60" s="349"/>
      <c r="BJ60" s="349"/>
      <c r="BQ60" s="346"/>
    </row>
    <row r="61" spans="2:69" x14ac:dyDescent="0.25"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  <c r="P61" s="348"/>
      <c r="Q61" s="348"/>
      <c r="R61" s="348"/>
      <c r="S61" s="348"/>
      <c r="T61" s="348"/>
      <c r="U61" s="348"/>
      <c r="V61" s="348"/>
      <c r="W61" s="348"/>
      <c r="X61" s="348"/>
      <c r="Y61" s="348"/>
      <c r="Z61" s="348"/>
      <c r="AA61" s="348"/>
      <c r="AB61" s="348"/>
      <c r="AC61" s="348"/>
      <c r="AD61" s="348"/>
      <c r="AE61" s="348"/>
      <c r="AF61" s="348"/>
      <c r="AG61" s="348"/>
      <c r="AH61" s="348"/>
      <c r="AI61" s="348"/>
      <c r="AJ61" s="348"/>
      <c r="AK61" s="348"/>
      <c r="AL61" s="348"/>
      <c r="AM61" s="348"/>
      <c r="AN61" s="348"/>
      <c r="AO61" s="348"/>
      <c r="AP61" s="348"/>
      <c r="AQ61" s="348"/>
      <c r="AR61" s="348"/>
      <c r="AS61" s="348"/>
      <c r="AT61" s="348"/>
      <c r="AU61" s="348"/>
      <c r="AV61" s="348"/>
      <c r="AW61" s="348"/>
      <c r="AX61" s="348"/>
      <c r="AY61" s="348"/>
      <c r="AZ61" s="348"/>
      <c r="BA61" s="348"/>
      <c r="BB61" s="348"/>
      <c r="BC61" s="348"/>
      <c r="BD61" s="348"/>
      <c r="BE61" s="348"/>
      <c r="BF61" s="349"/>
      <c r="BG61" s="349"/>
      <c r="BH61" s="349"/>
      <c r="BI61" s="349"/>
      <c r="BJ61" s="349"/>
      <c r="BQ61" s="346"/>
    </row>
    <row r="62" spans="2:69" x14ac:dyDescent="0.25"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  <c r="P62" s="348"/>
      <c r="Q62" s="348"/>
      <c r="R62" s="348"/>
      <c r="S62" s="348"/>
      <c r="T62" s="348"/>
      <c r="U62" s="348"/>
      <c r="V62" s="348"/>
      <c r="W62" s="348"/>
      <c r="X62" s="348"/>
      <c r="Y62" s="348"/>
      <c r="Z62" s="348"/>
      <c r="AA62" s="348"/>
      <c r="AB62" s="348"/>
      <c r="AC62" s="348"/>
      <c r="AD62" s="348"/>
      <c r="AE62" s="348"/>
      <c r="AF62" s="348"/>
      <c r="AG62" s="348"/>
      <c r="AH62" s="348"/>
      <c r="AI62" s="348"/>
      <c r="AJ62" s="348"/>
      <c r="AK62" s="348"/>
      <c r="AL62" s="348"/>
      <c r="AM62" s="348"/>
      <c r="AN62" s="348"/>
      <c r="AO62" s="348"/>
      <c r="AP62" s="348"/>
      <c r="AQ62" s="348"/>
      <c r="AR62" s="348"/>
      <c r="AS62" s="348"/>
      <c r="AT62" s="348"/>
      <c r="AU62" s="348"/>
      <c r="AV62" s="348"/>
      <c r="AW62" s="348"/>
      <c r="AX62" s="348"/>
      <c r="AY62" s="348"/>
      <c r="AZ62" s="348"/>
      <c r="BA62" s="348"/>
      <c r="BB62" s="348"/>
      <c r="BC62" s="348"/>
      <c r="BD62" s="348"/>
      <c r="BE62" s="348"/>
      <c r="BF62" s="349"/>
      <c r="BG62" s="349"/>
      <c r="BH62" s="349"/>
      <c r="BI62" s="349"/>
      <c r="BJ62" s="349"/>
      <c r="BQ62" s="346"/>
    </row>
    <row r="63" spans="2:69" x14ac:dyDescent="0.25"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  <c r="P63" s="348"/>
      <c r="Q63" s="348"/>
      <c r="R63" s="348"/>
      <c r="S63" s="348"/>
      <c r="T63" s="348"/>
      <c r="U63" s="348"/>
      <c r="V63" s="348"/>
      <c r="W63" s="348"/>
      <c r="X63" s="348"/>
      <c r="Y63" s="348"/>
      <c r="Z63" s="348"/>
      <c r="AA63" s="348"/>
      <c r="AB63" s="348"/>
      <c r="AC63" s="348"/>
      <c r="AD63" s="348"/>
      <c r="AE63" s="348"/>
      <c r="AF63" s="348"/>
      <c r="AG63" s="348"/>
      <c r="AH63" s="348"/>
      <c r="AI63" s="348"/>
      <c r="AJ63" s="348"/>
      <c r="AK63" s="348"/>
      <c r="AL63" s="348"/>
      <c r="AM63" s="348"/>
      <c r="AN63" s="348"/>
      <c r="AO63" s="348"/>
      <c r="AP63" s="348"/>
      <c r="AQ63" s="348"/>
      <c r="AR63" s="348"/>
      <c r="AS63" s="348"/>
      <c r="AT63" s="348"/>
      <c r="AU63" s="348"/>
      <c r="AV63" s="348"/>
      <c r="AW63" s="348"/>
      <c r="AX63" s="348"/>
      <c r="AY63" s="348"/>
      <c r="AZ63" s="348"/>
      <c r="BA63" s="348"/>
      <c r="BB63" s="348"/>
      <c r="BC63" s="348"/>
      <c r="BD63" s="348"/>
      <c r="BE63" s="348"/>
      <c r="BF63" s="349"/>
      <c r="BG63" s="349"/>
      <c r="BH63" s="349"/>
      <c r="BI63" s="349"/>
      <c r="BJ63" s="349"/>
      <c r="BQ63" s="346"/>
    </row>
    <row r="64" spans="2:69" x14ac:dyDescent="0.25"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  <c r="P64" s="348"/>
      <c r="Q64" s="348"/>
      <c r="R64" s="348"/>
      <c r="S64" s="348"/>
      <c r="T64" s="348"/>
      <c r="U64" s="348"/>
      <c r="V64" s="348"/>
      <c r="W64" s="348"/>
      <c r="X64" s="348"/>
      <c r="Y64" s="348"/>
      <c r="Z64" s="348"/>
      <c r="AA64" s="348"/>
      <c r="AB64" s="348"/>
      <c r="AC64" s="348"/>
      <c r="AD64" s="348"/>
      <c r="AE64" s="348"/>
      <c r="AF64" s="348"/>
      <c r="AG64" s="348"/>
      <c r="AH64" s="348"/>
      <c r="AI64" s="348"/>
      <c r="AJ64" s="348"/>
      <c r="AK64" s="348"/>
      <c r="AL64" s="348"/>
      <c r="AM64" s="348"/>
      <c r="AN64" s="348"/>
      <c r="AO64" s="348"/>
      <c r="AP64" s="348"/>
      <c r="AQ64" s="348"/>
      <c r="AR64" s="348"/>
      <c r="AS64" s="348"/>
      <c r="AT64" s="348"/>
      <c r="AU64" s="348"/>
      <c r="AV64" s="348"/>
      <c r="AW64" s="348"/>
      <c r="AX64" s="348"/>
      <c r="AY64" s="348"/>
      <c r="AZ64" s="348"/>
      <c r="BA64" s="348"/>
      <c r="BB64" s="348"/>
      <c r="BC64" s="348"/>
      <c r="BD64" s="348"/>
      <c r="BE64" s="348"/>
      <c r="BF64" s="349"/>
      <c r="BG64" s="349"/>
      <c r="BH64" s="349"/>
      <c r="BI64" s="349"/>
      <c r="BJ64" s="349"/>
      <c r="BQ64" s="346"/>
    </row>
    <row r="65" spans="2:69" x14ac:dyDescent="0.25"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  <c r="P65" s="348"/>
      <c r="Q65" s="348"/>
      <c r="R65" s="348"/>
      <c r="S65" s="348"/>
      <c r="T65" s="348"/>
      <c r="U65" s="348"/>
      <c r="V65" s="348"/>
      <c r="W65" s="348"/>
      <c r="X65" s="348"/>
      <c r="Y65" s="348"/>
      <c r="Z65" s="348"/>
      <c r="AA65" s="348"/>
      <c r="AB65" s="348"/>
      <c r="AC65" s="348"/>
      <c r="AD65" s="348"/>
      <c r="AE65" s="348"/>
      <c r="AF65" s="348"/>
      <c r="AG65" s="348"/>
      <c r="AH65" s="348"/>
      <c r="AI65" s="348"/>
      <c r="AJ65" s="348"/>
      <c r="AK65" s="348"/>
      <c r="AL65" s="348"/>
      <c r="AM65" s="348"/>
      <c r="AN65" s="348"/>
      <c r="AO65" s="348"/>
      <c r="AP65" s="348"/>
      <c r="AQ65" s="348"/>
      <c r="AR65" s="348"/>
      <c r="AS65" s="348"/>
      <c r="AT65" s="348"/>
      <c r="AU65" s="348"/>
      <c r="AV65" s="348"/>
      <c r="AW65" s="348"/>
      <c r="AX65" s="348"/>
      <c r="AY65" s="348"/>
      <c r="AZ65" s="348"/>
      <c r="BA65" s="348"/>
      <c r="BB65" s="348"/>
      <c r="BC65" s="348"/>
      <c r="BD65" s="348"/>
      <c r="BE65" s="348"/>
      <c r="BF65" s="349"/>
      <c r="BG65" s="349"/>
      <c r="BH65" s="349"/>
      <c r="BI65" s="349"/>
      <c r="BJ65" s="349"/>
      <c r="BQ65" s="346"/>
    </row>
    <row r="66" spans="2:69" x14ac:dyDescent="0.25"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8"/>
      <c r="Z66" s="348"/>
      <c r="AA66" s="348"/>
      <c r="AB66" s="348"/>
      <c r="AC66" s="348"/>
      <c r="AD66" s="348"/>
      <c r="AE66" s="348"/>
      <c r="AF66" s="348"/>
      <c r="AG66" s="348"/>
      <c r="AH66" s="348"/>
      <c r="AI66" s="348"/>
      <c r="AJ66" s="348"/>
      <c r="AK66" s="348"/>
      <c r="AL66" s="348"/>
      <c r="AM66" s="348"/>
      <c r="AN66" s="348"/>
      <c r="AO66" s="348"/>
      <c r="AP66" s="348"/>
      <c r="AQ66" s="348"/>
      <c r="AR66" s="348"/>
      <c r="AS66" s="348"/>
      <c r="AT66" s="348"/>
      <c r="AU66" s="348"/>
      <c r="AV66" s="348"/>
      <c r="AW66" s="348"/>
      <c r="AX66" s="348"/>
      <c r="AY66" s="348"/>
      <c r="AZ66" s="348"/>
      <c r="BA66" s="348"/>
      <c r="BB66" s="348"/>
      <c r="BC66" s="348"/>
      <c r="BD66" s="348"/>
      <c r="BE66" s="348"/>
      <c r="BF66" s="349"/>
      <c r="BG66" s="349"/>
      <c r="BH66" s="349"/>
      <c r="BI66" s="349"/>
      <c r="BJ66" s="349"/>
      <c r="BQ66" s="346"/>
    </row>
    <row r="67" spans="2:69" x14ac:dyDescent="0.25"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  <c r="P67" s="348"/>
      <c r="Q67" s="348"/>
      <c r="R67" s="348"/>
      <c r="S67" s="348"/>
      <c r="T67" s="348"/>
      <c r="U67" s="348"/>
      <c r="V67" s="348"/>
      <c r="W67" s="348"/>
      <c r="X67" s="348"/>
      <c r="Y67" s="348"/>
      <c r="Z67" s="348"/>
      <c r="AA67" s="348"/>
      <c r="AB67" s="348"/>
      <c r="AC67" s="348"/>
      <c r="AD67" s="348"/>
      <c r="AE67" s="348"/>
      <c r="AF67" s="348"/>
      <c r="AG67" s="348"/>
      <c r="AH67" s="348"/>
      <c r="AI67" s="348"/>
      <c r="AJ67" s="348"/>
      <c r="AK67" s="348"/>
      <c r="AL67" s="348"/>
      <c r="AM67" s="348"/>
      <c r="AN67" s="348"/>
      <c r="AO67" s="348"/>
      <c r="AP67" s="348"/>
      <c r="AQ67" s="348"/>
      <c r="AR67" s="348"/>
      <c r="AS67" s="348"/>
      <c r="AT67" s="348"/>
      <c r="AU67" s="348"/>
      <c r="AV67" s="348"/>
      <c r="AW67" s="348"/>
      <c r="AX67" s="348"/>
      <c r="AY67" s="348"/>
      <c r="AZ67" s="348"/>
      <c r="BA67" s="348"/>
      <c r="BB67" s="348"/>
      <c r="BC67" s="348"/>
      <c r="BD67" s="348"/>
      <c r="BE67" s="348"/>
      <c r="BF67" s="349"/>
      <c r="BG67" s="349"/>
      <c r="BH67" s="349"/>
      <c r="BI67" s="349"/>
      <c r="BJ67" s="349"/>
      <c r="BQ67" s="346"/>
    </row>
    <row r="68" spans="2:69" x14ac:dyDescent="0.25"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  <c r="P68" s="348"/>
      <c r="Q68" s="348"/>
      <c r="R68" s="348"/>
      <c r="S68" s="348"/>
      <c r="T68" s="348"/>
      <c r="U68" s="348"/>
      <c r="V68" s="348"/>
      <c r="W68" s="348"/>
      <c r="X68" s="348"/>
      <c r="Y68" s="348"/>
      <c r="Z68" s="348"/>
      <c r="AA68" s="348"/>
      <c r="AB68" s="348"/>
      <c r="AC68" s="348"/>
      <c r="AD68" s="348"/>
      <c r="AE68" s="348"/>
      <c r="AF68" s="348"/>
      <c r="AG68" s="348"/>
      <c r="AH68" s="348"/>
      <c r="AI68" s="348"/>
      <c r="AJ68" s="348"/>
      <c r="AK68" s="348"/>
      <c r="AL68" s="348"/>
      <c r="AM68" s="348"/>
      <c r="AN68" s="348"/>
      <c r="AO68" s="348"/>
      <c r="AP68" s="348"/>
      <c r="AQ68" s="348"/>
      <c r="AR68" s="348"/>
      <c r="AS68" s="348"/>
      <c r="AT68" s="348"/>
      <c r="AU68" s="348"/>
      <c r="AV68" s="348"/>
      <c r="AW68" s="348"/>
      <c r="AX68" s="348"/>
      <c r="AY68" s="348"/>
      <c r="AZ68" s="348"/>
      <c r="BA68" s="348"/>
      <c r="BB68" s="348"/>
      <c r="BC68" s="348"/>
      <c r="BD68" s="348"/>
      <c r="BE68" s="348"/>
      <c r="BF68" s="349"/>
      <c r="BG68" s="349"/>
      <c r="BH68" s="349"/>
      <c r="BI68" s="349"/>
      <c r="BJ68" s="349"/>
      <c r="BQ68" s="346"/>
    </row>
    <row r="69" spans="2:69" x14ac:dyDescent="0.25"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  <c r="P69" s="348"/>
      <c r="Q69" s="348"/>
      <c r="R69" s="348"/>
      <c r="S69" s="348"/>
      <c r="T69" s="348"/>
      <c r="U69" s="348"/>
      <c r="V69" s="348"/>
      <c r="W69" s="348"/>
      <c r="X69" s="348"/>
      <c r="Y69" s="348"/>
      <c r="Z69" s="348"/>
      <c r="AA69" s="348"/>
      <c r="AB69" s="348"/>
      <c r="AC69" s="348"/>
      <c r="AD69" s="348"/>
      <c r="AE69" s="348"/>
      <c r="AF69" s="348"/>
      <c r="AG69" s="348"/>
      <c r="AH69" s="348"/>
      <c r="AI69" s="348"/>
      <c r="AJ69" s="348"/>
      <c r="AK69" s="348"/>
      <c r="AL69" s="348"/>
      <c r="AM69" s="348"/>
      <c r="AN69" s="348"/>
      <c r="AO69" s="348"/>
      <c r="AP69" s="348"/>
      <c r="AQ69" s="348"/>
      <c r="AR69" s="348"/>
      <c r="AS69" s="348"/>
      <c r="AT69" s="348"/>
      <c r="AU69" s="348"/>
      <c r="AV69" s="348"/>
      <c r="AW69" s="348"/>
      <c r="AX69" s="348"/>
      <c r="AY69" s="348"/>
      <c r="AZ69" s="348"/>
      <c r="BA69" s="348"/>
      <c r="BB69" s="348"/>
      <c r="BC69" s="348"/>
      <c r="BD69" s="348"/>
      <c r="BE69" s="348"/>
      <c r="BF69" s="349"/>
      <c r="BG69" s="349"/>
      <c r="BH69" s="349"/>
      <c r="BI69" s="349"/>
      <c r="BJ69" s="349"/>
      <c r="BQ69" s="346"/>
    </row>
    <row r="70" spans="2:69" x14ac:dyDescent="0.25"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  <c r="P70" s="348"/>
      <c r="Q70" s="348"/>
      <c r="R70" s="348"/>
      <c r="S70" s="348"/>
      <c r="T70" s="348"/>
      <c r="U70" s="348"/>
      <c r="V70" s="348"/>
      <c r="W70" s="348"/>
      <c r="X70" s="348"/>
      <c r="Y70" s="348"/>
      <c r="Z70" s="348"/>
      <c r="AA70" s="348"/>
      <c r="AB70" s="348"/>
      <c r="AC70" s="348"/>
      <c r="AD70" s="348"/>
      <c r="AE70" s="348"/>
      <c r="AF70" s="348"/>
      <c r="AG70" s="348"/>
      <c r="AH70" s="348"/>
      <c r="AI70" s="348"/>
      <c r="AJ70" s="348"/>
      <c r="AK70" s="348"/>
      <c r="AL70" s="348"/>
      <c r="AM70" s="348"/>
      <c r="AN70" s="348"/>
      <c r="AO70" s="348"/>
      <c r="AP70" s="348"/>
      <c r="AQ70" s="348"/>
      <c r="AR70" s="348"/>
      <c r="AS70" s="348"/>
      <c r="AT70" s="348"/>
      <c r="AU70" s="348"/>
      <c r="AV70" s="348"/>
      <c r="AW70" s="348"/>
      <c r="AX70" s="348"/>
      <c r="AY70" s="348"/>
      <c r="AZ70" s="348"/>
      <c r="BA70" s="348"/>
      <c r="BB70" s="348"/>
      <c r="BC70" s="348"/>
      <c r="BD70" s="348"/>
      <c r="BE70" s="348"/>
      <c r="BF70" s="349"/>
      <c r="BG70" s="349"/>
      <c r="BH70" s="349"/>
      <c r="BI70" s="349"/>
      <c r="BJ70" s="349"/>
      <c r="BQ70" s="346"/>
    </row>
    <row r="71" spans="2:69" x14ac:dyDescent="0.25"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  <c r="Q71" s="348"/>
      <c r="R71" s="348"/>
      <c r="S71" s="348"/>
      <c r="T71" s="348"/>
      <c r="U71" s="348"/>
      <c r="V71" s="348"/>
      <c r="W71" s="348"/>
      <c r="X71" s="348"/>
      <c r="Y71" s="348"/>
      <c r="Z71" s="348"/>
      <c r="AA71" s="348"/>
      <c r="AB71" s="348"/>
      <c r="AC71" s="348"/>
      <c r="AD71" s="348"/>
      <c r="AE71" s="348"/>
      <c r="AF71" s="348"/>
      <c r="AG71" s="348"/>
      <c r="AH71" s="348"/>
      <c r="AI71" s="348"/>
      <c r="AJ71" s="348"/>
      <c r="AK71" s="348"/>
      <c r="AL71" s="348"/>
      <c r="AM71" s="348"/>
      <c r="AN71" s="348"/>
      <c r="AO71" s="348"/>
      <c r="AP71" s="348"/>
      <c r="AQ71" s="348"/>
      <c r="AR71" s="348"/>
      <c r="AS71" s="348"/>
      <c r="AT71" s="348"/>
      <c r="AU71" s="348"/>
      <c r="AV71" s="348"/>
      <c r="AW71" s="348"/>
      <c r="AX71" s="348"/>
      <c r="AY71" s="348"/>
      <c r="AZ71" s="348"/>
      <c r="BA71" s="348"/>
      <c r="BB71" s="348"/>
      <c r="BC71" s="348"/>
      <c r="BD71" s="348"/>
      <c r="BE71" s="348"/>
      <c r="BF71" s="349"/>
      <c r="BG71" s="349"/>
      <c r="BH71" s="349"/>
      <c r="BI71" s="349"/>
      <c r="BJ71" s="349"/>
      <c r="BQ71" s="346"/>
    </row>
    <row r="72" spans="2:69" x14ac:dyDescent="0.2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  <c r="Q72" s="348"/>
      <c r="R72" s="348"/>
      <c r="S72" s="348"/>
      <c r="T72" s="348"/>
      <c r="U72" s="348"/>
      <c r="V72" s="348"/>
      <c r="W72" s="348"/>
      <c r="X72" s="348"/>
      <c r="Y72" s="348"/>
      <c r="Z72" s="348"/>
      <c r="AA72" s="348"/>
      <c r="AB72" s="348"/>
      <c r="AC72" s="348"/>
      <c r="AD72" s="348"/>
      <c r="AE72" s="348"/>
      <c r="AF72" s="348"/>
      <c r="AG72" s="348"/>
      <c r="AH72" s="348"/>
      <c r="AI72" s="348"/>
      <c r="AJ72" s="348"/>
      <c r="AK72" s="348"/>
      <c r="AL72" s="348"/>
      <c r="AM72" s="348"/>
      <c r="AN72" s="348"/>
      <c r="AO72" s="348"/>
      <c r="AP72" s="348"/>
      <c r="AQ72" s="348"/>
      <c r="AR72" s="348"/>
      <c r="AS72" s="348"/>
      <c r="AT72" s="348"/>
      <c r="AU72" s="348"/>
      <c r="AV72" s="348"/>
      <c r="AW72" s="348"/>
      <c r="AX72" s="348"/>
      <c r="AY72" s="348"/>
      <c r="AZ72" s="348"/>
      <c r="BA72" s="348"/>
      <c r="BB72" s="348"/>
      <c r="BC72" s="348"/>
      <c r="BD72" s="348"/>
      <c r="BE72" s="348"/>
      <c r="BF72" s="349"/>
      <c r="BG72" s="349"/>
      <c r="BH72" s="349"/>
      <c r="BI72" s="349"/>
      <c r="BJ72" s="349"/>
      <c r="BQ72" s="346"/>
    </row>
    <row r="73" spans="2:69" x14ac:dyDescent="0.25"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  <c r="P73" s="348"/>
      <c r="Q73" s="348"/>
      <c r="R73" s="348"/>
      <c r="S73" s="348"/>
      <c r="T73" s="348"/>
      <c r="U73" s="348"/>
      <c r="V73" s="348"/>
      <c r="W73" s="348"/>
      <c r="X73" s="348"/>
      <c r="Y73" s="348"/>
      <c r="Z73" s="348"/>
      <c r="AA73" s="348"/>
      <c r="AB73" s="348"/>
      <c r="AC73" s="348"/>
      <c r="AD73" s="348"/>
      <c r="AE73" s="348"/>
      <c r="AF73" s="348"/>
      <c r="AG73" s="348"/>
      <c r="AH73" s="348"/>
      <c r="AI73" s="348"/>
      <c r="AJ73" s="348"/>
      <c r="AK73" s="348"/>
      <c r="AL73" s="348"/>
      <c r="AM73" s="348"/>
      <c r="AN73" s="348"/>
      <c r="AO73" s="348"/>
      <c r="AP73" s="348"/>
      <c r="AQ73" s="348"/>
      <c r="AR73" s="348"/>
      <c r="AS73" s="348"/>
      <c r="AT73" s="348"/>
      <c r="AU73" s="348"/>
      <c r="AV73" s="348"/>
      <c r="AW73" s="348"/>
      <c r="AX73" s="348"/>
      <c r="AY73" s="348"/>
      <c r="AZ73" s="348"/>
      <c r="BA73" s="348"/>
      <c r="BB73" s="348"/>
      <c r="BC73" s="348"/>
      <c r="BD73" s="348"/>
      <c r="BE73" s="348"/>
      <c r="BF73" s="349"/>
      <c r="BG73" s="349"/>
      <c r="BH73" s="349"/>
      <c r="BI73" s="349"/>
      <c r="BJ73" s="349"/>
      <c r="BQ73" s="346"/>
    </row>
    <row r="74" spans="2:69" x14ac:dyDescent="0.25"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348"/>
      <c r="AA74" s="348"/>
      <c r="AB74" s="348"/>
      <c r="AC74" s="348"/>
      <c r="AD74" s="348"/>
      <c r="AE74" s="348"/>
      <c r="AF74" s="348"/>
      <c r="AG74" s="348"/>
      <c r="AH74" s="348"/>
      <c r="AI74" s="348"/>
      <c r="AJ74" s="348"/>
      <c r="AK74" s="348"/>
      <c r="AL74" s="348"/>
      <c r="AM74" s="348"/>
      <c r="AN74" s="348"/>
      <c r="AO74" s="348"/>
      <c r="AP74" s="348"/>
      <c r="AQ74" s="348"/>
      <c r="AR74" s="348"/>
      <c r="AS74" s="348"/>
      <c r="AT74" s="348"/>
      <c r="AU74" s="348"/>
      <c r="AV74" s="348"/>
      <c r="AW74" s="348"/>
      <c r="AX74" s="348"/>
      <c r="AY74" s="348"/>
      <c r="AZ74" s="348"/>
      <c r="BA74" s="348"/>
      <c r="BB74" s="348"/>
      <c r="BC74" s="348"/>
      <c r="BD74" s="348"/>
      <c r="BE74" s="348"/>
      <c r="BF74" s="349"/>
      <c r="BG74" s="349"/>
      <c r="BH74" s="349"/>
      <c r="BI74" s="349"/>
      <c r="BJ74" s="349"/>
      <c r="BQ74" s="346"/>
    </row>
    <row r="75" spans="2:69" x14ac:dyDescent="0.25"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8"/>
      <c r="U75" s="348"/>
      <c r="V75" s="348"/>
      <c r="W75" s="348"/>
      <c r="X75" s="348"/>
      <c r="Y75" s="348"/>
      <c r="Z75" s="348"/>
      <c r="AA75" s="348"/>
      <c r="AB75" s="348"/>
      <c r="AC75" s="348"/>
      <c r="AD75" s="348"/>
      <c r="AE75" s="348"/>
      <c r="AF75" s="348"/>
      <c r="AG75" s="348"/>
      <c r="AH75" s="348"/>
      <c r="AI75" s="348"/>
      <c r="AJ75" s="348"/>
      <c r="AK75" s="348"/>
      <c r="AL75" s="348"/>
      <c r="AM75" s="348"/>
      <c r="AN75" s="348"/>
      <c r="AO75" s="348"/>
      <c r="AP75" s="348"/>
      <c r="AQ75" s="348"/>
      <c r="AR75" s="348"/>
      <c r="AS75" s="348"/>
      <c r="AT75" s="348"/>
      <c r="AU75" s="348"/>
      <c r="AV75" s="348"/>
      <c r="AW75" s="348"/>
      <c r="AX75" s="348"/>
      <c r="AY75" s="348"/>
      <c r="AZ75" s="348"/>
      <c r="BA75" s="348"/>
      <c r="BB75" s="348"/>
      <c r="BC75" s="348"/>
      <c r="BD75" s="348"/>
      <c r="BE75" s="348"/>
      <c r="BF75" s="349"/>
      <c r="BG75" s="349"/>
      <c r="BH75" s="349"/>
      <c r="BI75" s="349"/>
      <c r="BJ75" s="349"/>
      <c r="BQ75" s="346"/>
    </row>
    <row r="76" spans="2:69" x14ac:dyDescent="0.25">
      <c r="B76" s="348"/>
      <c r="C76" s="348"/>
      <c r="D76" s="348"/>
      <c r="E76" s="348"/>
      <c r="F76" s="348"/>
      <c r="G76" s="348"/>
      <c r="H76" s="348"/>
      <c r="I76" s="348"/>
      <c r="J76" s="348"/>
      <c r="K76" s="348"/>
      <c r="L76" s="348"/>
      <c r="M76" s="348"/>
      <c r="N76" s="348"/>
      <c r="O76" s="348"/>
      <c r="P76" s="348"/>
      <c r="Q76" s="348"/>
      <c r="R76" s="348"/>
      <c r="S76" s="348"/>
      <c r="T76" s="348"/>
      <c r="U76" s="348"/>
      <c r="V76" s="348"/>
      <c r="W76" s="348"/>
      <c r="X76" s="348"/>
      <c r="Y76" s="348"/>
      <c r="Z76" s="348"/>
      <c r="AA76" s="348"/>
      <c r="AB76" s="348"/>
      <c r="AC76" s="348"/>
      <c r="AD76" s="348"/>
      <c r="AE76" s="348"/>
      <c r="AF76" s="348"/>
      <c r="AG76" s="348"/>
      <c r="AH76" s="348"/>
      <c r="AI76" s="348"/>
      <c r="AJ76" s="348"/>
      <c r="AK76" s="348"/>
      <c r="AL76" s="348"/>
      <c r="AM76" s="348"/>
      <c r="AN76" s="348"/>
      <c r="AO76" s="348"/>
      <c r="AP76" s="348"/>
      <c r="AQ76" s="348"/>
      <c r="AR76" s="348"/>
      <c r="AS76" s="348"/>
      <c r="AT76" s="348"/>
      <c r="AU76" s="348"/>
      <c r="AV76" s="348"/>
      <c r="AW76" s="348"/>
      <c r="AX76" s="348"/>
      <c r="AY76" s="348"/>
      <c r="AZ76" s="348"/>
      <c r="BA76" s="348"/>
      <c r="BB76" s="348"/>
      <c r="BC76" s="348"/>
      <c r="BD76" s="348"/>
      <c r="BE76" s="348"/>
      <c r="BF76" s="349"/>
      <c r="BG76" s="349"/>
      <c r="BH76" s="349"/>
      <c r="BI76" s="349"/>
      <c r="BJ76" s="349"/>
      <c r="BQ76" s="346"/>
    </row>
    <row r="77" spans="2:69" x14ac:dyDescent="0.25">
      <c r="B77" s="348"/>
      <c r="C77" s="348"/>
      <c r="D77" s="348"/>
      <c r="E77" s="348"/>
      <c r="F77" s="348"/>
      <c r="G77" s="348"/>
      <c r="H77" s="348"/>
      <c r="I77" s="348"/>
      <c r="J77" s="348"/>
      <c r="K77" s="348"/>
      <c r="L77" s="348"/>
      <c r="M77" s="348"/>
      <c r="N77" s="348"/>
      <c r="O77" s="348"/>
      <c r="P77" s="348"/>
      <c r="Q77" s="348"/>
      <c r="R77" s="348"/>
      <c r="S77" s="348"/>
      <c r="T77" s="348"/>
      <c r="U77" s="348"/>
      <c r="V77" s="348"/>
      <c r="W77" s="348"/>
      <c r="X77" s="348"/>
      <c r="Y77" s="348"/>
      <c r="Z77" s="348"/>
      <c r="AA77" s="348"/>
      <c r="AB77" s="348"/>
      <c r="AC77" s="348"/>
      <c r="AD77" s="348"/>
      <c r="AE77" s="348"/>
      <c r="AF77" s="348"/>
      <c r="AG77" s="348"/>
      <c r="AH77" s="348"/>
      <c r="AI77" s="348"/>
      <c r="AJ77" s="348"/>
      <c r="AK77" s="348"/>
      <c r="AL77" s="348"/>
      <c r="AM77" s="348"/>
      <c r="AN77" s="348"/>
      <c r="AO77" s="348"/>
      <c r="AP77" s="348"/>
      <c r="AQ77" s="348"/>
      <c r="AR77" s="348"/>
      <c r="AS77" s="348"/>
      <c r="AT77" s="348"/>
      <c r="AU77" s="348"/>
      <c r="AV77" s="348"/>
      <c r="AW77" s="348"/>
      <c r="AX77" s="348"/>
      <c r="AY77" s="348"/>
      <c r="AZ77" s="348"/>
      <c r="BA77" s="348"/>
      <c r="BB77" s="348"/>
      <c r="BC77" s="348"/>
      <c r="BD77" s="348"/>
      <c r="BE77" s="348"/>
      <c r="BF77" s="349"/>
      <c r="BG77" s="349"/>
      <c r="BH77" s="349"/>
      <c r="BI77" s="349"/>
      <c r="BJ77" s="349"/>
      <c r="BQ77" s="346"/>
    </row>
    <row r="78" spans="2:69" x14ac:dyDescent="0.25">
      <c r="B78" s="348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348"/>
      <c r="AA78" s="348"/>
      <c r="AB78" s="348"/>
      <c r="AC78" s="348"/>
      <c r="AD78" s="348"/>
      <c r="AE78" s="348"/>
      <c r="AF78" s="348"/>
      <c r="AG78" s="348"/>
      <c r="AH78" s="348"/>
      <c r="AI78" s="348"/>
      <c r="AJ78" s="348"/>
      <c r="AK78" s="348"/>
      <c r="AL78" s="348"/>
      <c r="AM78" s="348"/>
      <c r="AN78" s="348"/>
      <c r="AO78" s="348"/>
      <c r="AP78" s="348"/>
      <c r="AQ78" s="348"/>
      <c r="AR78" s="348"/>
      <c r="AS78" s="348"/>
      <c r="AT78" s="348"/>
      <c r="AU78" s="348"/>
      <c r="AV78" s="348"/>
      <c r="AW78" s="348"/>
      <c r="AX78" s="348"/>
      <c r="AY78" s="348"/>
      <c r="AZ78" s="348"/>
      <c r="BA78" s="348"/>
      <c r="BB78" s="348"/>
      <c r="BC78" s="348"/>
      <c r="BD78" s="348"/>
      <c r="BE78" s="348"/>
      <c r="BF78" s="349"/>
      <c r="BG78" s="349"/>
      <c r="BH78" s="349"/>
      <c r="BI78" s="349"/>
      <c r="BJ78" s="349"/>
      <c r="BQ78" s="346"/>
    </row>
    <row r="79" spans="2:69" x14ac:dyDescent="0.25">
      <c r="B79" s="348"/>
      <c r="C79" s="348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348"/>
      <c r="AA79" s="348"/>
      <c r="AB79" s="348"/>
      <c r="AC79" s="348"/>
      <c r="AD79" s="348"/>
      <c r="AE79" s="348"/>
      <c r="AF79" s="348"/>
      <c r="AG79" s="348"/>
      <c r="AH79" s="348"/>
      <c r="AI79" s="348"/>
      <c r="AJ79" s="348"/>
      <c r="AK79" s="348"/>
      <c r="AL79" s="348"/>
      <c r="AM79" s="348"/>
      <c r="AN79" s="348"/>
      <c r="AO79" s="348"/>
      <c r="AP79" s="348"/>
      <c r="AQ79" s="348"/>
      <c r="AR79" s="348"/>
      <c r="AS79" s="348"/>
      <c r="AT79" s="348"/>
      <c r="AU79" s="348"/>
      <c r="AV79" s="348"/>
      <c r="AW79" s="348"/>
      <c r="AX79" s="348"/>
      <c r="AY79" s="348"/>
      <c r="AZ79" s="348"/>
      <c r="BA79" s="348"/>
      <c r="BB79" s="348"/>
      <c r="BC79" s="348"/>
      <c r="BD79" s="348"/>
      <c r="BE79" s="348"/>
      <c r="BF79" s="349"/>
      <c r="BG79" s="349"/>
      <c r="BH79" s="349"/>
      <c r="BI79" s="349"/>
      <c r="BJ79" s="349"/>
      <c r="BQ79" s="346"/>
    </row>
    <row r="80" spans="2:69" x14ac:dyDescent="0.25">
      <c r="B80" s="348"/>
      <c r="C80" s="348"/>
      <c r="D80" s="348"/>
      <c r="E80" s="348"/>
      <c r="F80" s="348"/>
      <c r="G80" s="348"/>
      <c r="H80" s="348"/>
      <c r="I80" s="348"/>
      <c r="J80" s="348"/>
      <c r="K80" s="348"/>
      <c r="L80" s="348"/>
      <c r="M80" s="348"/>
      <c r="N80" s="348"/>
      <c r="O80" s="348"/>
      <c r="P80" s="348"/>
      <c r="Q80" s="348"/>
      <c r="R80" s="348"/>
      <c r="S80" s="348"/>
      <c r="T80" s="348"/>
      <c r="U80" s="348"/>
      <c r="V80" s="348"/>
      <c r="W80" s="348"/>
      <c r="X80" s="348"/>
      <c r="Y80" s="348"/>
      <c r="Z80" s="348"/>
      <c r="AA80" s="348"/>
      <c r="AB80" s="348"/>
      <c r="AC80" s="348"/>
      <c r="AD80" s="348"/>
      <c r="AE80" s="348"/>
      <c r="AF80" s="348"/>
      <c r="AG80" s="348"/>
      <c r="AH80" s="348"/>
      <c r="AI80" s="348"/>
      <c r="AJ80" s="348"/>
      <c r="AK80" s="348"/>
      <c r="AL80" s="348"/>
      <c r="AM80" s="348"/>
      <c r="AN80" s="348"/>
      <c r="AO80" s="348"/>
      <c r="AP80" s="348"/>
      <c r="AQ80" s="348"/>
      <c r="AR80" s="348"/>
      <c r="AS80" s="348"/>
      <c r="AT80" s="348"/>
      <c r="AU80" s="348"/>
      <c r="AV80" s="348"/>
      <c r="AW80" s="348"/>
      <c r="AX80" s="348"/>
      <c r="AY80" s="348"/>
      <c r="AZ80" s="348"/>
      <c r="BA80" s="348"/>
      <c r="BB80" s="348"/>
      <c r="BC80" s="348"/>
      <c r="BD80" s="348"/>
      <c r="BE80" s="348"/>
      <c r="BF80" s="349"/>
      <c r="BG80" s="349"/>
      <c r="BH80" s="349"/>
      <c r="BI80" s="349"/>
      <c r="BJ80" s="349"/>
      <c r="BQ80" s="346"/>
    </row>
    <row r="81" spans="2:69" x14ac:dyDescent="0.25">
      <c r="B81" s="349"/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  <c r="AD81" s="349"/>
      <c r="AE81" s="349"/>
      <c r="AF81" s="349"/>
      <c r="AG81" s="349"/>
      <c r="AH81" s="349"/>
      <c r="AI81" s="349"/>
      <c r="AJ81" s="349"/>
      <c r="AK81" s="349"/>
      <c r="AL81" s="349"/>
      <c r="AM81" s="349"/>
      <c r="AN81" s="349"/>
      <c r="AO81" s="349"/>
      <c r="AP81" s="349"/>
      <c r="AQ81" s="349"/>
      <c r="AR81" s="349"/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  <c r="BJ81" s="349"/>
      <c r="BQ81" s="346"/>
    </row>
    <row r="82" spans="2:69" x14ac:dyDescent="0.25">
      <c r="B82" s="349"/>
      <c r="C82" s="349"/>
      <c r="D82" s="349"/>
      <c r="E82" s="349"/>
      <c r="F82" s="349"/>
      <c r="G82" s="349"/>
      <c r="H82" s="349"/>
      <c r="I82" s="349"/>
      <c r="J82" s="349"/>
      <c r="K82" s="349"/>
      <c r="L82" s="349"/>
      <c r="M82" s="349"/>
      <c r="N82" s="349"/>
      <c r="O82" s="349"/>
      <c r="P82" s="349"/>
      <c r="Q82" s="349"/>
      <c r="R82" s="349"/>
      <c r="S82" s="349"/>
      <c r="T82" s="349"/>
      <c r="U82" s="349"/>
      <c r="V82" s="349"/>
      <c r="W82" s="349"/>
      <c r="X82" s="349"/>
      <c r="Y82" s="349"/>
      <c r="Z82" s="349"/>
      <c r="AA82" s="349"/>
      <c r="AB82" s="349"/>
      <c r="AC82" s="349"/>
      <c r="AD82" s="349"/>
      <c r="AE82" s="349"/>
      <c r="AF82" s="349"/>
      <c r="AG82" s="349"/>
      <c r="AH82" s="349"/>
      <c r="AI82" s="349"/>
      <c r="AJ82" s="349"/>
      <c r="AK82" s="349"/>
      <c r="AL82" s="349"/>
      <c r="AM82" s="349"/>
      <c r="AN82" s="349"/>
      <c r="AO82" s="349"/>
      <c r="AP82" s="349"/>
      <c r="AQ82" s="349"/>
      <c r="AR82" s="349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Q82" s="347"/>
    </row>
    <row r="83" spans="2:69" x14ac:dyDescent="0.25">
      <c r="B83" s="349"/>
      <c r="C83" s="349"/>
      <c r="D83" s="349"/>
      <c r="E83" s="349"/>
      <c r="F83" s="349"/>
      <c r="G83" s="349"/>
      <c r="H83" s="349"/>
      <c r="I83" s="349"/>
      <c r="J83" s="349"/>
      <c r="K83" s="349"/>
      <c r="L83" s="349"/>
      <c r="M83" s="349"/>
      <c r="N83" s="349"/>
      <c r="O83" s="349"/>
      <c r="P83" s="349"/>
      <c r="Q83" s="349"/>
      <c r="R83" s="349"/>
      <c r="S83" s="349"/>
      <c r="T83" s="349"/>
      <c r="U83" s="349"/>
      <c r="V83" s="349"/>
      <c r="W83" s="349"/>
      <c r="X83" s="349"/>
      <c r="Y83" s="349"/>
      <c r="Z83" s="349"/>
      <c r="AA83" s="349"/>
      <c r="AB83" s="349"/>
      <c r="AC83" s="349"/>
      <c r="AD83" s="349"/>
      <c r="AE83" s="349"/>
      <c r="AF83" s="349"/>
      <c r="AG83" s="349"/>
      <c r="AH83" s="349"/>
      <c r="AI83" s="349"/>
      <c r="AJ83" s="349"/>
      <c r="AK83" s="349"/>
      <c r="AL83" s="349"/>
      <c r="AM83" s="349"/>
      <c r="AN83" s="349"/>
      <c r="AO83" s="349"/>
      <c r="AP83" s="349"/>
      <c r="AQ83" s="349"/>
      <c r="AR83" s="349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  <c r="BJ83" s="349"/>
      <c r="BQ83">
        <v>0</v>
      </c>
    </row>
    <row r="84" spans="2:69" x14ac:dyDescent="0.25">
      <c r="B84" s="349"/>
      <c r="C84" s="349"/>
      <c r="D84" s="349"/>
      <c r="E84" s="349"/>
      <c r="F84" s="349"/>
      <c r="G84" s="349"/>
      <c r="H84" s="349"/>
      <c r="I84" s="349"/>
      <c r="J84" s="349"/>
      <c r="K84" s="349"/>
      <c r="L84" s="349"/>
      <c r="M84" s="349"/>
      <c r="N84" s="349"/>
      <c r="O84" s="349"/>
      <c r="P84" s="349"/>
      <c r="Q84" s="349"/>
      <c r="R84" s="349"/>
      <c r="S84" s="349"/>
      <c r="T84" s="349"/>
      <c r="U84" s="349"/>
      <c r="V84" s="349"/>
      <c r="W84" s="349"/>
      <c r="X84" s="349"/>
      <c r="Y84" s="349"/>
      <c r="Z84" s="349"/>
      <c r="AA84" s="349"/>
      <c r="AB84" s="349"/>
      <c r="AC84" s="349"/>
      <c r="AD84" s="349"/>
      <c r="AE84" s="349"/>
      <c r="AF84" s="349"/>
      <c r="AG84" s="349"/>
      <c r="AH84" s="349"/>
      <c r="AI84" s="349"/>
      <c r="AJ84" s="349"/>
      <c r="AK84" s="349"/>
      <c r="AL84" s="349"/>
      <c r="AM84" s="349"/>
      <c r="AN84" s="349"/>
      <c r="AO84" s="349"/>
      <c r="AP84" s="349"/>
      <c r="AQ84" s="349"/>
      <c r="AR84" s="349"/>
      <c r="AS84" s="349"/>
      <c r="AT84" s="349"/>
      <c r="AU84" s="349"/>
      <c r="AV84" s="349"/>
      <c r="AW84" s="349"/>
      <c r="AX84" s="349"/>
      <c r="AY84" s="349"/>
      <c r="AZ84" s="349"/>
      <c r="BA84" s="349"/>
      <c r="BB84" s="349"/>
      <c r="BC84" s="349"/>
      <c r="BD84" s="349"/>
      <c r="BE84" s="349"/>
      <c r="BF84" s="349"/>
      <c r="BG84" s="349"/>
      <c r="BH84" s="349"/>
      <c r="BI84" s="349"/>
      <c r="BJ84" s="349"/>
    </row>
    <row r="85" spans="2:69" x14ac:dyDescent="0.25">
      <c r="B85" s="349"/>
      <c r="C85" s="349"/>
      <c r="D85" s="349"/>
      <c r="E85" s="349"/>
      <c r="F85" s="349"/>
      <c r="G85" s="349"/>
      <c r="H85" s="349"/>
      <c r="I85" s="349"/>
      <c r="J85" s="349"/>
      <c r="K85" s="349"/>
      <c r="L85" s="349"/>
      <c r="M85" s="349"/>
      <c r="N85" s="349"/>
      <c r="O85" s="349"/>
      <c r="P85" s="349"/>
      <c r="Q85" s="349"/>
      <c r="R85" s="349"/>
      <c r="S85" s="349"/>
      <c r="T85" s="349"/>
      <c r="U85" s="349"/>
      <c r="V85" s="349"/>
      <c r="W85" s="349"/>
      <c r="X85" s="349"/>
      <c r="Y85" s="349"/>
      <c r="Z85" s="349"/>
      <c r="AA85" s="349"/>
      <c r="AB85" s="349"/>
      <c r="AC85" s="349"/>
      <c r="AD85" s="349"/>
      <c r="AE85" s="349"/>
      <c r="AF85" s="349"/>
      <c r="AG85" s="349"/>
      <c r="AH85" s="349"/>
      <c r="AI85" s="349"/>
      <c r="AJ85" s="349"/>
      <c r="AK85" s="349"/>
      <c r="AL85" s="349"/>
      <c r="AM85" s="349"/>
      <c r="AN85" s="349"/>
      <c r="AO85" s="349"/>
      <c r="AP85" s="349"/>
      <c r="AQ85" s="349"/>
      <c r="AR85" s="349"/>
      <c r="AS85" s="349"/>
      <c r="AT85" s="349"/>
      <c r="AU85" s="349"/>
      <c r="AV85" s="349"/>
      <c r="AW85" s="349"/>
      <c r="AX85" s="349"/>
      <c r="AY85" s="349"/>
      <c r="AZ85" s="349"/>
      <c r="BA85" s="349"/>
      <c r="BB85" s="349"/>
      <c r="BC85" s="349"/>
      <c r="BD85" s="349"/>
      <c r="BE85" s="349"/>
      <c r="BF85" s="349"/>
      <c r="BG85" s="349"/>
      <c r="BH85" s="349"/>
      <c r="BI85" s="349"/>
      <c r="BJ85" s="349"/>
    </row>
    <row r="86" spans="2:69" x14ac:dyDescent="0.25">
      <c r="B86" s="349"/>
      <c r="C86" s="349"/>
      <c r="D86" s="349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49"/>
      <c r="AH86" s="349"/>
      <c r="AI86" s="349"/>
      <c r="AJ86" s="349"/>
      <c r="AK86" s="349"/>
      <c r="AL86" s="349"/>
      <c r="AM86" s="349"/>
      <c r="AN86" s="349"/>
      <c r="AO86" s="349"/>
      <c r="AP86" s="349"/>
      <c r="AQ86" s="349"/>
      <c r="AR86" s="349"/>
      <c r="AS86" s="349"/>
      <c r="AT86" s="349"/>
      <c r="AU86" s="349"/>
      <c r="AV86" s="349"/>
      <c r="AW86" s="349"/>
      <c r="AX86" s="349"/>
      <c r="AY86" s="349"/>
      <c r="AZ86" s="349"/>
      <c r="BA86" s="349"/>
      <c r="BB86" s="349"/>
      <c r="BC86" s="349"/>
      <c r="BD86" s="349"/>
      <c r="BE86" s="349"/>
      <c r="BF86" s="349"/>
      <c r="BG86" s="349"/>
      <c r="BH86" s="349"/>
      <c r="BI86" s="349"/>
      <c r="BJ86" s="349"/>
    </row>
    <row r="87" spans="2:69" x14ac:dyDescent="0.25">
      <c r="B87" s="349"/>
      <c r="C87" s="349"/>
      <c r="D87" s="349"/>
      <c r="E87" s="349"/>
      <c r="F87" s="349"/>
      <c r="G87" s="349"/>
      <c r="H87" s="349"/>
      <c r="I87" s="349"/>
      <c r="J87" s="349"/>
      <c r="K87" s="349"/>
      <c r="L87" s="349"/>
      <c r="M87" s="349"/>
      <c r="N87" s="349"/>
      <c r="O87" s="349"/>
      <c r="P87" s="349"/>
      <c r="Q87" s="349"/>
      <c r="R87" s="349"/>
      <c r="S87" s="349"/>
      <c r="T87" s="349"/>
      <c r="U87" s="349"/>
      <c r="V87" s="349"/>
      <c r="W87" s="349"/>
      <c r="X87" s="349"/>
      <c r="Y87" s="349"/>
      <c r="Z87" s="349"/>
      <c r="AA87" s="349"/>
      <c r="AB87" s="349"/>
      <c r="AC87" s="349"/>
      <c r="AD87" s="349"/>
      <c r="AE87" s="349"/>
      <c r="AF87" s="349"/>
      <c r="AG87" s="349"/>
      <c r="AH87" s="349"/>
      <c r="AI87" s="349"/>
      <c r="AJ87" s="349"/>
      <c r="AK87" s="349"/>
      <c r="AL87" s="349"/>
      <c r="AM87" s="349"/>
      <c r="AN87" s="349"/>
      <c r="AO87" s="349"/>
      <c r="AP87" s="349"/>
      <c r="AQ87" s="349"/>
      <c r="AR87" s="349"/>
      <c r="AS87" s="349"/>
      <c r="AT87" s="349"/>
      <c r="AU87" s="349"/>
      <c r="AV87" s="349"/>
      <c r="AW87" s="349"/>
      <c r="AX87" s="349"/>
      <c r="AY87" s="349"/>
      <c r="AZ87" s="349"/>
      <c r="BA87" s="349"/>
      <c r="BB87" s="349"/>
      <c r="BC87" s="349"/>
      <c r="BD87" s="349"/>
      <c r="BE87" s="349"/>
      <c r="BF87" s="349"/>
      <c r="BG87" s="349"/>
      <c r="BH87" s="349"/>
      <c r="BI87" s="349"/>
      <c r="BJ87" s="349"/>
    </row>
    <row r="88" spans="2:69" x14ac:dyDescent="0.25">
      <c r="B88" s="349"/>
      <c r="C88" s="349"/>
      <c r="D88" s="349"/>
      <c r="E88" s="349"/>
      <c r="F88" s="349"/>
      <c r="G88" s="349"/>
      <c r="H88" s="349"/>
      <c r="I88" s="349"/>
      <c r="J88" s="349"/>
      <c r="K88" s="349"/>
      <c r="L88" s="349"/>
      <c r="M88" s="349"/>
      <c r="N88" s="349"/>
      <c r="O88" s="349"/>
      <c r="P88" s="349"/>
      <c r="Q88" s="349"/>
      <c r="R88" s="349"/>
      <c r="S88" s="349"/>
      <c r="T88" s="349"/>
      <c r="U88" s="349"/>
      <c r="V88" s="349"/>
      <c r="W88" s="349"/>
      <c r="X88" s="349"/>
      <c r="Y88" s="349"/>
      <c r="Z88" s="349"/>
      <c r="AA88" s="349"/>
      <c r="AB88" s="349"/>
      <c r="AC88" s="349"/>
      <c r="AD88" s="349"/>
      <c r="AE88" s="349"/>
      <c r="AF88" s="349"/>
      <c r="AG88" s="349"/>
      <c r="AH88" s="349"/>
      <c r="AI88" s="349"/>
      <c r="AJ88" s="349"/>
      <c r="AK88" s="349"/>
      <c r="AL88" s="349"/>
      <c r="AM88" s="349"/>
      <c r="AN88" s="349"/>
      <c r="AO88" s="349"/>
      <c r="AP88" s="349"/>
      <c r="AQ88" s="349"/>
      <c r="AR88" s="349"/>
      <c r="AS88" s="349"/>
      <c r="AT88" s="349"/>
      <c r="AU88" s="349"/>
      <c r="AV88" s="349"/>
      <c r="AW88" s="349"/>
      <c r="AX88" s="349"/>
      <c r="AY88" s="349"/>
      <c r="AZ88" s="349"/>
      <c r="BA88" s="349"/>
      <c r="BB88" s="349"/>
      <c r="BC88" s="349"/>
      <c r="BD88" s="349"/>
      <c r="BE88" s="349"/>
      <c r="BF88" s="349"/>
      <c r="BG88" s="349"/>
      <c r="BH88" s="349"/>
      <c r="BI88" s="349"/>
      <c r="BJ88" s="349"/>
    </row>
    <row r="89" spans="2:69" x14ac:dyDescent="0.25">
      <c r="B89" s="349"/>
      <c r="C89" s="349"/>
      <c r="D89" s="349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349"/>
      <c r="AB89" s="349"/>
      <c r="AC89" s="349"/>
      <c r="AD89" s="349"/>
      <c r="AE89" s="349"/>
      <c r="AF89" s="349"/>
      <c r="AG89" s="349"/>
      <c r="AH89" s="349"/>
      <c r="AI89" s="349"/>
      <c r="AJ89" s="349"/>
      <c r="AK89" s="349"/>
      <c r="AL89" s="349"/>
      <c r="AM89" s="349"/>
      <c r="AN89" s="349"/>
      <c r="AO89" s="349"/>
      <c r="AP89" s="349"/>
      <c r="AQ89" s="349"/>
      <c r="AR89" s="349"/>
      <c r="AS89" s="349"/>
      <c r="AT89" s="349"/>
      <c r="AU89" s="349"/>
      <c r="AV89" s="349"/>
      <c r="AW89" s="349"/>
      <c r="AX89" s="349"/>
      <c r="AY89" s="349"/>
      <c r="AZ89" s="349"/>
      <c r="BA89" s="349"/>
      <c r="BB89" s="349"/>
      <c r="BC89" s="349"/>
      <c r="BD89" s="349"/>
      <c r="BE89" s="349"/>
      <c r="BF89" s="349"/>
      <c r="BG89" s="349"/>
      <c r="BH89" s="349"/>
      <c r="BI89" s="349"/>
      <c r="BJ89" s="349"/>
    </row>
    <row r="90" spans="2:69" x14ac:dyDescent="0.25">
      <c r="B90" s="349"/>
      <c r="C90" s="349"/>
      <c r="D90" s="349"/>
      <c r="E90" s="349"/>
      <c r="F90" s="349"/>
      <c r="G90" s="349"/>
      <c r="H90" s="349"/>
      <c r="I90" s="349"/>
      <c r="J90" s="349"/>
      <c r="K90" s="349"/>
      <c r="L90" s="349"/>
      <c r="M90" s="349"/>
      <c r="N90" s="349"/>
      <c r="O90" s="349"/>
      <c r="P90" s="349"/>
      <c r="Q90" s="349"/>
      <c r="R90" s="349"/>
      <c r="S90" s="349"/>
      <c r="T90" s="349"/>
      <c r="U90" s="349"/>
      <c r="V90" s="349"/>
      <c r="W90" s="349"/>
      <c r="X90" s="349"/>
      <c r="Y90" s="349"/>
      <c r="Z90" s="349"/>
      <c r="AA90" s="349"/>
      <c r="AB90" s="349"/>
      <c r="AC90" s="349"/>
      <c r="AD90" s="349"/>
      <c r="AE90" s="349"/>
      <c r="AF90" s="349"/>
      <c r="AG90" s="349"/>
      <c r="AH90" s="349"/>
      <c r="AI90" s="349"/>
      <c r="AJ90" s="349"/>
      <c r="AK90" s="349"/>
      <c r="AL90" s="349"/>
      <c r="AM90" s="349"/>
      <c r="AN90" s="349"/>
      <c r="AO90" s="349"/>
      <c r="AP90" s="349"/>
      <c r="AQ90" s="349"/>
      <c r="AR90" s="349"/>
      <c r="AS90" s="349"/>
      <c r="AT90" s="349"/>
      <c r="AU90" s="349"/>
      <c r="AV90" s="349"/>
      <c r="AW90" s="349"/>
      <c r="AX90" s="349"/>
      <c r="AY90" s="349"/>
      <c r="AZ90" s="349"/>
      <c r="BA90" s="349"/>
      <c r="BB90" s="349"/>
      <c r="BC90" s="349"/>
      <c r="BD90" s="349"/>
      <c r="BE90" s="349"/>
      <c r="BF90" s="349"/>
      <c r="BG90" s="349"/>
      <c r="BH90" s="349"/>
      <c r="BI90" s="349"/>
      <c r="BJ90" s="349"/>
    </row>
    <row r="91" spans="2:69" x14ac:dyDescent="0.25">
      <c r="B91" s="349"/>
      <c r="C91" s="349"/>
      <c r="D91" s="349"/>
      <c r="E91" s="349"/>
      <c r="F91" s="349"/>
      <c r="G91" s="349"/>
      <c r="H91" s="349"/>
      <c r="I91" s="349"/>
      <c r="J91" s="349"/>
      <c r="K91" s="349"/>
      <c r="L91" s="349"/>
      <c r="M91" s="349"/>
      <c r="N91" s="349"/>
      <c r="O91" s="349"/>
      <c r="P91" s="349"/>
      <c r="Q91" s="349"/>
      <c r="R91" s="349"/>
      <c r="S91" s="349"/>
      <c r="T91" s="349"/>
      <c r="U91" s="349"/>
      <c r="V91" s="349"/>
      <c r="W91" s="349"/>
      <c r="X91" s="349"/>
      <c r="Y91" s="349"/>
      <c r="Z91" s="349"/>
      <c r="AA91" s="349"/>
      <c r="AB91" s="349"/>
      <c r="AC91" s="349"/>
      <c r="AD91" s="349"/>
      <c r="AE91" s="349"/>
      <c r="AF91" s="349"/>
      <c r="AG91" s="349"/>
      <c r="AH91" s="349"/>
      <c r="AI91" s="349"/>
      <c r="AJ91" s="349"/>
      <c r="AK91" s="349"/>
      <c r="AL91" s="349"/>
      <c r="AM91" s="349"/>
      <c r="AN91" s="349"/>
      <c r="AO91" s="349"/>
      <c r="AP91" s="349"/>
      <c r="AQ91" s="349"/>
      <c r="AR91" s="349"/>
      <c r="AS91" s="349"/>
      <c r="AT91" s="349"/>
      <c r="AU91" s="349"/>
      <c r="AV91" s="349"/>
      <c r="AW91" s="349"/>
      <c r="AX91" s="349"/>
      <c r="AY91" s="349"/>
      <c r="AZ91" s="349"/>
      <c r="BA91" s="349"/>
      <c r="BB91" s="349"/>
      <c r="BC91" s="349"/>
      <c r="BD91" s="349"/>
      <c r="BE91" s="349"/>
      <c r="BF91" s="349"/>
      <c r="BG91" s="349"/>
      <c r="BH91" s="349"/>
      <c r="BI91" s="349"/>
      <c r="BJ91" s="349"/>
    </row>
    <row r="92" spans="2:69" x14ac:dyDescent="0.25">
      <c r="B92" s="349"/>
      <c r="C92" s="349"/>
      <c r="D92" s="349"/>
      <c r="E92" s="349"/>
      <c r="F92" s="349"/>
      <c r="G92" s="349"/>
      <c r="H92" s="349"/>
      <c r="I92" s="349"/>
      <c r="J92" s="349"/>
      <c r="K92" s="349"/>
      <c r="L92" s="349"/>
      <c r="M92" s="349"/>
      <c r="N92" s="349"/>
      <c r="O92" s="349"/>
      <c r="P92" s="349"/>
      <c r="Q92" s="349"/>
      <c r="R92" s="349"/>
      <c r="S92" s="349"/>
      <c r="T92" s="349"/>
      <c r="U92" s="349"/>
      <c r="V92" s="349"/>
      <c r="W92" s="349"/>
      <c r="X92" s="349"/>
      <c r="Y92" s="349"/>
      <c r="Z92" s="349"/>
      <c r="AA92" s="349"/>
      <c r="AB92" s="349"/>
      <c r="AC92" s="349"/>
      <c r="AD92" s="349"/>
      <c r="AE92" s="349"/>
      <c r="AF92" s="349"/>
      <c r="AG92" s="349"/>
      <c r="AH92" s="349"/>
      <c r="AI92" s="349"/>
      <c r="AJ92" s="349"/>
      <c r="AK92" s="349"/>
      <c r="AL92" s="349"/>
      <c r="AM92" s="349"/>
      <c r="AN92" s="349"/>
      <c r="AO92" s="349"/>
      <c r="AP92" s="349"/>
      <c r="AQ92" s="349"/>
      <c r="AR92" s="349"/>
      <c r="AS92" s="349"/>
      <c r="AT92" s="349"/>
      <c r="AU92" s="349"/>
      <c r="AV92" s="349"/>
      <c r="AW92" s="349"/>
      <c r="AX92" s="349"/>
      <c r="AY92" s="349"/>
      <c r="AZ92" s="349"/>
      <c r="BA92" s="349"/>
      <c r="BB92" s="349"/>
      <c r="BC92" s="349"/>
      <c r="BD92" s="349"/>
      <c r="BE92" s="349"/>
      <c r="BF92" s="349"/>
      <c r="BG92" s="349"/>
      <c r="BH92" s="349"/>
      <c r="BI92" s="349"/>
      <c r="BJ92" s="349"/>
    </row>
    <row r="93" spans="2:69" x14ac:dyDescent="0.25">
      <c r="B93" s="349"/>
      <c r="C93" s="349"/>
      <c r="D93" s="349"/>
      <c r="E93" s="349"/>
      <c r="F93" s="349"/>
      <c r="G93" s="349"/>
      <c r="H93" s="349"/>
      <c r="I93" s="349"/>
      <c r="J93" s="349"/>
      <c r="K93" s="349"/>
      <c r="L93" s="349"/>
      <c r="M93" s="349"/>
      <c r="N93" s="349"/>
      <c r="O93" s="349"/>
      <c r="P93" s="349"/>
      <c r="Q93" s="349"/>
      <c r="R93" s="349"/>
      <c r="S93" s="349"/>
      <c r="T93" s="349"/>
      <c r="U93" s="349"/>
      <c r="V93" s="349"/>
      <c r="W93" s="349"/>
      <c r="X93" s="349"/>
      <c r="Y93" s="349"/>
      <c r="Z93" s="349"/>
      <c r="AA93" s="349"/>
      <c r="AB93" s="349"/>
      <c r="AC93" s="349"/>
      <c r="AD93" s="349"/>
      <c r="AE93" s="349"/>
      <c r="AF93" s="349"/>
      <c r="AG93" s="349"/>
      <c r="AH93" s="349"/>
      <c r="AI93" s="349"/>
      <c r="AJ93" s="349"/>
      <c r="AK93" s="349"/>
      <c r="AL93" s="349"/>
      <c r="AM93" s="349"/>
      <c r="AN93" s="349"/>
      <c r="AO93" s="349"/>
      <c r="AP93" s="349"/>
      <c r="AQ93" s="349"/>
      <c r="AR93" s="349"/>
      <c r="AS93" s="349"/>
      <c r="AT93" s="349"/>
      <c r="AU93" s="349"/>
      <c r="AV93" s="349"/>
      <c r="AW93" s="349"/>
      <c r="AX93" s="349"/>
      <c r="AY93" s="349"/>
      <c r="AZ93" s="349"/>
      <c r="BA93" s="349"/>
      <c r="BB93" s="349"/>
      <c r="BC93" s="349"/>
      <c r="BD93" s="349"/>
      <c r="BE93" s="349"/>
      <c r="BF93" s="349"/>
      <c r="BG93" s="349"/>
      <c r="BH93" s="349"/>
      <c r="BI93" s="349"/>
      <c r="BJ93" s="349"/>
    </row>
    <row r="94" spans="2:69" x14ac:dyDescent="0.25">
      <c r="B94" s="349"/>
      <c r="C94" s="349"/>
      <c r="D94" s="349"/>
      <c r="E94" s="349"/>
      <c r="F94" s="349"/>
      <c r="G94" s="349"/>
      <c r="H94" s="349"/>
      <c r="I94" s="349"/>
      <c r="J94" s="349"/>
      <c r="K94" s="349"/>
      <c r="L94" s="349"/>
      <c r="M94" s="349"/>
      <c r="N94" s="349"/>
      <c r="O94" s="349"/>
      <c r="P94" s="349"/>
      <c r="Q94" s="349"/>
      <c r="R94" s="349"/>
      <c r="S94" s="349"/>
      <c r="T94" s="349"/>
      <c r="U94" s="349"/>
      <c r="V94" s="349"/>
      <c r="W94" s="349"/>
      <c r="X94" s="349"/>
      <c r="Y94" s="349"/>
      <c r="Z94" s="349"/>
      <c r="AA94" s="349"/>
      <c r="AB94" s="349"/>
      <c r="AC94" s="349"/>
      <c r="AD94" s="349"/>
      <c r="AE94" s="349"/>
      <c r="AF94" s="349"/>
      <c r="AG94" s="349"/>
      <c r="AH94" s="349"/>
      <c r="AI94" s="349"/>
      <c r="AJ94" s="349"/>
      <c r="AK94" s="349"/>
      <c r="AL94" s="349"/>
      <c r="AM94" s="349"/>
      <c r="AN94" s="349"/>
      <c r="AO94" s="349"/>
      <c r="AP94" s="349"/>
      <c r="AQ94" s="349"/>
      <c r="AR94" s="349"/>
      <c r="AS94" s="349"/>
      <c r="AT94" s="349"/>
      <c r="AU94" s="349"/>
      <c r="AV94" s="349"/>
      <c r="AW94" s="349"/>
      <c r="AX94" s="349"/>
      <c r="AY94" s="349"/>
      <c r="AZ94" s="349"/>
      <c r="BA94" s="349"/>
      <c r="BB94" s="349"/>
      <c r="BC94" s="349"/>
      <c r="BD94" s="349"/>
      <c r="BE94" s="349"/>
      <c r="BF94" s="349"/>
      <c r="BG94" s="349"/>
      <c r="BH94" s="349"/>
      <c r="BI94" s="349"/>
      <c r="BJ94" s="349"/>
    </row>
    <row r="95" spans="2:69" x14ac:dyDescent="0.25">
      <c r="B95" s="349"/>
      <c r="C95" s="349"/>
      <c r="D95" s="349"/>
      <c r="E95" s="349"/>
      <c r="F95" s="349"/>
      <c r="G95" s="349"/>
      <c r="H95" s="349"/>
      <c r="I95" s="349"/>
      <c r="J95" s="349"/>
      <c r="K95" s="349"/>
      <c r="L95" s="349"/>
      <c r="M95" s="349"/>
      <c r="N95" s="349"/>
      <c r="O95" s="349"/>
      <c r="P95" s="349"/>
      <c r="Q95" s="349"/>
      <c r="R95" s="349"/>
      <c r="S95" s="349"/>
      <c r="T95" s="349"/>
      <c r="U95" s="349"/>
      <c r="V95" s="349"/>
      <c r="W95" s="349"/>
      <c r="X95" s="349"/>
      <c r="Y95" s="349"/>
      <c r="Z95" s="349"/>
      <c r="AA95" s="349"/>
      <c r="AB95" s="349"/>
      <c r="AC95" s="349"/>
      <c r="AD95" s="349"/>
      <c r="AE95" s="349"/>
      <c r="AF95" s="349"/>
      <c r="AG95" s="349"/>
      <c r="AH95" s="349"/>
      <c r="AI95" s="349"/>
      <c r="AJ95" s="349"/>
      <c r="AK95" s="349"/>
      <c r="AL95" s="349"/>
      <c r="AM95" s="349"/>
      <c r="AN95" s="349"/>
      <c r="AO95" s="349"/>
      <c r="AP95" s="349"/>
      <c r="AQ95" s="349"/>
      <c r="AR95" s="349"/>
      <c r="AS95" s="349"/>
      <c r="AT95" s="349"/>
      <c r="AU95" s="349"/>
      <c r="AV95" s="349"/>
      <c r="AW95" s="349"/>
      <c r="AX95" s="349"/>
      <c r="AY95" s="349"/>
      <c r="AZ95" s="349"/>
      <c r="BA95" s="349"/>
      <c r="BB95" s="349"/>
      <c r="BC95" s="349"/>
      <c r="BD95" s="349"/>
      <c r="BE95" s="349"/>
      <c r="BF95" s="349"/>
      <c r="BG95" s="349"/>
      <c r="BH95" s="349"/>
      <c r="BI95" s="349"/>
      <c r="BJ95" s="349"/>
    </row>
    <row r="96" spans="2:69" x14ac:dyDescent="0.25">
      <c r="B96" s="349"/>
      <c r="C96" s="349"/>
      <c r="D96" s="349"/>
      <c r="E96" s="349"/>
      <c r="F96" s="349"/>
      <c r="G96" s="349"/>
      <c r="H96" s="349"/>
      <c r="I96" s="349"/>
      <c r="J96" s="349"/>
      <c r="K96" s="349"/>
      <c r="L96" s="349"/>
      <c r="M96" s="349"/>
      <c r="N96" s="349"/>
      <c r="O96" s="349"/>
      <c r="P96" s="349"/>
      <c r="Q96" s="349"/>
      <c r="R96" s="349"/>
      <c r="S96" s="349"/>
      <c r="T96" s="349"/>
      <c r="U96" s="349"/>
      <c r="V96" s="349"/>
      <c r="W96" s="349"/>
      <c r="X96" s="349"/>
      <c r="Y96" s="349"/>
      <c r="Z96" s="349"/>
      <c r="AA96" s="349"/>
      <c r="AB96" s="349"/>
      <c r="AC96" s="349"/>
      <c r="AD96" s="349"/>
      <c r="AE96" s="349"/>
      <c r="AF96" s="349"/>
      <c r="AG96" s="349"/>
      <c r="AH96" s="349"/>
      <c r="AI96" s="349"/>
      <c r="AJ96" s="349"/>
      <c r="AK96" s="349"/>
      <c r="AL96" s="349"/>
      <c r="AM96" s="349"/>
      <c r="AN96" s="349"/>
      <c r="AO96" s="349"/>
      <c r="AP96" s="349"/>
      <c r="AQ96" s="349"/>
      <c r="AR96" s="349"/>
      <c r="AS96" s="349"/>
      <c r="AT96" s="349"/>
      <c r="AU96" s="349"/>
      <c r="AV96" s="349"/>
      <c r="AW96" s="349"/>
      <c r="AX96" s="349"/>
      <c r="AY96" s="349"/>
      <c r="AZ96" s="349"/>
      <c r="BA96" s="349"/>
      <c r="BB96" s="349"/>
      <c r="BC96" s="349"/>
      <c r="BD96" s="349"/>
      <c r="BE96" s="349"/>
      <c r="BF96" s="349"/>
      <c r="BG96" s="349"/>
      <c r="BH96" s="349"/>
      <c r="BI96" s="349"/>
      <c r="BJ96" s="349"/>
    </row>
    <row r="97" spans="2:62" x14ac:dyDescent="0.25">
      <c r="B97" s="349"/>
      <c r="C97" s="349"/>
      <c r="D97" s="349"/>
      <c r="E97" s="349"/>
      <c r="F97" s="349"/>
      <c r="G97" s="349"/>
      <c r="H97" s="349"/>
      <c r="I97" s="349"/>
      <c r="J97" s="349"/>
      <c r="K97" s="349"/>
      <c r="L97" s="349"/>
      <c r="M97" s="349"/>
      <c r="N97" s="349"/>
      <c r="O97" s="349"/>
      <c r="P97" s="349"/>
      <c r="Q97" s="349"/>
      <c r="R97" s="349"/>
      <c r="S97" s="349"/>
      <c r="T97" s="349"/>
      <c r="U97" s="349"/>
      <c r="V97" s="349"/>
      <c r="W97" s="349"/>
      <c r="X97" s="349"/>
      <c r="Y97" s="349"/>
      <c r="Z97" s="349"/>
      <c r="AA97" s="349"/>
      <c r="AB97" s="349"/>
      <c r="AC97" s="349"/>
      <c r="AD97" s="349"/>
      <c r="AE97" s="349"/>
      <c r="AF97" s="349"/>
      <c r="AG97" s="349"/>
      <c r="AH97" s="349"/>
      <c r="AI97" s="349"/>
      <c r="AJ97" s="349"/>
      <c r="AK97" s="349"/>
      <c r="AL97" s="349"/>
      <c r="AM97" s="349"/>
      <c r="AN97" s="349"/>
      <c r="AO97" s="349"/>
      <c r="AP97" s="349"/>
      <c r="AQ97" s="349"/>
      <c r="AR97" s="349"/>
      <c r="AS97" s="349"/>
      <c r="AT97" s="349"/>
      <c r="AU97" s="349"/>
      <c r="AV97" s="349"/>
      <c r="AW97" s="349"/>
      <c r="AX97" s="349"/>
      <c r="AY97" s="349"/>
      <c r="AZ97" s="349"/>
      <c r="BA97" s="349"/>
      <c r="BB97" s="349"/>
      <c r="BC97" s="349"/>
      <c r="BD97" s="349"/>
      <c r="BE97" s="349"/>
      <c r="BF97" s="349"/>
      <c r="BG97" s="349"/>
      <c r="BH97" s="349"/>
      <c r="BI97" s="349"/>
      <c r="BJ97" s="349"/>
    </row>
    <row r="98" spans="2:62" x14ac:dyDescent="0.25">
      <c r="B98" s="349"/>
      <c r="C98" s="349"/>
      <c r="D98" s="349"/>
      <c r="E98" s="349"/>
      <c r="F98" s="349"/>
      <c r="G98" s="349"/>
      <c r="H98" s="349"/>
      <c r="I98" s="349"/>
      <c r="J98" s="349"/>
      <c r="K98" s="349"/>
      <c r="L98" s="349"/>
      <c r="M98" s="349"/>
      <c r="N98" s="349"/>
      <c r="O98" s="349"/>
      <c r="P98" s="349"/>
      <c r="Q98" s="349"/>
      <c r="R98" s="349"/>
      <c r="S98" s="349"/>
      <c r="T98" s="349"/>
      <c r="U98" s="349"/>
      <c r="V98" s="349"/>
      <c r="W98" s="349"/>
      <c r="X98" s="349"/>
      <c r="Y98" s="349"/>
      <c r="Z98" s="349"/>
      <c r="AA98" s="349"/>
      <c r="AB98" s="349"/>
      <c r="AC98" s="349"/>
      <c r="AD98" s="349"/>
      <c r="AE98" s="349"/>
      <c r="AF98" s="349"/>
      <c r="AG98" s="349"/>
      <c r="AH98" s="349"/>
      <c r="AI98" s="349"/>
      <c r="AJ98" s="349"/>
      <c r="AK98" s="349"/>
      <c r="AL98" s="349"/>
      <c r="AM98" s="349"/>
      <c r="AN98" s="349"/>
      <c r="AO98" s="349"/>
      <c r="AP98" s="349"/>
      <c r="AQ98" s="349"/>
      <c r="AR98" s="349"/>
      <c r="AS98" s="349"/>
      <c r="AT98" s="349"/>
      <c r="AU98" s="349"/>
      <c r="AV98" s="349"/>
      <c r="AW98" s="349"/>
      <c r="AX98" s="349"/>
      <c r="AY98" s="349"/>
      <c r="AZ98" s="349"/>
      <c r="BA98" s="349"/>
      <c r="BB98" s="349"/>
      <c r="BC98" s="349"/>
      <c r="BD98" s="349"/>
      <c r="BE98" s="349"/>
      <c r="BF98" s="349"/>
      <c r="BG98" s="349"/>
      <c r="BH98" s="349"/>
      <c r="BI98" s="349"/>
      <c r="BJ98" s="349"/>
    </row>
    <row r="99" spans="2:62" x14ac:dyDescent="0.25">
      <c r="B99" s="349"/>
      <c r="C99" s="349"/>
      <c r="D99" s="349"/>
      <c r="E99" s="349"/>
      <c r="F99" s="349"/>
      <c r="G99" s="349"/>
      <c r="H99" s="349"/>
      <c r="I99" s="349"/>
      <c r="J99" s="349"/>
      <c r="K99" s="349"/>
      <c r="L99" s="349"/>
      <c r="M99" s="349"/>
      <c r="N99" s="349"/>
      <c r="O99" s="349"/>
      <c r="P99" s="349"/>
      <c r="Q99" s="349"/>
      <c r="R99" s="349"/>
      <c r="S99" s="349"/>
      <c r="T99" s="349"/>
      <c r="U99" s="349"/>
      <c r="V99" s="349"/>
      <c r="W99" s="349"/>
      <c r="X99" s="349"/>
      <c r="Y99" s="349"/>
      <c r="Z99" s="349"/>
      <c r="AA99" s="349"/>
      <c r="AB99" s="349"/>
      <c r="AC99" s="349"/>
      <c r="AD99" s="349"/>
      <c r="AE99" s="349"/>
      <c r="AF99" s="349"/>
      <c r="AG99" s="349"/>
      <c r="AH99" s="349"/>
      <c r="AI99" s="349"/>
      <c r="AJ99" s="349"/>
      <c r="AK99" s="349"/>
      <c r="AL99" s="349"/>
      <c r="AM99" s="349"/>
      <c r="AN99" s="349"/>
      <c r="AO99" s="349"/>
      <c r="AP99" s="349"/>
      <c r="AQ99" s="349"/>
      <c r="AR99" s="349"/>
      <c r="AS99" s="349"/>
      <c r="AT99" s="349"/>
      <c r="AU99" s="349"/>
      <c r="AV99" s="349"/>
      <c r="AW99" s="349"/>
      <c r="AX99" s="349"/>
      <c r="AY99" s="349"/>
      <c r="AZ99" s="349"/>
      <c r="BA99" s="349"/>
      <c r="BB99" s="349"/>
      <c r="BC99" s="349"/>
      <c r="BD99" s="349"/>
      <c r="BE99" s="349"/>
      <c r="BF99" s="349"/>
      <c r="BG99" s="349"/>
      <c r="BH99" s="349"/>
      <c r="BI99" s="349"/>
      <c r="BJ99" s="349"/>
    </row>
    <row r="100" spans="2:62" x14ac:dyDescent="0.25">
      <c r="B100" s="349"/>
      <c r="C100" s="349"/>
      <c r="D100" s="349"/>
      <c r="E100" s="349"/>
      <c r="F100" s="349"/>
      <c r="G100" s="349"/>
      <c r="H100" s="349"/>
      <c r="I100" s="349"/>
      <c r="J100" s="349"/>
      <c r="K100" s="349"/>
      <c r="L100" s="349"/>
      <c r="M100" s="349"/>
      <c r="N100" s="349"/>
      <c r="O100" s="349"/>
      <c r="P100" s="349"/>
      <c r="Q100" s="349"/>
      <c r="R100" s="349"/>
      <c r="S100" s="349"/>
      <c r="T100" s="349"/>
      <c r="U100" s="349"/>
      <c r="V100" s="349"/>
      <c r="W100" s="349"/>
      <c r="X100" s="349"/>
      <c r="Y100" s="349"/>
      <c r="Z100" s="349"/>
      <c r="AA100" s="349"/>
      <c r="AB100" s="349"/>
      <c r="AC100" s="349"/>
      <c r="AD100" s="349"/>
      <c r="AE100" s="349"/>
      <c r="AF100" s="349"/>
      <c r="AG100" s="349"/>
      <c r="AH100" s="349"/>
      <c r="AI100" s="349"/>
      <c r="AJ100" s="349"/>
      <c r="AK100" s="349"/>
      <c r="AL100" s="349"/>
      <c r="AM100" s="349"/>
      <c r="AN100" s="349"/>
      <c r="AO100" s="349"/>
      <c r="AP100" s="349"/>
      <c r="AQ100" s="349"/>
      <c r="AR100" s="349"/>
      <c r="AS100" s="349"/>
      <c r="AT100" s="349"/>
      <c r="AU100" s="349"/>
      <c r="AV100" s="349"/>
      <c r="AW100" s="349"/>
      <c r="AX100" s="349"/>
      <c r="AY100" s="349"/>
      <c r="AZ100" s="349"/>
      <c r="BA100" s="349"/>
      <c r="BB100" s="349"/>
      <c r="BC100" s="349"/>
      <c r="BD100" s="349"/>
      <c r="BE100" s="349"/>
      <c r="BF100" s="349"/>
      <c r="BG100" s="349"/>
      <c r="BH100" s="349"/>
      <c r="BI100" s="349"/>
      <c r="BJ100" s="349"/>
    </row>
    <row r="101" spans="2:62" x14ac:dyDescent="0.25">
      <c r="B101" s="349"/>
      <c r="C101" s="349"/>
      <c r="D101" s="349"/>
      <c r="E101" s="349"/>
      <c r="F101" s="349"/>
      <c r="G101" s="349"/>
      <c r="H101" s="349"/>
      <c r="I101" s="349"/>
      <c r="J101" s="349"/>
      <c r="K101" s="349"/>
      <c r="L101" s="349"/>
      <c r="M101" s="349"/>
      <c r="N101" s="349"/>
      <c r="O101" s="349"/>
      <c r="P101" s="349"/>
      <c r="Q101" s="349"/>
      <c r="R101" s="349"/>
      <c r="S101" s="349"/>
      <c r="T101" s="349"/>
      <c r="U101" s="349"/>
      <c r="V101" s="349"/>
      <c r="W101" s="349"/>
      <c r="X101" s="349"/>
      <c r="Y101" s="349"/>
      <c r="Z101" s="349"/>
      <c r="AA101" s="349"/>
      <c r="AB101" s="349"/>
      <c r="AC101" s="349"/>
      <c r="AD101" s="349"/>
      <c r="AE101" s="349"/>
      <c r="AF101" s="349"/>
      <c r="AG101" s="349"/>
      <c r="AH101" s="349"/>
      <c r="AI101" s="349"/>
      <c r="AJ101" s="349"/>
      <c r="AK101" s="349"/>
      <c r="AL101" s="349"/>
      <c r="AM101" s="349"/>
      <c r="AN101" s="349"/>
      <c r="AO101" s="349"/>
      <c r="AP101" s="349"/>
      <c r="AQ101" s="349"/>
      <c r="AR101" s="349"/>
      <c r="AS101" s="349"/>
      <c r="AT101" s="349"/>
      <c r="AU101" s="349"/>
      <c r="AV101" s="349"/>
      <c r="AW101" s="349"/>
      <c r="AX101" s="349"/>
      <c r="AY101" s="349"/>
      <c r="AZ101" s="349"/>
      <c r="BA101" s="349"/>
      <c r="BB101" s="349"/>
      <c r="BC101" s="349"/>
      <c r="BD101" s="349"/>
      <c r="BE101" s="349"/>
      <c r="BF101" s="349"/>
      <c r="BG101" s="349"/>
      <c r="BH101" s="349"/>
      <c r="BI101" s="349"/>
      <c r="BJ101" s="34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0610" r:id="rId4" name="Button 2">
              <controlPr defaultSize="0" print="0" autoFill="0" autoPict="0" macro="[0]!AllInvestment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A36B9F-F52F-4937-8B70-FBA2B77DD1CB}">
          <x14:formula1>
            <xm:f>Dashboard!$F$80:$F$92</xm:f>
          </x14:formula1>
          <xm:sqref>B1</xm:sqref>
        </x14:dataValidation>
        <x14:dataValidation type="list" allowBlank="1" showInputMessage="1" showErrorMessage="1" xr:uid="{2DAB35D6-EEFC-4282-8785-B343339E67F3}">
          <x14:formula1>
            <xm:f>Dashboard!$G$80:$G$82</xm:f>
          </x14:formula1>
          <xm:sqref>A1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306C3-6FB9-4A24-B7CB-8E4E6409FD4C}">
  <sheetPr codeName="Sheet72">
    <tabColor rgb="FFFFD757"/>
  </sheetPr>
  <dimension ref="A1:T987"/>
  <sheetViews>
    <sheetView workbookViewId="0"/>
  </sheetViews>
  <sheetFormatPr defaultRowHeight="15" x14ac:dyDescent="0.25"/>
  <cols>
    <col min="1" max="1" width="7" customWidth="1"/>
    <col min="2" max="2" width="15.140625" bestFit="1" customWidth="1"/>
    <col min="3" max="3" width="10" customWidth="1"/>
    <col min="4" max="4" width="19.7109375" customWidth="1"/>
    <col min="5" max="5" width="14.28515625" bestFit="1" customWidth="1"/>
    <col min="6" max="6" width="67.85546875" bestFit="1" customWidth="1"/>
    <col min="7" max="7" width="14.85546875" customWidth="1"/>
    <col min="8" max="8" width="27" customWidth="1"/>
    <col min="9" max="9" width="10.42578125" customWidth="1"/>
    <col min="10" max="10" width="10.28515625" bestFit="1" customWidth="1"/>
    <col min="11" max="11" width="10.28515625" customWidth="1"/>
    <col min="12" max="12" width="8" style="345" bestFit="1" customWidth="1"/>
    <col min="13" max="13" width="11" customWidth="1"/>
    <col min="14" max="14" width="12" customWidth="1"/>
    <col min="15" max="15" width="10.7109375" style="345" bestFit="1" customWidth="1"/>
    <col min="16" max="16" width="11.28515625" customWidth="1"/>
    <col min="17" max="17" width="16" customWidth="1"/>
    <col min="18" max="18" width="17.28515625" customWidth="1"/>
    <col min="19" max="19" width="20" customWidth="1"/>
    <col min="20" max="20" width="11.140625" customWidth="1"/>
  </cols>
  <sheetData>
    <row r="1" spans="1:20" x14ac:dyDescent="0.25">
      <c r="A1" t="s">
        <v>936</v>
      </c>
      <c r="B1" t="s">
        <v>937</v>
      </c>
      <c r="C1" t="s">
        <v>218</v>
      </c>
      <c r="D1" t="s">
        <v>938</v>
      </c>
      <c r="E1" t="s">
        <v>939</v>
      </c>
      <c r="F1" t="s">
        <v>940</v>
      </c>
      <c r="G1" t="s">
        <v>941</v>
      </c>
      <c r="H1" t="s">
        <v>942</v>
      </c>
      <c r="I1" t="s">
        <v>943</v>
      </c>
      <c r="J1" t="s">
        <v>944</v>
      </c>
      <c r="K1" t="s">
        <v>945</v>
      </c>
      <c r="L1" s="345" t="s">
        <v>946</v>
      </c>
      <c r="M1" t="s">
        <v>947</v>
      </c>
      <c r="N1" t="s">
        <v>948</v>
      </c>
      <c r="O1" s="345" t="s">
        <v>949</v>
      </c>
      <c r="P1" t="s">
        <v>950</v>
      </c>
      <c r="Q1" t="s">
        <v>951</v>
      </c>
      <c r="R1" t="s">
        <v>952</v>
      </c>
      <c r="S1" t="s">
        <v>953</v>
      </c>
      <c r="T1" t="s">
        <v>954</v>
      </c>
    </row>
    <row r="2" spans="1:20" x14ac:dyDescent="0.25">
      <c r="A2">
        <v>270775</v>
      </c>
      <c r="B2">
        <v>70641307</v>
      </c>
      <c r="C2">
        <v>70641307</v>
      </c>
      <c r="D2" t="s">
        <v>971</v>
      </c>
      <c r="E2" t="s">
        <v>701</v>
      </c>
      <c r="F2" t="s">
        <v>53</v>
      </c>
      <c r="G2" t="s">
        <v>58</v>
      </c>
      <c r="I2" t="s">
        <v>956</v>
      </c>
      <c r="J2" s="104">
        <v>46072</v>
      </c>
      <c r="K2" s="104">
        <v>46072</v>
      </c>
      <c r="L2" s="345">
        <v>-13</v>
      </c>
      <c r="M2">
        <v>2809.4760000000001</v>
      </c>
      <c r="N2">
        <v>36523.19</v>
      </c>
      <c r="O2" s="345">
        <v>36443.19</v>
      </c>
      <c r="P2" t="s">
        <v>58</v>
      </c>
      <c r="Q2">
        <v>36443.19</v>
      </c>
      <c r="R2" t="s">
        <v>58</v>
      </c>
      <c r="S2">
        <v>-80</v>
      </c>
      <c r="T2">
        <v>-80</v>
      </c>
    </row>
    <row r="3" spans="1:20" x14ac:dyDescent="0.25">
      <c r="A3">
        <v>270099</v>
      </c>
      <c r="B3">
        <v>4483108.1001000004</v>
      </c>
      <c r="C3">
        <v>4483108.1001000004</v>
      </c>
      <c r="D3" t="s">
        <v>1004</v>
      </c>
      <c r="E3" t="s">
        <v>702</v>
      </c>
      <c r="F3" t="s">
        <v>12</v>
      </c>
      <c r="G3" t="s">
        <v>58</v>
      </c>
      <c r="I3" t="s">
        <v>956</v>
      </c>
      <c r="J3" s="104">
        <v>46069</v>
      </c>
      <c r="K3" s="104">
        <v>46071</v>
      </c>
      <c r="L3" s="345">
        <v>360</v>
      </c>
      <c r="M3">
        <v>134.80000000000001</v>
      </c>
      <c r="N3">
        <v>-48528</v>
      </c>
      <c r="O3" s="345">
        <v>-48603</v>
      </c>
      <c r="P3" t="s">
        <v>58</v>
      </c>
      <c r="Q3">
        <v>-48528</v>
      </c>
      <c r="R3" t="s">
        <v>58</v>
      </c>
      <c r="S3">
        <v>0</v>
      </c>
      <c r="T3">
        <v>-75</v>
      </c>
    </row>
    <row r="4" spans="1:20" x14ac:dyDescent="0.25">
      <c r="A4">
        <v>270101</v>
      </c>
      <c r="B4">
        <v>4485925.1001000004</v>
      </c>
      <c r="C4">
        <v>4485925.1001000004</v>
      </c>
      <c r="D4" t="s">
        <v>1004</v>
      </c>
      <c r="E4" t="s">
        <v>702</v>
      </c>
      <c r="F4" t="s">
        <v>12</v>
      </c>
      <c r="G4" t="s">
        <v>58</v>
      </c>
      <c r="I4" t="s">
        <v>956</v>
      </c>
      <c r="J4" s="104">
        <v>46069</v>
      </c>
      <c r="K4" s="104">
        <v>46071</v>
      </c>
      <c r="L4" s="345">
        <v>363</v>
      </c>
      <c r="M4">
        <v>134.80000000000001</v>
      </c>
      <c r="N4">
        <v>-48932.4</v>
      </c>
      <c r="O4" s="345">
        <v>-49007.4</v>
      </c>
      <c r="P4" t="s">
        <v>58</v>
      </c>
      <c r="Q4">
        <v>-48932.4</v>
      </c>
      <c r="R4" t="s">
        <v>58</v>
      </c>
      <c r="S4">
        <v>0</v>
      </c>
      <c r="T4">
        <v>-75</v>
      </c>
    </row>
    <row r="5" spans="1:20" x14ac:dyDescent="0.25">
      <c r="A5">
        <v>269434</v>
      </c>
      <c r="B5">
        <v>4483108.1001000004</v>
      </c>
      <c r="C5">
        <v>4483108.1001000004</v>
      </c>
      <c r="D5" t="s">
        <v>1143</v>
      </c>
      <c r="E5" t="s">
        <v>1143</v>
      </c>
      <c r="F5" t="s">
        <v>1083</v>
      </c>
      <c r="G5" t="s">
        <v>58</v>
      </c>
      <c r="H5" t="s">
        <v>975</v>
      </c>
      <c r="I5" t="s">
        <v>956</v>
      </c>
      <c r="J5" s="104">
        <v>46066</v>
      </c>
      <c r="K5" s="104">
        <v>46070</v>
      </c>
      <c r="L5" s="345">
        <v>-150</v>
      </c>
      <c r="M5">
        <v>141.91800000000001</v>
      </c>
      <c r="N5">
        <v>21287.7</v>
      </c>
      <c r="O5" s="345">
        <v>21212.7</v>
      </c>
      <c r="P5" t="s">
        <v>58</v>
      </c>
      <c r="Q5">
        <v>21287.7</v>
      </c>
      <c r="R5" t="s">
        <v>58</v>
      </c>
      <c r="S5">
        <v>0</v>
      </c>
      <c r="T5">
        <v>-75</v>
      </c>
    </row>
    <row r="6" spans="1:20" x14ac:dyDescent="0.25">
      <c r="A6">
        <v>269435</v>
      </c>
      <c r="B6">
        <v>4483108.1001000004</v>
      </c>
      <c r="C6">
        <v>4483108.1001000004</v>
      </c>
      <c r="D6" t="s">
        <v>1139</v>
      </c>
      <c r="E6" t="s">
        <v>1139</v>
      </c>
      <c r="F6" t="s">
        <v>1080</v>
      </c>
      <c r="G6" t="s">
        <v>865</v>
      </c>
      <c r="H6" t="s">
        <v>975</v>
      </c>
      <c r="I6" t="s">
        <v>956</v>
      </c>
      <c r="J6" s="104">
        <v>46066</v>
      </c>
      <c r="K6" s="104">
        <v>46070</v>
      </c>
      <c r="L6" s="345">
        <v>-13000</v>
      </c>
      <c r="M6">
        <v>72.971000000000004</v>
      </c>
      <c r="N6">
        <v>9486.23</v>
      </c>
      <c r="O6" s="345">
        <v>9445.7999999999993</v>
      </c>
      <c r="P6" t="s">
        <v>865</v>
      </c>
      <c r="Q6">
        <v>9534.7900000000009</v>
      </c>
      <c r="R6" t="s">
        <v>865</v>
      </c>
      <c r="S6">
        <v>48.56</v>
      </c>
      <c r="T6">
        <v>-40.43</v>
      </c>
    </row>
    <row r="7" spans="1:20" x14ac:dyDescent="0.25">
      <c r="A7">
        <v>269439</v>
      </c>
      <c r="B7">
        <v>4483108.1001000004</v>
      </c>
      <c r="C7">
        <v>4483108.1001000004</v>
      </c>
      <c r="D7" t="s">
        <v>1144</v>
      </c>
      <c r="E7" t="s">
        <v>1144</v>
      </c>
      <c r="F7" t="s">
        <v>1083</v>
      </c>
      <c r="G7" t="s">
        <v>58</v>
      </c>
      <c r="H7" t="s">
        <v>975</v>
      </c>
      <c r="I7" t="s">
        <v>956</v>
      </c>
      <c r="J7" s="104">
        <v>46066</v>
      </c>
      <c r="K7" s="104">
        <v>46070</v>
      </c>
      <c r="L7" s="345">
        <v>-28000</v>
      </c>
      <c r="M7">
        <v>95.1</v>
      </c>
      <c r="N7">
        <v>26628</v>
      </c>
      <c r="O7" s="345">
        <v>26553</v>
      </c>
      <c r="P7" t="s">
        <v>58</v>
      </c>
      <c r="Q7">
        <v>26628</v>
      </c>
      <c r="R7" t="s">
        <v>58</v>
      </c>
      <c r="S7">
        <v>0</v>
      </c>
      <c r="T7">
        <v>-75</v>
      </c>
    </row>
    <row r="8" spans="1:20" x14ac:dyDescent="0.25">
      <c r="A8">
        <v>269440</v>
      </c>
      <c r="B8">
        <v>4483108.1001000004</v>
      </c>
      <c r="C8">
        <v>4483108.1001000004</v>
      </c>
      <c r="D8" t="s">
        <v>1145</v>
      </c>
      <c r="E8" t="s">
        <v>1145</v>
      </c>
      <c r="F8" t="s">
        <v>1084</v>
      </c>
      <c r="G8" t="s">
        <v>58</v>
      </c>
      <c r="H8" t="s">
        <v>975</v>
      </c>
      <c r="I8" t="s">
        <v>956</v>
      </c>
      <c r="J8" s="104">
        <v>46066</v>
      </c>
      <c r="K8" s="104">
        <v>46070</v>
      </c>
      <c r="L8" s="345">
        <v>-25000</v>
      </c>
      <c r="M8">
        <v>93.01</v>
      </c>
      <c r="N8">
        <v>23252.5</v>
      </c>
      <c r="O8" s="345">
        <v>23441.61</v>
      </c>
      <c r="P8" t="s">
        <v>58</v>
      </c>
      <c r="Q8">
        <v>23516.61</v>
      </c>
      <c r="R8" t="s">
        <v>58</v>
      </c>
      <c r="S8">
        <v>264.11</v>
      </c>
      <c r="T8">
        <v>189.11</v>
      </c>
    </row>
    <row r="9" spans="1:20" x14ac:dyDescent="0.25">
      <c r="A9">
        <v>269444</v>
      </c>
      <c r="B9">
        <v>4483108.1001000004</v>
      </c>
      <c r="C9">
        <v>4483108.1001000004</v>
      </c>
      <c r="D9" t="s">
        <v>1159</v>
      </c>
      <c r="E9" t="s">
        <v>1159</v>
      </c>
      <c r="F9" t="s">
        <v>1098</v>
      </c>
      <c r="G9" t="s">
        <v>58</v>
      </c>
      <c r="H9" t="s">
        <v>975</v>
      </c>
      <c r="I9" t="s">
        <v>956</v>
      </c>
      <c r="J9" s="104">
        <v>46066</v>
      </c>
      <c r="K9" s="104">
        <v>46070</v>
      </c>
      <c r="L9" s="345">
        <v>-20</v>
      </c>
      <c r="M9">
        <v>347</v>
      </c>
      <c r="N9">
        <v>6940</v>
      </c>
      <c r="O9" s="345">
        <v>6865</v>
      </c>
      <c r="P9" t="s">
        <v>58</v>
      </c>
      <c r="Q9">
        <v>6940</v>
      </c>
      <c r="R9" t="s">
        <v>58</v>
      </c>
      <c r="S9">
        <v>0</v>
      </c>
      <c r="T9">
        <v>-75</v>
      </c>
    </row>
    <row r="10" spans="1:20" x14ac:dyDescent="0.25">
      <c r="A10">
        <v>270103</v>
      </c>
      <c r="B10">
        <v>4486883.1001000004</v>
      </c>
      <c r="C10">
        <v>4486883.1001000004</v>
      </c>
      <c r="D10" t="s">
        <v>1137</v>
      </c>
      <c r="E10" t="s">
        <v>1137</v>
      </c>
      <c r="F10" t="s">
        <v>1079</v>
      </c>
      <c r="G10" t="s">
        <v>865</v>
      </c>
      <c r="H10" t="s">
        <v>975</v>
      </c>
      <c r="I10" t="s">
        <v>956</v>
      </c>
      <c r="J10" s="104">
        <v>46066</v>
      </c>
      <c r="K10" s="104">
        <v>46070</v>
      </c>
      <c r="L10" s="345">
        <v>19000</v>
      </c>
      <c r="M10">
        <v>96.736000000000004</v>
      </c>
      <c r="N10">
        <v>-18379.84</v>
      </c>
      <c r="O10" s="345">
        <v>-117.38</v>
      </c>
      <c r="P10" t="s">
        <v>865</v>
      </c>
      <c r="Q10">
        <v>-117.38</v>
      </c>
      <c r="R10" t="s">
        <v>865</v>
      </c>
      <c r="S10">
        <v>18262.46</v>
      </c>
      <c r="T10">
        <v>18262.46</v>
      </c>
    </row>
    <row r="11" spans="1:20" x14ac:dyDescent="0.25">
      <c r="A11">
        <v>270104</v>
      </c>
      <c r="B11">
        <v>4486883.1001000004</v>
      </c>
      <c r="C11">
        <v>4486883.1001000004</v>
      </c>
      <c r="D11" t="s">
        <v>1139</v>
      </c>
      <c r="E11" t="s">
        <v>1139</v>
      </c>
      <c r="F11" t="s">
        <v>1080</v>
      </c>
      <c r="G11" t="s">
        <v>865</v>
      </c>
      <c r="H11" t="s">
        <v>975</v>
      </c>
      <c r="I11" t="s">
        <v>956</v>
      </c>
      <c r="J11" s="104">
        <v>46066</v>
      </c>
      <c r="K11" s="104">
        <v>46070</v>
      </c>
      <c r="L11" s="345">
        <v>15000</v>
      </c>
      <c r="M11">
        <v>72.8</v>
      </c>
      <c r="N11">
        <v>-10920</v>
      </c>
      <c r="O11" s="345">
        <v>-56.03</v>
      </c>
      <c r="P11" t="s">
        <v>865</v>
      </c>
      <c r="Q11">
        <v>-56.03</v>
      </c>
      <c r="R11" t="s">
        <v>865</v>
      </c>
      <c r="S11">
        <v>10863.97</v>
      </c>
      <c r="T11">
        <v>10863.97</v>
      </c>
    </row>
    <row r="12" spans="1:20" x14ac:dyDescent="0.25">
      <c r="A12">
        <v>270109</v>
      </c>
      <c r="B12">
        <v>4486883.1001000004</v>
      </c>
      <c r="C12">
        <v>4486883.1001000004</v>
      </c>
      <c r="D12" t="s">
        <v>1143</v>
      </c>
      <c r="E12" t="s">
        <v>1143</v>
      </c>
      <c r="F12" t="s">
        <v>1083</v>
      </c>
      <c r="G12" t="s">
        <v>58</v>
      </c>
      <c r="H12" t="s">
        <v>975</v>
      </c>
      <c r="I12" t="s">
        <v>956</v>
      </c>
      <c r="J12" s="104">
        <v>46066</v>
      </c>
      <c r="K12" s="104">
        <v>46070</v>
      </c>
      <c r="L12" s="345">
        <v>120</v>
      </c>
      <c r="M12">
        <v>142.80000000000001</v>
      </c>
      <c r="N12">
        <v>-17136</v>
      </c>
      <c r="O12" s="345">
        <v>0</v>
      </c>
      <c r="P12" t="s">
        <v>58</v>
      </c>
      <c r="Q12">
        <v>0</v>
      </c>
      <c r="R12" t="s">
        <v>58</v>
      </c>
      <c r="S12">
        <v>17136</v>
      </c>
      <c r="T12">
        <v>17136</v>
      </c>
    </row>
    <row r="13" spans="1:20" x14ac:dyDescent="0.25">
      <c r="A13">
        <v>270110</v>
      </c>
      <c r="B13">
        <v>4486883.1001000004</v>
      </c>
      <c r="C13">
        <v>4486883.1001000004</v>
      </c>
      <c r="D13" t="s">
        <v>1158</v>
      </c>
      <c r="E13" t="s">
        <v>1158</v>
      </c>
      <c r="F13" t="s">
        <v>1097</v>
      </c>
      <c r="G13" t="s">
        <v>865</v>
      </c>
      <c r="H13" t="s">
        <v>975</v>
      </c>
      <c r="I13" t="s">
        <v>956</v>
      </c>
      <c r="J13" s="104">
        <v>46066</v>
      </c>
      <c r="K13" s="104">
        <v>46070</v>
      </c>
      <c r="L13" s="345">
        <v>15000</v>
      </c>
      <c r="M13">
        <v>101.875</v>
      </c>
      <c r="N13">
        <v>-15281.25</v>
      </c>
      <c r="O13" s="345">
        <v>-440.94</v>
      </c>
      <c r="P13" t="s">
        <v>865</v>
      </c>
      <c r="Q13">
        <v>-440.94</v>
      </c>
      <c r="R13" t="s">
        <v>865</v>
      </c>
      <c r="S13">
        <v>14840.31</v>
      </c>
      <c r="T13">
        <v>14840.31</v>
      </c>
    </row>
    <row r="14" spans="1:20" x14ac:dyDescent="0.25">
      <c r="A14">
        <v>270114</v>
      </c>
      <c r="B14">
        <v>4486883.1001000004</v>
      </c>
      <c r="C14">
        <v>4486883.1001000004</v>
      </c>
      <c r="D14" t="s">
        <v>1147</v>
      </c>
      <c r="E14" t="s">
        <v>1147</v>
      </c>
      <c r="F14" t="s">
        <v>1086</v>
      </c>
      <c r="G14" t="s">
        <v>865</v>
      </c>
      <c r="H14" t="s">
        <v>975</v>
      </c>
      <c r="I14" t="s">
        <v>956</v>
      </c>
      <c r="J14" s="104">
        <v>46066</v>
      </c>
      <c r="K14" s="104">
        <v>46070</v>
      </c>
      <c r="L14" s="345">
        <v>18000</v>
      </c>
      <c r="M14">
        <v>107.395</v>
      </c>
      <c r="N14">
        <v>-19331.099999999999</v>
      </c>
      <c r="O14" s="345">
        <v>-402.5</v>
      </c>
      <c r="P14" t="s">
        <v>865</v>
      </c>
      <c r="Q14">
        <v>-402.5</v>
      </c>
      <c r="R14" t="s">
        <v>865</v>
      </c>
      <c r="S14">
        <v>18928.599999999999</v>
      </c>
      <c r="T14">
        <v>18928.599999999999</v>
      </c>
    </row>
    <row r="15" spans="1:20" x14ac:dyDescent="0.25">
      <c r="A15">
        <v>270116</v>
      </c>
      <c r="B15">
        <v>4486883.1001000004</v>
      </c>
      <c r="C15">
        <v>4486883.1001000004</v>
      </c>
      <c r="D15" t="s">
        <v>1160</v>
      </c>
      <c r="E15" t="s">
        <v>1160</v>
      </c>
      <c r="F15" t="s">
        <v>1099</v>
      </c>
      <c r="G15" t="s">
        <v>58</v>
      </c>
      <c r="H15" t="s">
        <v>975</v>
      </c>
      <c r="I15" t="s">
        <v>956</v>
      </c>
      <c r="J15" s="104">
        <v>46066</v>
      </c>
      <c r="K15" s="104">
        <v>46070</v>
      </c>
      <c r="L15" s="345">
        <v>20000</v>
      </c>
      <c r="M15">
        <v>86.93</v>
      </c>
      <c r="N15">
        <v>-17386</v>
      </c>
      <c r="O15" s="345">
        <v>-138.65</v>
      </c>
      <c r="P15" t="s">
        <v>58</v>
      </c>
      <c r="Q15">
        <v>-138.65</v>
      </c>
      <c r="R15" t="s">
        <v>58</v>
      </c>
      <c r="S15">
        <v>17247.349999999999</v>
      </c>
      <c r="T15">
        <v>17247.349999999999</v>
      </c>
    </row>
    <row r="16" spans="1:20" x14ac:dyDescent="0.25">
      <c r="A16">
        <v>270117</v>
      </c>
      <c r="B16">
        <v>4486883.1001000004</v>
      </c>
      <c r="C16">
        <v>4486883.1001000004</v>
      </c>
      <c r="D16" t="s">
        <v>1364</v>
      </c>
      <c r="E16" t="s">
        <v>1364</v>
      </c>
      <c r="F16" t="s">
        <v>1363</v>
      </c>
      <c r="G16" t="s">
        <v>58</v>
      </c>
      <c r="H16" t="s">
        <v>975</v>
      </c>
      <c r="I16" t="s">
        <v>956</v>
      </c>
      <c r="J16" s="104">
        <v>46066</v>
      </c>
      <c r="K16" s="104">
        <v>46070</v>
      </c>
      <c r="L16" s="345">
        <v>25000</v>
      </c>
      <c r="M16">
        <v>99.87</v>
      </c>
      <c r="N16">
        <v>-24967.5</v>
      </c>
      <c r="O16" s="345">
        <v>0</v>
      </c>
      <c r="P16" t="s">
        <v>58</v>
      </c>
      <c r="Q16">
        <v>0</v>
      </c>
      <c r="R16" t="s">
        <v>58</v>
      </c>
      <c r="S16">
        <v>24967.5</v>
      </c>
      <c r="T16">
        <v>24967.5</v>
      </c>
    </row>
    <row r="17" spans="1:20" x14ac:dyDescent="0.25">
      <c r="A17">
        <v>269355</v>
      </c>
      <c r="B17">
        <v>4459436.1001000004</v>
      </c>
      <c r="C17">
        <v>4459436.1001000004</v>
      </c>
      <c r="D17" t="s">
        <v>971</v>
      </c>
      <c r="E17" t="s">
        <v>701</v>
      </c>
      <c r="F17" t="s">
        <v>53</v>
      </c>
      <c r="G17" t="s">
        <v>58</v>
      </c>
      <c r="I17" t="s">
        <v>956</v>
      </c>
      <c r="J17" s="104">
        <v>46065</v>
      </c>
      <c r="K17" s="104">
        <v>46065</v>
      </c>
      <c r="L17" s="345">
        <v>12</v>
      </c>
      <c r="M17">
        <v>2808.4520000000002</v>
      </c>
      <c r="N17">
        <v>-33701.42</v>
      </c>
      <c r="O17" s="345">
        <v>-33776.42</v>
      </c>
      <c r="P17" t="s">
        <v>58</v>
      </c>
      <c r="Q17">
        <v>-33701.42</v>
      </c>
      <c r="R17" t="s">
        <v>58</v>
      </c>
      <c r="S17">
        <v>0</v>
      </c>
      <c r="T17">
        <v>-75</v>
      </c>
    </row>
    <row r="18" spans="1:20" x14ac:dyDescent="0.25">
      <c r="A18">
        <v>269357</v>
      </c>
      <c r="B18">
        <v>4476501.1001000004</v>
      </c>
      <c r="C18">
        <v>4476501.1001000004</v>
      </c>
      <c r="D18" t="s">
        <v>971</v>
      </c>
      <c r="E18" t="s">
        <v>701</v>
      </c>
      <c r="F18" t="s">
        <v>53</v>
      </c>
      <c r="G18" t="s">
        <v>58</v>
      </c>
      <c r="I18" t="s">
        <v>956</v>
      </c>
      <c r="J18" s="104">
        <v>46065</v>
      </c>
      <c r="K18" s="104">
        <v>46065</v>
      </c>
      <c r="L18" s="345">
        <v>125</v>
      </c>
      <c r="M18">
        <v>2808.4520000000002</v>
      </c>
      <c r="N18">
        <v>-351056.5</v>
      </c>
      <c r="O18" s="345">
        <v>-351131.5</v>
      </c>
      <c r="P18" t="s">
        <v>58</v>
      </c>
      <c r="Q18">
        <v>-351056.5</v>
      </c>
      <c r="R18" t="s">
        <v>58</v>
      </c>
      <c r="S18">
        <v>0</v>
      </c>
      <c r="T18">
        <v>-75</v>
      </c>
    </row>
    <row r="19" spans="1:20" x14ac:dyDescent="0.25">
      <c r="A19">
        <v>269448</v>
      </c>
      <c r="B19">
        <v>4486883.1001000004</v>
      </c>
      <c r="C19">
        <v>4486883.1001000004</v>
      </c>
      <c r="D19" t="s">
        <v>1351</v>
      </c>
      <c r="E19" t="s">
        <v>1347</v>
      </c>
      <c r="F19" t="s">
        <v>1349</v>
      </c>
      <c r="G19" t="s">
        <v>58</v>
      </c>
      <c r="I19" t="s">
        <v>956</v>
      </c>
      <c r="J19" s="104">
        <v>46065</v>
      </c>
      <c r="K19" s="104">
        <v>46065</v>
      </c>
      <c r="L19" s="345">
        <v>6</v>
      </c>
      <c r="M19">
        <v>1612.74</v>
      </c>
      <c r="N19">
        <v>-9676.44</v>
      </c>
      <c r="O19" s="345">
        <v>0</v>
      </c>
      <c r="P19" t="s">
        <v>58</v>
      </c>
      <c r="Q19">
        <v>0</v>
      </c>
      <c r="R19" t="s">
        <v>58</v>
      </c>
      <c r="S19">
        <v>9676.44</v>
      </c>
      <c r="T19">
        <v>9676.44</v>
      </c>
    </row>
    <row r="20" spans="1:20" x14ac:dyDescent="0.25">
      <c r="A20">
        <v>269093</v>
      </c>
      <c r="B20">
        <v>4485925.1001000004</v>
      </c>
      <c r="C20">
        <v>4485925.1001000004</v>
      </c>
      <c r="D20" t="s">
        <v>1148</v>
      </c>
      <c r="E20" t="s">
        <v>1148</v>
      </c>
      <c r="F20" t="s">
        <v>1087</v>
      </c>
      <c r="G20" t="s">
        <v>58</v>
      </c>
      <c r="H20" t="s">
        <v>975</v>
      </c>
      <c r="I20" t="s">
        <v>956</v>
      </c>
      <c r="J20" s="104">
        <v>46064</v>
      </c>
      <c r="K20" s="104">
        <v>46066</v>
      </c>
      <c r="L20" s="345">
        <v>-40000</v>
      </c>
      <c r="M20">
        <v>99.98</v>
      </c>
      <c r="N20">
        <v>39992</v>
      </c>
      <c r="O20" s="345">
        <v>41256.129999999997</v>
      </c>
      <c r="P20" t="s">
        <v>58</v>
      </c>
      <c r="Q20">
        <v>41331.129999999997</v>
      </c>
      <c r="R20" t="s">
        <v>58</v>
      </c>
      <c r="S20">
        <v>1339.13</v>
      </c>
      <c r="T20">
        <v>1264.1300000000001</v>
      </c>
    </row>
    <row r="21" spans="1:20" x14ac:dyDescent="0.25">
      <c r="A21">
        <v>269094</v>
      </c>
      <c r="B21">
        <v>4485925.1001000004</v>
      </c>
      <c r="C21">
        <v>4485925.1001000004</v>
      </c>
      <c r="D21" t="s">
        <v>1160</v>
      </c>
      <c r="E21" t="s">
        <v>1160</v>
      </c>
      <c r="F21" t="s">
        <v>1099</v>
      </c>
      <c r="G21" t="s">
        <v>58</v>
      </c>
      <c r="H21" t="s">
        <v>975</v>
      </c>
      <c r="I21" t="s">
        <v>956</v>
      </c>
      <c r="J21" s="104">
        <v>46064</v>
      </c>
      <c r="K21" s="104">
        <v>46066</v>
      </c>
      <c r="L21" s="345">
        <v>-15000</v>
      </c>
      <c r="M21">
        <v>87</v>
      </c>
      <c r="N21">
        <v>13050</v>
      </c>
      <c r="O21" s="345">
        <v>13074.92</v>
      </c>
      <c r="P21" t="s">
        <v>58</v>
      </c>
      <c r="Q21">
        <v>13149.92</v>
      </c>
      <c r="R21" t="s">
        <v>58</v>
      </c>
      <c r="S21">
        <v>99.92</v>
      </c>
      <c r="T21">
        <v>24.92</v>
      </c>
    </row>
    <row r="22" spans="1:20" x14ac:dyDescent="0.25">
      <c r="A22">
        <v>269095</v>
      </c>
      <c r="B22">
        <v>4485925.1001000004</v>
      </c>
      <c r="C22">
        <v>4485925.1001000004</v>
      </c>
      <c r="D22" t="s">
        <v>1138</v>
      </c>
      <c r="E22" t="s">
        <v>1138</v>
      </c>
      <c r="F22" t="s">
        <v>1080</v>
      </c>
      <c r="G22" t="s">
        <v>58</v>
      </c>
      <c r="H22" t="s">
        <v>975</v>
      </c>
      <c r="I22" t="s">
        <v>956</v>
      </c>
      <c r="J22" s="104">
        <v>46064</v>
      </c>
      <c r="K22" s="104">
        <v>46066</v>
      </c>
      <c r="L22" s="345">
        <v>-23100</v>
      </c>
      <c r="M22">
        <v>80.686000000000007</v>
      </c>
      <c r="N22">
        <v>18638.47</v>
      </c>
      <c r="O22" s="345">
        <v>18618.79</v>
      </c>
      <c r="P22" t="s">
        <v>58</v>
      </c>
      <c r="Q22">
        <v>18693.79</v>
      </c>
      <c r="R22" t="s">
        <v>58</v>
      </c>
      <c r="S22">
        <v>55.32</v>
      </c>
      <c r="T22">
        <v>-19.68</v>
      </c>
    </row>
    <row r="23" spans="1:20" x14ac:dyDescent="0.25">
      <c r="A23">
        <v>269102</v>
      </c>
      <c r="B23">
        <v>4483108.1001000004</v>
      </c>
      <c r="C23">
        <v>4483108.1001000004</v>
      </c>
      <c r="D23" t="s">
        <v>1148</v>
      </c>
      <c r="E23" t="s">
        <v>1148</v>
      </c>
      <c r="F23" t="s">
        <v>1087</v>
      </c>
      <c r="G23" t="s">
        <v>58</v>
      </c>
      <c r="H23" t="s">
        <v>975</v>
      </c>
      <c r="I23" t="s">
        <v>956</v>
      </c>
      <c r="J23" s="104">
        <v>46064</v>
      </c>
      <c r="K23" s="104">
        <v>46066</v>
      </c>
      <c r="L23" s="345">
        <v>-20000</v>
      </c>
      <c r="M23">
        <v>99.98</v>
      </c>
      <c r="N23">
        <v>19996</v>
      </c>
      <c r="O23" s="345">
        <v>20590.560000000001</v>
      </c>
      <c r="P23" t="s">
        <v>58</v>
      </c>
      <c r="Q23">
        <v>20665.560000000001</v>
      </c>
      <c r="R23" t="s">
        <v>58</v>
      </c>
      <c r="S23">
        <v>669.56</v>
      </c>
      <c r="T23">
        <v>594.55999999999995</v>
      </c>
    </row>
    <row r="24" spans="1:20" x14ac:dyDescent="0.25">
      <c r="A24">
        <v>269103</v>
      </c>
      <c r="B24">
        <v>4483108.1001000004</v>
      </c>
      <c r="C24">
        <v>4483108.1001000004</v>
      </c>
      <c r="D24" t="s">
        <v>1138</v>
      </c>
      <c r="E24" t="s">
        <v>1138</v>
      </c>
      <c r="F24" t="s">
        <v>1080</v>
      </c>
      <c r="G24" t="s">
        <v>58</v>
      </c>
      <c r="H24" t="s">
        <v>975</v>
      </c>
      <c r="I24" t="s">
        <v>956</v>
      </c>
      <c r="J24" s="104">
        <v>46064</v>
      </c>
      <c r="K24" s="104">
        <v>46066</v>
      </c>
      <c r="L24" s="345">
        <v>-30000</v>
      </c>
      <c r="M24">
        <v>80.686000000000007</v>
      </c>
      <c r="N24">
        <v>24205.8</v>
      </c>
      <c r="O24" s="345">
        <v>24202.65</v>
      </c>
      <c r="P24" t="s">
        <v>58</v>
      </c>
      <c r="Q24">
        <v>24277.65</v>
      </c>
      <c r="R24" t="s">
        <v>58</v>
      </c>
      <c r="S24">
        <v>71.849999999999994</v>
      </c>
      <c r="T24">
        <v>-3.15</v>
      </c>
    </row>
    <row r="25" spans="1:20" x14ac:dyDescent="0.25">
      <c r="A25">
        <v>269104</v>
      </c>
      <c r="B25">
        <v>4483108.1001000004</v>
      </c>
      <c r="C25">
        <v>4483108.1001000004</v>
      </c>
      <c r="D25" t="s">
        <v>1160</v>
      </c>
      <c r="E25" t="s">
        <v>1160</v>
      </c>
      <c r="F25" t="s">
        <v>1099</v>
      </c>
      <c r="G25" t="s">
        <v>58</v>
      </c>
      <c r="H25" t="s">
        <v>975</v>
      </c>
      <c r="I25" t="s">
        <v>956</v>
      </c>
      <c r="J25" s="104">
        <v>46064</v>
      </c>
      <c r="K25" s="104">
        <v>46066</v>
      </c>
      <c r="L25" s="345">
        <v>-15000</v>
      </c>
      <c r="M25">
        <v>87</v>
      </c>
      <c r="N25">
        <v>13050</v>
      </c>
      <c r="O25" s="345">
        <v>13074.92</v>
      </c>
      <c r="P25" t="s">
        <v>58</v>
      </c>
      <c r="Q25">
        <v>13149.92</v>
      </c>
      <c r="R25" t="s">
        <v>58</v>
      </c>
      <c r="S25">
        <v>99.92</v>
      </c>
      <c r="T25">
        <v>24.92</v>
      </c>
    </row>
    <row r="26" spans="1:20" x14ac:dyDescent="0.25">
      <c r="A26">
        <v>269353</v>
      </c>
      <c r="B26">
        <v>4485925.1001000004</v>
      </c>
      <c r="C26">
        <v>4485925.1001000004</v>
      </c>
      <c r="D26" t="s">
        <v>1315</v>
      </c>
      <c r="E26" t="s">
        <v>1162</v>
      </c>
      <c r="F26" t="s">
        <v>1164</v>
      </c>
      <c r="G26" t="s">
        <v>58</v>
      </c>
      <c r="I26" t="s">
        <v>956</v>
      </c>
      <c r="J26" s="104">
        <v>46064</v>
      </c>
      <c r="K26" s="104">
        <v>46065</v>
      </c>
      <c r="L26" s="345">
        <v>-60</v>
      </c>
      <c r="M26">
        <v>406.61</v>
      </c>
      <c r="N26">
        <v>24396.6</v>
      </c>
      <c r="O26" s="345">
        <v>24321.599999999999</v>
      </c>
      <c r="P26" t="s">
        <v>58</v>
      </c>
      <c r="Q26">
        <v>24396.6</v>
      </c>
      <c r="R26" t="s">
        <v>58</v>
      </c>
      <c r="S26">
        <v>0</v>
      </c>
      <c r="T26">
        <v>-75</v>
      </c>
    </row>
    <row r="27" spans="1:20" x14ac:dyDescent="0.25">
      <c r="A27">
        <v>268474</v>
      </c>
      <c r="B27">
        <v>4483108.1001000004</v>
      </c>
      <c r="C27">
        <v>4483108.1001000004</v>
      </c>
      <c r="D27" t="s">
        <v>971</v>
      </c>
      <c r="E27" t="s">
        <v>701</v>
      </c>
      <c r="F27" t="s">
        <v>53</v>
      </c>
      <c r="G27" t="s">
        <v>58</v>
      </c>
      <c r="I27" t="s">
        <v>956</v>
      </c>
      <c r="J27" s="104">
        <v>46062</v>
      </c>
      <c r="K27" s="104">
        <v>46062</v>
      </c>
      <c r="L27" s="345">
        <v>-7</v>
      </c>
      <c r="M27">
        <v>2807.9839999999999</v>
      </c>
      <c r="N27">
        <v>19655.89</v>
      </c>
      <c r="O27" s="345">
        <v>19580.89</v>
      </c>
      <c r="P27" t="s">
        <v>58</v>
      </c>
      <c r="Q27">
        <v>19655.89</v>
      </c>
      <c r="R27" t="s">
        <v>58</v>
      </c>
      <c r="S27">
        <v>0</v>
      </c>
      <c r="T27">
        <v>-75</v>
      </c>
    </row>
    <row r="28" spans="1:20" x14ac:dyDescent="0.25">
      <c r="A28">
        <v>268846</v>
      </c>
      <c r="B28">
        <v>4485925.1001000004</v>
      </c>
      <c r="C28">
        <v>4485925.1001000004</v>
      </c>
      <c r="D28" t="s">
        <v>955</v>
      </c>
      <c r="E28" t="s">
        <v>707</v>
      </c>
      <c r="F28" t="s">
        <v>6</v>
      </c>
      <c r="G28" t="s">
        <v>58</v>
      </c>
      <c r="I28" t="s">
        <v>956</v>
      </c>
      <c r="J28" s="104">
        <v>46062</v>
      </c>
      <c r="K28" s="104">
        <v>46064</v>
      </c>
      <c r="L28" s="345">
        <v>41</v>
      </c>
      <c r="M28">
        <v>1152.04</v>
      </c>
      <c r="N28">
        <v>-47233.64</v>
      </c>
      <c r="O28" s="345">
        <v>-47375.34</v>
      </c>
      <c r="P28" t="s">
        <v>58</v>
      </c>
      <c r="Q28">
        <v>-47233.64</v>
      </c>
      <c r="R28" t="s">
        <v>58</v>
      </c>
      <c r="S28">
        <v>0</v>
      </c>
      <c r="T28">
        <v>-141.69999999999999</v>
      </c>
    </row>
    <row r="29" spans="1:20" x14ac:dyDescent="0.25">
      <c r="A29">
        <v>268847</v>
      </c>
      <c r="B29">
        <v>4485925.1001000004</v>
      </c>
      <c r="C29">
        <v>4485925.1001000004</v>
      </c>
      <c r="D29" t="s">
        <v>957</v>
      </c>
      <c r="E29" t="s">
        <v>700</v>
      </c>
      <c r="F29" t="s">
        <v>5</v>
      </c>
      <c r="G29" t="s">
        <v>58</v>
      </c>
      <c r="I29" t="s">
        <v>956</v>
      </c>
      <c r="J29" s="104">
        <v>46062</v>
      </c>
      <c r="K29" s="104">
        <v>46065</v>
      </c>
      <c r="L29" s="345">
        <v>21</v>
      </c>
      <c r="M29">
        <v>1120.29</v>
      </c>
      <c r="N29">
        <v>-23526.09</v>
      </c>
      <c r="O29" s="345">
        <v>-23601.09</v>
      </c>
      <c r="P29" t="s">
        <v>58</v>
      </c>
      <c r="Q29">
        <v>-23526.09</v>
      </c>
      <c r="R29" t="s">
        <v>58</v>
      </c>
      <c r="S29">
        <v>0</v>
      </c>
      <c r="T29">
        <v>-75</v>
      </c>
    </row>
    <row r="30" spans="1:20" x14ac:dyDescent="0.25">
      <c r="A30">
        <v>268856</v>
      </c>
      <c r="B30">
        <v>4483108.1001000004</v>
      </c>
      <c r="C30">
        <v>4483108.1001000004</v>
      </c>
      <c r="D30" t="s">
        <v>955</v>
      </c>
      <c r="E30" t="s">
        <v>707</v>
      </c>
      <c r="F30" t="s">
        <v>6</v>
      </c>
      <c r="G30" t="s">
        <v>58</v>
      </c>
      <c r="I30" t="s">
        <v>956</v>
      </c>
      <c r="J30" s="104">
        <v>46062</v>
      </c>
      <c r="K30" s="104">
        <v>46064</v>
      </c>
      <c r="L30" s="345">
        <v>41</v>
      </c>
      <c r="M30">
        <v>1152.04</v>
      </c>
      <c r="N30">
        <v>-47233.64</v>
      </c>
      <c r="O30" s="345">
        <v>-47375.34</v>
      </c>
      <c r="P30" t="s">
        <v>58</v>
      </c>
      <c r="Q30">
        <v>-47233.64</v>
      </c>
      <c r="R30" t="s">
        <v>58</v>
      </c>
      <c r="S30">
        <v>0</v>
      </c>
      <c r="T30">
        <v>-141.69999999999999</v>
      </c>
    </row>
    <row r="31" spans="1:20" x14ac:dyDescent="0.25">
      <c r="A31">
        <v>268857</v>
      </c>
      <c r="B31">
        <v>4483108.1001000004</v>
      </c>
      <c r="C31">
        <v>4483108.1001000004</v>
      </c>
      <c r="D31" t="s">
        <v>957</v>
      </c>
      <c r="E31" t="s">
        <v>700</v>
      </c>
      <c r="F31" t="s">
        <v>5</v>
      </c>
      <c r="G31" t="s">
        <v>58</v>
      </c>
      <c r="I31" t="s">
        <v>956</v>
      </c>
      <c r="J31" s="104">
        <v>46062</v>
      </c>
      <c r="K31" s="104">
        <v>46065</v>
      </c>
      <c r="L31" s="345">
        <v>21</v>
      </c>
      <c r="M31">
        <v>1120.29</v>
      </c>
      <c r="N31">
        <v>-23526.09</v>
      </c>
      <c r="O31" s="345">
        <v>-23601.09</v>
      </c>
      <c r="P31" t="s">
        <v>58</v>
      </c>
      <c r="Q31">
        <v>-23526.09</v>
      </c>
      <c r="R31" t="s">
        <v>58</v>
      </c>
      <c r="S31">
        <v>0</v>
      </c>
      <c r="T31">
        <v>-75</v>
      </c>
    </row>
    <row r="32" spans="1:20" x14ac:dyDescent="0.25">
      <c r="A32">
        <v>267646</v>
      </c>
      <c r="B32">
        <v>4483108.1001000004</v>
      </c>
      <c r="C32">
        <v>4483108.1001000004</v>
      </c>
      <c r="D32" t="s">
        <v>971</v>
      </c>
      <c r="E32" t="s">
        <v>701</v>
      </c>
      <c r="F32" t="s">
        <v>53</v>
      </c>
      <c r="G32" t="s">
        <v>58</v>
      </c>
      <c r="I32" t="s">
        <v>956</v>
      </c>
      <c r="J32" s="104">
        <v>46059</v>
      </c>
      <c r="K32" s="104">
        <v>46059</v>
      </c>
      <c r="L32" s="345">
        <v>-25</v>
      </c>
      <c r="M32">
        <v>2807.529</v>
      </c>
      <c r="N32">
        <v>70188.23</v>
      </c>
      <c r="O32" s="345">
        <v>70113.23</v>
      </c>
      <c r="P32" t="s">
        <v>58</v>
      </c>
      <c r="Q32">
        <v>70188.23</v>
      </c>
      <c r="R32" t="s">
        <v>58</v>
      </c>
      <c r="S32">
        <v>0</v>
      </c>
      <c r="T32">
        <v>-75</v>
      </c>
    </row>
    <row r="33" spans="1:20" x14ac:dyDescent="0.25">
      <c r="A33">
        <v>268458</v>
      </c>
      <c r="B33">
        <v>70656761</v>
      </c>
      <c r="C33">
        <v>70656761</v>
      </c>
      <c r="D33" t="s">
        <v>957</v>
      </c>
      <c r="E33" t="s">
        <v>700</v>
      </c>
      <c r="F33" t="s">
        <v>5</v>
      </c>
      <c r="G33" t="s">
        <v>58</v>
      </c>
      <c r="I33" t="s">
        <v>956</v>
      </c>
      <c r="J33" s="104">
        <v>46059</v>
      </c>
      <c r="K33" s="104">
        <v>46059</v>
      </c>
      <c r="L33" s="345">
        <v>60</v>
      </c>
      <c r="M33">
        <v>1119.52</v>
      </c>
      <c r="N33">
        <v>-67171.199999999997</v>
      </c>
      <c r="O33" s="345">
        <v>-67271.960000000006</v>
      </c>
      <c r="P33" t="s">
        <v>58</v>
      </c>
      <c r="Q33">
        <v>-67271.960000000006</v>
      </c>
      <c r="R33" t="s">
        <v>58</v>
      </c>
      <c r="S33">
        <v>-100.76</v>
      </c>
      <c r="T33">
        <v>-100.76</v>
      </c>
    </row>
    <row r="34" spans="1:20" x14ac:dyDescent="0.25">
      <c r="A34">
        <v>268459</v>
      </c>
      <c r="B34">
        <v>70656761</v>
      </c>
      <c r="C34">
        <v>70656761</v>
      </c>
      <c r="D34" t="s">
        <v>958</v>
      </c>
      <c r="E34" t="s">
        <v>706</v>
      </c>
      <c r="F34" t="s">
        <v>4</v>
      </c>
      <c r="G34" t="s">
        <v>865</v>
      </c>
      <c r="I34" t="s">
        <v>956</v>
      </c>
      <c r="J34" s="104">
        <v>46059</v>
      </c>
      <c r="K34" s="104">
        <v>46059</v>
      </c>
      <c r="L34" s="345">
        <v>22</v>
      </c>
      <c r="M34">
        <v>2819.13</v>
      </c>
      <c r="N34">
        <v>-62020.86</v>
      </c>
      <c r="O34" s="345">
        <v>-62115.37</v>
      </c>
      <c r="P34" t="s">
        <v>865</v>
      </c>
      <c r="Q34">
        <v>-62115.37</v>
      </c>
      <c r="R34" t="s">
        <v>865</v>
      </c>
      <c r="S34">
        <v>-94.51</v>
      </c>
      <c r="T34">
        <v>-94.51</v>
      </c>
    </row>
    <row r="35" spans="1:20" x14ac:dyDescent="0.25">
      <c r="A35">
        <v>268460</v>
      </c>
      <c r="B35">
        <v>70656761</v>
      </c>
      <c r="C35">
        <v>70656761</v>
      </c>
      <c r="D35" t="s">
        <v>955</v>
      </c>
      <c r="E35" t="s">
        <v>707</v>
      </c>
      <c r="F35" t="s">
        <v>6</v>
      </c>
      <c r="G35" t="s">
        <v>58</v>
      </c>
      <c r="I35" t="s">
        <v>956</v>
      </c>
      <c r="J35" s="104">
        <v>46059</v>
      </c>
      <c r="K35" s="104">
        <v>46059</v>
      </c>
      <c r="L35" s="345">
        <v>193</v>
      </c>
      <c r="M35">
        <v>1150.42</v>
      </c>
      <c r="N35">
        <v>-222031.06</v>
      </c>
      <c r="O35" s="345">
        <v>-222364.11</v>
      </c>
      <c r="P35" t="s">
        <v>58</v>
      </c>
      <c r="Q35">
        <v>-222364.11</v>
      </c>
      <c r="R35" t="s">
        <v>58</v>
      </c>
      <c r="S35">
        <v>-333.05</v>
      </c>
      <c r="T35">
        <v>-333.05</v>
      </c>
    </row>
    <row r="36" spans="1:20" x14ac:dyDescent="0.25">
      <c r="A36">
        <v>268464</v>
      </c>
      <c r="B36">
        <v>676864</v>
      </c>
      <c r="C36">
        <v>676864</v>
      </c>
      <c r="D36" t="s">
        <v>971</v>
      </c>
      <c r="E36" t="s">
        <v>701</v>
      </c>
      <c r="F36" t="s">
        <v>53</v>
      </c>
      <c r="G36" t="s">
        <v>58</v>
      </c>
      <c r="I36" t="s">
        <v>956</v>
      </c>
      <c r="J36" s="104">
        <v>46059</v>
      </c>
      <c r="K36" s="104">
        <v>46062</v>
      </c>
      <c r="L36" s="345">
        <v>-8</v>
      </c>
      <c r="M36">
        <v>2807.9839999999999</v>
      </c>
      <c r="N36">
        <v>22463.87</v>
      </c>
      <c r="O36" s="345">
        <v>22433.87</v>
      </c>
      <c r="P36" t="s">
        <v>58</v>
      </c>
      <c r="Q36">
        <v>22433.87</v>
      </c>
      <c r="R36" t="s">
        <v>58</v>
      </c>
      <c r="S36">
        <v>-30</v>
      </c>
      <c r="T36">
        <v>-30</v>
      </c>
    </row>
    <row r="37" spans="1:20" x14ac:dyDescent="0.25">
      <c r="A37">
        <v>268466</v>
      </c>
      <c r="B37">
        <v>676879</v>
      </c>
      <c r="C37">
        <v>676879</v>
      </c>
      <c r="D37" t="s">
        <v>971</v>
      </c>
      <c r="E37" t="s">
        <v>701</v>
      </c>
      <c r="F37" t="s">
        <v>53</v>
      </c>
      <c r="G37" t="s">
        <v>58</v>
      </c>
      <c r="I37" t="s">
        <v>956</v>
      </c>
      <c r="J37" s="104">
        <v>46059</v>
      </c>
      <c r="K37" s="104">
        <v>46062</v>
      </c>
      <c r="L37" s="345">
        <v>-3</v>
      </c>
      <c r="M37">
        <v>2807.9839999999999</v>
      </c>
      <c r="N37">
        <v>8423.9500000000007</v>
      </c>
      <c r="O37" s="345">
        <v>8393.9500000000007</v>
      </c>
      <c r="P37" t="s">
        <v>58</v>
      </c>
      <c r="Q37">
        <v>8393.9500000000007</v>
      </c>
      <c r="R37" t="s">
        <v>58</v>
      </c>
      <c r="S37">
        <v>-30</v>
      </c>
      <c r="T37">
        <v>-30</v>
      </c>
    </row>
    <row r="38" spans="1:20" x14ac:dyDescent="0.25">
      <c r="A38">
        <v>268468</v>
      </c>
      <c r="B38">
        <v>4459371.1001000004</v>
      </c>
      <c r="C38">
        <v>4459371.1001000004</v>
      </c>
      <c r="D38" t="s">
        <v>1317</v>
      </c>
      <c r="E38" t="s">
        <v>1317</v>
      </c>
      <c r="F38" t="s">
        <v>1316</v>
      </c>
      <c r="G38" t="s">
        <v>58</v>
      </c>
      <c r="H38" t="s">
        <v>975</v>
      </c>
      <c r="I38" t="s">
        <v>956</v>
      </c>
      <c r="J38" s="104">
        <v>46059</v>
      </c>
      <c r="K38" s="104">
        <v>46073</v>
      </c>
      <c r="L38" s="345">
        <v>60000</v>
      </c>
      <c r="M38">
        <v>100</v>
      </c>
      <c r="N38">
        <v>-60000</v>
      </c>
      <c r="O38" s="345">
        <v>-60090</v>
      </c>
      <c r="P38" t="s">
        <v>58</v>
      </c>
      <c r="Q38">
        <v>-60000</v>
      </c>
      <c r="R38" t="s">
        <v>58</v>
      </c>
      <c r="S38">
        <v>0</v>
      </c>
      <c r="T38">
        <v>-90</v>
      </c>
    </row>
    <row r="39" spans="1:20" x14ac:dyDescent="0.25">
      <c r="A39">
        <v>268470</v>
      </c>
      <c r="B39">
        <v>4465711.1001000004</v>
      </c>
      <c r="C39">
        <v>4465711.1001000004</v>
      </c>
      <c r="D39" t="s">
        <v>1317</v>
      </c>
      <c r="E39" t="s">
        <v>1317</v>
      </c>
      <c r="F39" t="s">
        <v>1316</v>
      </c>
      <c r="G39" t="s">
        <v>58</v>
      </c>
      <c r="H39" t="s">
        <v>975</v>
      </c>
      <c r="I39" t="s">
        <v>956</v>
      </c>
      <c r="J39" s="104">
        <v>46059</v>
      </c>
      <c r="K39" s="104">
        <v>46073</v>
      </c>
      <c r="L39" s="345">
        <v>25000</v>
      </c>
      <c r="M39">
        <v>100</v>
      </c>
      <c r="N39">
        <v>-25000</v>
      </c>
      <c r="O39" s="345">
        <v>-25075</v>
      </c>
      <c r="P39" t="s">
        <v>58</v>
      </c>
      <c r="Q39">
        <v>-25000</v>
      </c>
      <c r="R39" t="s">
        <v>58</v>
      </c>
      <c r="S39">
        <v>0</v>
      </c>
      <c r="T39">
        <v>-75</v>
      </c>
    </row>
    <row r="40" spans="1:20" x14ac:dyDescent="0.25">
      <c r="A40">
        <v>268472</v>
      </c>
      <c r="B40">
        <v>4476501.1001000004</v>
      </c>
      <c r="C40">
        <v>4476501.1001000004</v>
      </c>
      <c r="D40" t="s">
        <v>1317</v>
      </c>
      <c r="E40" t="s">
        <v>1317</v>
      </c>
      <c r="F40" t="s">
        <v>1316</v>
      </c>
      <c r="G40" t="s">
        <v>58</v>
      </c>
      <c r="H40" t="s">
        <v>975</v>
      </c>
      <c r="I40" t="s">
        <v>956</v>
      </c>
      <c r="J40" s="104">
        <v>46059</v>
      </c>
      <c r="K40" s="104">
        <v>46073</v>
      </c>
      <c r="L40" s="345">
        <v>100000</v>
      </c>
      <c r="M40">
        <v>100</v>
      </c>
      <c r="N40">
        <v>-100000</v>
      </c>
      <c r="O40" s="345">
        <v>-100150</v>
      </c>
      <c r="P40" t="s">
        <v>58</v>
      </c>
      <c r="Q40">
        <v>-100000</v>
      </c>
      <c r="R40" t="s">
        <v>58</v>
      </c>
      <c r="S40">
        <v>0</v>
      </c>
      <c r="T40">
        <v>-150</v>
      </c>
    </row>
    <row r="41" spans="1:20" x14ac:dyDescent="0.25">
      <c r="A41">
        <v>268475</v>
      </c>
      <c r="B41">
        <v>4483108.1001000004</v>
      </c>
      <c r="C41">
        <v>4483108.1001000004</v>
      </c>
      <c r="D41" t="s">
        <v>1317</v>
      </c>
      <c r="E41" t="s">
        <v>1317</v>
      </c>
      <c r="F41" t="s">
        <v>1316</v>
      </c>
      <c r="G41" t="s">
        <v>58</v>
      </c>
      <c r="H41" t="s">
        <v>975</v>
      </c>
      <c r="I41" t="s">
        <v>956</v>
      </c>
      <c r="J41" s="104">
        <v>46059</v>
      </c>
      <c r="K41" s="104">
        <v>46073</v>
      </c>
      <c r="L41" s="345">
        <v>25000</v>
      </c>
      <c r="M41">
        <v>100</v>
      </c>
      <c r="N41">
        <v>-25000</v>
      </c>
      <c r="O41" s="345">
        <v>-25075</v>
      </c>
      <c r="P41" t="s">
        <v>58</v>
      </c>
      <c r="Q41">
        <v>-25000</v>
      </c>
      <c r="R41" t="s">
        <v>58</v>
      </c>
      <c r="S41">
        <v>0</v>
      </c>
      <c r="T41">
        <v>-75</v>
      </c>
    </row>
    <row r="42" spans="1:20" x14ac:dyDescent="0.25">
      <c r="A42">
        <v>268478</v>
      </c>
      <c r="B42">
        <v>4485925.1001000004</v>
      </c>
      <c r="C42">
        <v>4485925.1001000004</v>
      </c>
      <c r="D42" t="s">
        <v>1317</v>
      </c>
      <c r="E42" t="s">
        <v>1317</v>
      </c>
      <c r="F42" t="s">
        <v>1316</v>
      </c>
      <c r="G42" t="s">
        <v>58</v>
      </c>
      <c r="H42" t="s">
        <v>975</v>
      </c>
      <c r="I42" t="s">
        <v>956</v>
      </c>
      <c r="J42" s="104">
        <v>46059</v>
      </c>
      <c r="K42" s="104">
        <v>46073</v>
      </c>
      <c r="L42" s="345">
        <v>30000</v>
      </c>
      <c r="M42">
        <v>100</v>
      </c>
      <c r="N42">
        <v>-30000</v>
      </c>
      <c r="O42" s="345">
        <v>-30075</v>
      </c>
      <c r="P42" t="s">
        <v>58</v>
      </c>
      <c r="Q42">
        <v>-30000</v>
      </c>
      <c r="R42" t="s">
        <v>58</v>
      </c>
      <c r="S42">
        <v>0</v>
      </c>
      <c r="T42">
        <v>-75</v>
      </c>
    </row>
    <row r="43" spans="1:20" x14ac:dyDescent="0.25">
      <c r="A43">
        <v>268850</v>
      </c>
      <c r="B43">
        <v>676864</v>
      </c>
      <c r="C43">
        <v>676864</v>
      </c>
      <c r="D43" t="s">
        <v>1317</v>
      </c>
      <c r="E43" t="s">
        <v>1317</v>
      </c>
      <c r="F43" t="s">
        <v>1316</v>
      </c>
      <c r="G43" t="s">
        <v>58</v>
      </c>
      <c r="H43" t="s">
        <v>975</v>
      </c>
      <c r="I43" t="s">
        <v>956</v>
      </c>
      <c r="J43" s="104">
        <v>46059</v>
      </c>
      <c r="K43" s="104">
        <v>46063</v>
      </c>
      <c r="L43" s="345">
        <v>25000</v>
      </c>
      <c r="M43">
        <v>100</v>
      </c>
      <c r="N43">
        <v>-25000</v>
      </c>
      <c r="O43" s="345">
        <v>-25000</v>
      </c>
      <c r="P43" t="s">
        <v>58</v>
      </c>
      <c r="Q43">
        <v>-25000</v>
      </c>
      <c r="R43" t="s">
        <v>58</v>
      </c>
      <c r="S43">
        <v>0</v>
      </c>
      <c r="T43">
        <v>0</v>
      </c>
    </row>
    <row r="44" spans="1:20" x14ac:dyDescent="0.25">
      <c r="A44">
        <v>268851</v>
      </c>
      <c r="B44">
        <v>676879</v>
      </c>
      <c r="C44">
        <v>676879</v>
      </c>
      <c r="D44" t="s">
        <v>1317</v>
      </c>
      <c r="E44" t="s">
        <v>1317</v>
      </c>
      <c r="F44" t="s">
        <v>1316</v>
      </c>
      <c r="G44" t="s">
        <v>58</v>
      </c>
      <c r="H44" t="s">
        <v>975</v>
      </c>
      <c r="I44" t="s">
        <v>956</v>
      </c>
      <c r="J44" s="104">
        <v>46059</v>
      </c>
      <c r="K44" s="104">
        <v>46063</v>
      </c>
      <c r="L44" s="345">
        <v>10000</v>
      </c>
      <c r="M44">
        <v>100</v>
      </c>
      <c r="N44">
        <v>-10000</v>
      </c>
      <c r="O44" s="345">
        <v>-10000</v>
      </c>
      <c r="P44" t="s">
        <v>58</v>
      </c>
      <c r="Q44">
        <v>-10000</v>
      </c>
      <c r="R44" t="s">
        <v>58</v>
      </c>
      <c r="S44">
        <v>0</v>
      </c>
      <c r="T44">
        <v>0</v>
      </c>
    </row>
    <row r="45" spans="1:20" x14ac:dyDescent="0.25">
      <c r="A45">
        <v>267548</v>
      </c>
      <c r="B45">
        <v>70656761</v>
      </c>
      <c r="C45">
        <v>70656761</v>
      </c>
      <c r="D45" t="s">
        <v>971</v>
      </c>
      <c r="E45" t="s">
        <v>701</v>
      </c>
      <c r="F45" t="s">
        <v>53</v>
      </c>
      <c r="G45" t="s">
        <v>58</v>
      </c>
      <c r="I45" t="s">
        <v>956</v>
      </c>
      <c r="J45" s="104">
        <v>46058</v>
      </c>
      <c r="K45" s="104">
        <v>46058</v>
      </c>
      <c r="L45" s="345">
        <v>-162</v>
      </c>
      <c r="M45">
        <v>2807.3829999999998</v>
      </c>
      <c r="N45">
        <v>454796.05</v>
      </c>
      <c r="O45" s="345">
        <v>454341.25</v>
      </c>
      <c r="P45" t="s">
        <v>58</v>
      </c>
      <c r="Q45">
        <v>454341.25</v>
      </c>
      <c r="R45" t="s">
        <v>58</v>
      </c>
      <c r="S45">
        <v>-454.8</v>
      </c>
      <c r="T45">
        <v>-454.8</v>
      </c>
    </row>
    <row r="46" spans="1:20" x14ac:dyDescent="0.25">
      <c r="A46">
        <v>267643</v>
      </c>
      <c r="B46">
        <v>70656761</v>
      </c>
      <c r="C46">
        <v>70656761</v>
      </c>
      <c r="D46" t="s">
        <v>1004</v>
      </c>
      <c r="E46" t="s">
        <v>702</v>
      </c>
      <c r="F46" t="s">
        <v>12</v>
      </c>
      <c r="G46" t="s">
        <v>58</v>
      </c>
      <c r="I46" t="s">
        <v>956</v>
      </c>
      <c r="J46" s="104">
        <v>46058</v>
      </c>
      <c r="K46" s="104">
        <v>46058</v>
      </c>
      <c r="L46" s="345">
        <v>440</v>
      </c>
      <c r="M46">
        <v>134.25</v>
      </c>
      <c r="N46">
        <v>-59070</v>
      </c>
      <c r="O46" s="345">
        <v>-59150</v>
      </c>
      <c r="P46" t="s">
        <v>58</v>
      </c>
      <c r="Q46">
        <v>-59150</v>
      </c>
      <c r="R46" t="s">
        <v>58</v>
      </c>
      <c r="S46">
        <v>-80</v>
      </c>
      <c r="T46">
        <v>-80</v>
      </c>
    </row>
    <row r="47" spans="1:20" x14ac:dyDescent="0.25">
      <c r="A47">
        <v>267651</v>
      </c>
      <c r="B47">
        <v>4485925.1001000004</v>
      </c>
      <c r="C47">
        <v>4485925.1001000004</v>
      </c>
      <c r="D47" t="s">
        <v>1315</v>
      </c>
      <c r="E47" t="s">
        <v>1162</v>
      </c>
      <c r="F47" t="s">
        <v>1164</v>
      </c>
      <c r="G47" t="s">
        <v>58</v>
      </c>
      <c r="I47" t="s">
        <v>956</v>
      </c>
      <c r="J47" s="104">
        <v>46058</v>
      </c>
      <c r="K47" s="104">
        <v>46059</v>
      </c>
      <c r="L47" s="345">
        <v>-100</v>
      </c>
      <c r="M47">
        <v>406.62</v>
      </c>
      <c r="N47">
        <v>40662</v>
      </c>
      <c r="O47" s="345">
        <v>40587</v>
      </c>
      <c r="P47" t="s">
        <v>58</v>
      </c>
      <c r="Q47">
        <v>40662</v>
      </c>
      <c r="R47" t="s">
        <v>58</v>
      </c>
      <c r="S47">
        <v>0</v>
      </c>
      <c r="T47">
        <v>-75</v>
      </c>
    </row>
    <row r="48" spans="1:20" x14ac:dyDescent="0.25">
      <c r="A48">
        <v>267642</v>
      </c>
      <c r="B48">
        <v>70656761</v>
      </c>
      <c r="C48">
        <v>70656761</v>
      </c>
      <c r="D48" t="s">
        <v>1009</v>
      </c>
      <c r="E48" t="s">
        <v>708</v>
      </c>
      <c r="F48" t="s">
        <v>7</v>
      </c>
      <c r="G48" t="s">
        <v>58</v>
      </c>
      <c r="H48" t="s">
        <v>960</v>
      </c>
      <c r="I48" t="s">
        <v>956</v>
      </c>
      <c r="J48" s="104">
        <v>46057</v>
      </c>
      <c r="K48" s="104">
        <v>46059</v>
      </c>
      <c r="L48" s="345">
        <v>75</v>
      </c>
      <c r="M48">
        <v>576.9</v>
      </c>
      <c r="N48">
        <v>-43267.5</v>
      </c>
      <c r="O48" s="345">
        <v>-43347.5</v>
      </c>
      <c r="P48" t="s">
        <v>58</v>
      </c>
      <c r="Q48">
        <v>-43347.5</v>
      </c>
      <c r="R48" t="s">
        <v>58</v>
      </c>
      <c r="S48">
        <v>-80</v>
      </c>
      <c r="T48">
        <v>-80</v>
      </c>
    </row>
    <row r="49" spans="1:20" x14ac:dyDescent="0.25">
      <c r="A49">
        <v>266915</v>
      </c>
      <c r="B49">
        <v>676870</v>
      </c>
      <c r="C49">
        <v>676870</v>
      </c>
      <c r="D49" t="s">
        <v>957</v>
      </c>
      <c r="E49" t="s">
        <v>700</v>
      </c>
      <c r="F49" t="s">
        <v>5</v>
      </c>
      <c r="G49" t="s">
        <v>58</v>
      </c>
      <c r="I49" t="s">
        <v>956</v>
      </c>
      <c r="J49" s="104">
        <v>46056</v>
      </c>
      <c r="K49" s="104">
        <v>46057</v>
      </c>
      <c r="L49" s="345">
        <v>-5</v>
      </c>
      <c r="M49">
        <v>1117.78</v>
      </c>
      <c r="N49">
        <v>5588.9</v>
      </c>
      <c r="O49" s="345">
        <v>5528.9</v>
      </c>
      <c r="P49" t="s">
        <v>58</v>
      </c>
      <c r="Q49">
        <v>5528.9</v>
      </c>
      <c r="R49" t="s">
        <v>58</v>
      </c>
      <c r="S49">
        <v>-60</v>
      </c>
      <c r="T49">
        <v>-60</v>
      </c>
    </row>
    <row r="50" spans="1:20" x14ac:dyDescent="0.25">
      <c r="A50">
        <v>265025</v>
      </c>
      <c r="B50">
        <v>676842</v>
      </c>
      <c r="C50">
        <v>676842</v>
      </c>
      <c r="D50" t="s">
        <v>961</v>
      </c>
      <c r="E50" t="s">
        <v>711</v>
      </c>
      <c r="F50" t="s">
        <v>10</v>
      </c>
      <c r="G50" t="s">
        <v>58</v>
      </c>
      <c r="H50" t="s">
        <v>975</v>
      </c>
      <c r="I50" t="s">
        <v>956</v>
      </c>
      <c r="J50" s="104">
        <v>46055</v>
      </c>
      <c r="K50" s="104">
        <v>46055</v>
      </c>
      <c r="L50" s="345">
        <v>990</v>
      </c>
      <c r="M50">
        <v>15.659000000000001</v>
      </c>
      <c r="N50">
        <v>-15502.41</v>
      </c>
      <c r="O50" s="345">
        <v>-15537.99</v>
      </c>
      <c r="P50" t="s">
        <v>58</v>
      </c>
      <c r="Q50">
        <v>-15537.99</v>
      </c>
      <c r="R50" t="s">
        <v>58</v>
      </c>
      <c r="S50">
        <v>-35.58</v>
      </c>
      <c r="T50">
        <v>-35.58</v>
      </c>
    </row>
    <row r="51" spans="1:20" x14ac:dyDescent="0.25">
      <c r="A51">
        <v>265026</v>
      </c>
      <c r="B51">
        <v>676842</v>
      </c>
      <c r="C51">
        <v>676842</v>
      </c>
      <c r="D51" t="s">
        <v>1009</v>
      </c>
      <c r="E51" t="s">
        <v>708</v>
      </c>
      <c r="F51" t="s">
        <v>7</v>
      </c>
      <c r="G51" t="s">
        <v>58</v>
      </c>
      <c r="H51" t="s">
        <v>975</v>
      </c>
      <c r="I51" t="s">
        <v>956</v>
      </c>
      <c r="J51" s="104">
        <v>46055</v>
      </c>
      <c r="K51" s="104">
        <v>46055</v>
      </c>
      <c r="L51" s="345">
        <v>20</v>
      </c>
      <c r="M51">
        <v>588.9</v>
      </c>
      <c r="N51">
        <v>-11778</v>
      </c>
      <c r="O51" s="345">
        <v>-11812.23</v>
      </c>
      <c r="P51" t="s">
        <v>58</v>
      </c>
      <c r="Q51">
        <v>-11812.23</v>
      </c>
      <c r="R51" t="s">
        <v>58</v>
      </c>
      <c r="S51">
        <v>-34.229999999999997</v>
      </c>
      <c r="T51">
        <v>-34.229999999999997</v>
      </c>
    </row>
    <row r="52" spans="1:20" x14ac:dyDescent="0.25">
      <c r="A52">
        <v>265029</v>
      </c>
      <c r="B52">
        <v>676870</v>
      </c>
      <c r="C52">
        <v>676870</v>
      </c>
      <c r="D52" t="s">
        <v>1011</v>
      </c>
      <c r="E52" t="s">
        <v>712</v>
      </c>
      <c r="F52" t="s">
        <v>61</v>
      </c>
      <c r="G52" t="s">
        <v>58</v>
      </c>
      <c r="H52" t="s">
        <v>975</v>
      </c>
      <c r="I52" t="s">
        <v>956</v>
      </c>
      <c r="J52" s="104">
        <v>46055</v>
      </c>
      <c r="K52" s="104">
        <v>46055</v>
      </c>
      <c r="L52" s="345">
        <v>-13</v>
      </c>
      <c r="M52">
        <v>540.74199999999996</v>
      </c>
      <c r="N52">
        <v>7029.65</v>
      </c>
      <c r="O52" s="345">
        <v>6997.12</v>
      </c>
      <c r="P52" t="s">
        <v>58</v>
      </c>
      <c r="Q52">
        <v>6997.12</v>
      </c>
      <c r="R52" t="s">
        <v>58</v>
      </c>
      <c r="S52">
        <v>-32.53</v>
      </c>
      <c r="T52">
        <v>-32.53</v>
      </c>
    </row>
    <row r="53" spans="1:20" x14ac:dyDescent="0.25">
      <c r="A53">
        <v>265033</v>
      </c>
      <c r="B53">
        <v>4476501.1001000004</v>
      </c>
      <c r="C53">
        <v>4476501.1001000004</v>
      </c>
      <c r="D53" t="s">
        <v>971</v>
      </c>
      <c r="E53" t="s">
        <v>701</v>
      </c>
      <c r="F53" t="s">
        <v>53</v>
      </c>
      <c r="G53" t="s">
        <v>58</v>
      </c>
      <c r="I53" t="s">
        <v>956</v>
      </c>
      <c r="J53" s="104">
        <v>46055</v>
      </c>
      <c r="K53" s="104">
        <v>46055</v>
      </c>
      <c r="L53" s="345">
        <v>-17</v>
      </c>
      <c r="M53">
        <v>2806.9079999999999</v>
      </c>
      <c r="N53">
        <v>47717.440000000002</v>
      </c>
      <c r="O53" s="345">
        <v>47642.44</v>
      </c>
      <c r="P53" t="s">
        <v>58</v>
      </c>
      <c r="Q53">
        <v>47717.440000000002</v>
      </c>
      <c r="R53" t="s">
        <v>58</v>
      </c>
      <c r="S53">
        <v>0</v>
      </c>
      <c r="T53">
        <v>-75</v>
      </c>
    </row>
    <row r="54" spans="1:20" x14ac:dyDescent="0.25">
      <c r="A54">
        <v>266261</v>
      </c>
      <c r="B54">
        <v>676842</v>
      </c>
      <c r="C54">
        <v>676842</v>
      </c>
      <c r="D54" t="s">
        <v>971</v>
      </c>
      <c r="E54" t="s">
        <v>701</v>
      </c>
      <c r="F54" t="s">
        <v>53</v>
      </c>
      <c r="G54" t="s">
        <v>58</v>
      </c>
      <c r="I54" t="s">
        <v>956</v>
      </c>
      <c r="J54" s="104">
        <v>46055</v>
      </c>
      <c r="K54" s="104">
        <v>46056</v>
      </c>
      <c r="L54" s="345">
        <v>5</v>
      </c>
      <c r="M54">
        <v>2807.0250000000001</v>
      </c>
      <c r="N54">
        <v>-14035.13</v>
      </c>
      <c r="O54" s="345">
        <v>-14065.13</v>
      </c>
      <c r="P54" t="s">
        <v>58</v>
      </c>
      <c r="Q54">
        <v>-14065.13</v>
      </c>
      <c r="R54" t="s">
        <v>58</v>
      </c>
      <c r="S54">
        <v>-30</v>
      </c>
      <c r="T54">
        <v>-30</v>
      </c>
    </row>
    <row r="55" spans="1:20" x14ac:dyDescent="0.25">
      <c r="A55">
        <v>266263</v>
      </c>
      <c r="B55">
        <v>676870</v>
      </c>
      <c r="C55">
        <v>676870</v>
      </c>
      <c r="D55" t="s">
        <v>1004</v>
      </c>
      <c r="E55" t="s">
        <v>702</v>
      </c>
      <c r="F55" t="s">
        <v>12</v>
      </c>
      <c r="G55" t="s">
        <v>58</v>
      </c>
      <c r="I55" t="s">
        <v>956</v>
      </c>
      <c r="J55" s="104">
        <v>46055</v>
      </c>
      <c r="K55" s="104">
        <v>46056</v>
      </c>
      <c r="L55" s="345">
        <v>-70</v>
      </c>
      <c r="M55">
        <v>134.21</v>
      </c>
      <c r="N55">
        <v>9394.7000000000007</v>
      </c>
      <c r="O55" s="345">
        <v>9334.7000000000007</v>
      </c>
      <c r="P55" t="s">
        <v>58</v>
      </c>
      <c r="Q55">
        <v>9334.7000000000007</v>
      </c>
      <c r="R55" t="s">
        <v>58</v>
      </c>
      <c r="S55">
        <v>-60</v>
      </c>
      <c r="T55">
        <v>-60</v>
      </c>
    </row>
    <row r="56" spans="1:20" x14ac:dyDescent="0.25">
      <c r="A56">
        <v>265030</v>
      </c>
      <c r="B56">
        <v>676870</v>
      </c>
      <c r="C56">
        <v>676870</v>
      </c>
      <c r="D56" t="s">
        <v>971</v>
      </c>
      <c r="E56" t="s">
        <v>701</v>
      </c>
      <c r="F56" t="s">
        <v>53</v>
      </c>
      <c r="G56" t="s">
        <v>58</v>
      </c>
      <c r="I56" t="s">
        <v>956</v>
      </c>
      <c r="J56" s="104">
        <v>46052</v>
      </c>
      <c r="K56" s="104">
        <v>46055</v>
      </c>
      <c r="L56" s="345">
        <v>-2</v>
      </c>
      <c r="M56">
        <v>2806.9079999999999</v>
      </c>
      <c r="N56">
        <v>5613.82</v>
      </c>
      <c r="O56" s="345">
        <v>5583.82</v>
      </c>
      <c r="P56" t="s">
        <v>58</v>
      </c>
      <c r="Q56">
        <v>5583.82</v>
      </c>
      <c r="R56" t="s">
        <v>58</v>
      </c>
      <c r="S56">
        <v>-30</v>
      </c>
      <c r="T56">
        <v>-30</v>
      </c>
    </row>
    <row r="57" spans="1:20" x14ac:dyDescent="0.25">
      <c r="A57">
        <v>265035</v>
      </c>
      <c r="B57">
        <v>4476501.1001000004</v>
      </c>
      <c r="C57">
        <v>4476501.1001000004</v>
      </c>
      <c r="D57" t="s">
        <v>1120</v>
      </c>
      <c r="E57" t="s">
        <v>1120</v>
      </c>
      <c r="F57" t="s">
        <v>1119</v>
      </c>
      <c r="G57" t="s">
        <v>58</v>
      </c>
      <c r="H57" t="s">
        <v>975</v>
      </c>
      <c r="I57" t="s">
        <v>956</v>
      </c>
      <c r="J57" s="104">
        <v>46052</v>
      </c>
      <c r="K57" s="104">
        <v>46056</v>
      </c>
      <c r="L57" s="345">
        <v>60000</v>
      </c>
      <c r="M57">
        <v>100</v>
      </c>
      <c r="N57">
        <v>-60000</v>
      </c>
      <c r="O57" s="345">
        <v>-60092.5</v>
      </c>
      <c r="P57" t="s">
        <v>58</v>
      </c>
      <c r="Q57">
        <v>-60002.5</v>
      </c>
      <c r="R57" t="s">
        <v>58</v>
      </c>
      <c r="S57">
        <v>-2.5</v>
      </c>
      <c r="T57">
        <v>-92.5</v>
      </c>
    </row>
    <row r="58" spans="1:20" x14ac:dyDescent="0.25">
      <c r="A58">
        <v>262971</v>
      </c>
      <c r="B58">
        <v>70596132</v>
      </c>
      <c r="C58">
        <v>70596132</v>
      </c>
      <c r="D58" t="s">
        <v>971</v>
      </c>
      <c r="E58" t="s">
        <v>701</v>
      </c>
      <c r="F58" t="s">
        <v>53</v>
      </c>
      <c r="G58" t="s">
        <v>58</v>
      </c>
      <c r="I58" t="s">
        <v>956</v>
      </c>
      <c r="J58" s="104">
        <v>46044</v>
      </c>
      <c r="K58" s="104">
        <v>46044</v>
      </c>
      <c r="L58" s="345">
        <v>-6</v>
      </c>
      <c r="M58">
        <v>2805.0059999999999</v>
      </c>
      <c r="N58">
        <v>16830.04</v>
      </c>
      <c r="O58" s="345">
        <v>16750.04</v>
      </c>
      <c r="P58" t="s">
        <v>58</v>
      </c>
      <c r="Q58">
        <v>16750.04</v>
      </c>
      <c r="R58" t="s">
        <v>58</v>
      </c>
      <c r="S58">
        <v>-80</v>
      </c>
      <c r="T58">
        <v>-80</v>
      </c>
    </row>
    <row r="59" spans="1:20" x14ac:dyDescent="0.25">
      <c r="A59">
        <v>262973</v>
      </c>
      <c r="B59">
        <v>70596149</v>
      </c>
      <c r="C59">
        <v>70596149</v>
      </c>
      <c r="D59" t="s">
        <v>971</v>
      </c>
      <c r="E59" t="s">
        <v>701</v>
      </c>
      <c r="F59" t="s">
        <v>53</v>
      </c>
      <c r="G59" t="s">
        <v>58</v>
      </c>
      <c r="I59" t="s">
        <v>956</v>
      </c>
      <c r="J59" s="104">
        <v>46044</v>
      </c>
      <c r="K59" s="104">
        <v>46044</v>
      </c>
      <c r="L59" s="345">
        <v>-6</v>
      </c>
      <c r="M59">
        <v>2805.0059999999999</v>
      </c>
      <c r="N59">
        <v>16830.04</v>
      </c>
      <c r="O59" s="345">
        <v>16750.04</v>
      </c>
      <c r="P59" t="s">
        <v>58</v>
      </c>
      <c r="Q59">
        <v>16750.04</v>
      </c>
      <c r="R59" t="s">
        <v>58</v>
      </c>
      <c r="S59">
        <v>-80</v>
      </c>
      <c r="T59">
        <v>-80</v>
      </c>
    </row>
    <row r="60" spans="1:20" x14ac:dyDescent="0.25">
      <c r="A60">
        <v>264711</v>
      </c>
      <c r="B60">
        <v>70642046</v>
      </c>
      <c r="C60">
        <v>70642046</v>
      </c>
      <c r="D60" t="s">
        <v>958</v>
      </c>
      <c r="E60" t="s">
        <v>706</v>
      </c>
      <c r="F60" t="s">
        <v>4</v>
      </c>
      <c r="G60" t="s">
        <v>865</v>
      </c>
      <c r="I60" t="s">
        <v>956</v>
      </c>
      <c r="J60" s="104">
        <v>46044</v>
      </c>
      <c r="K60" s="104">
        <v>46044</v>
      </c>
      <c r="L60" s="345">
        <v>8</v>
      </c>
      <c r="M60">
        <v>2751.89</v>
      </c>
      <c r="N60">
        <v>-22015.119999999999</v>
      </c>
      <c r="O60" s="345">
        <v>-22108.84</v>
      </c>
      <c r="P60" t="s">
        <v>865</v>
      </c>
      <c r="Q60">
        <v>-22108.84</v>
      </c>
      <c r="R60" t="s">
        <v>865</v>
      </c>
      <c r="S60">
        <v>-93.72</v>
      </c>
      <c r="T60">
        <v>-93.72</v>
      </c>
    </row>
    <row r="61" spans="1:20" x14ac:dyDescent="0.25">
      <c r="A61">
        <v>262975</v>
      </c>
      <c r="B61">
        <v>70609111</v>
      </c>
      <c r="C61">
        <v>70609111</v>
      </c>
      <c r="D61" t="s">
        <v>955</v>
      </c>
      <c r="E61" t="s">
        <v>707</v>
      </c>
      <c r="F61" t="s">
        <v>6</v>
      </c>
      <c r="G61" t="s">
        <v>58</v>
      </c>
      <c r="I61" t="s">
        <v>956</v>
      </c>
      <c r="J61" s="104">
        <v>46043</v>
      </c>
      <c r="K61" s="104">
        <v>46044</v>
      </c>
      <c r="L61" s="345">
        <v>29</v>
      </c>
      <c r="M61">
        <v>1144.8</v>
      </c>
      <c r="N61">
        <v>-33199.199999999997</v>
      </c>
      <c r="O61" s="345">
        <v>-33279.199999999997</v>
      </c>
      <c r="P61" t="s">
        <v>58</v>
      </c>
      <c r="Q61">
        <v>-33279.199999999997</v>
      </c>
      <c r="R61" t="s">
        <v>58</v>
      </c>
      <c r="S61">
        <v>-80</v>
      </c>
      <c r="T61">
        <v>-80</v>
      </c>
    </row>
    <row r="62" spans="1:20" x14ac:dyDescent="0.25">
      <c r="A62">
        <v>262977</v>
      </c>
      <c r="B62">
        <v>70642038</v>
      </c>
      <c r="C62">
        <v>70642038</v>
      </c>
      <c r="D62" t="s">
        <v>958</v>
      </c>
      <c r="E62" t="s">
        <v>706</v>
      </c>
      <c r="F62" t="s">
        <v>4</v>
      </c>
      <c r="G62" t="s">
        <v>865</v>
      </c>
      <c r="I62" t="s">
        <v>956</v>
      </c>
      <c r="J62" s="104">
        <v>46043</v>
      </c>
      <c r="K62" s="104">
        <v>46044</v>
      </c>
      <c r="L62" s="345">
        <v>8</v>
      </c>
      <c r="M62">
        <v>2751.89</v>
      </c>
      <c r="N62">
        <v>-22015.119999999999</v>
      </c>
      <c r="O62" s="345">
        <v>-22108.84</v>
      </c>
      <c r="P62" t="s">
        <v>865</v>
      </c>
      <c r="Q62">
        <v>-22108.84</v>
      </c>
      <c r="R62" t="s">
        <v>865</v>
      </c>
      <c r="S62">
        <v>-93.72</v>
      </c>
      <c r="T62">
        <v>-93.72</v>
      </c>
    </row>
    <row r="63" spans="1:20" x14ac:dyDescent="0.25">
      <c r="A63">
        <v>262318</v>
      </c>
      <c r="B63">
        <v>70609111</v>
      </c>
      <c r="C63">
        <v>70609111</v>
      </c>
      <c r="D63" t="s">
        <v>971</v>
      </c>
      <c r="E63" t="s">
        <v>701</v>
      </c>
      <c r="F63" t="s">
        <v>53</v>
      </c>
      <c r="G63" t="s">
        <v>58</v>
      </c>
      <c r="I63" t="s">
        <v>956</v>
      </c>
      <c r="J63" s="104">
        <v>46042</v>
      </c>
      <c r="K63" s="104">
        <v>46042</v>
      </c>
      <c r="L63" s="345">
        <v>-26</v>
      </c>
      <c r="M63">
        <v>2804.6770000000001</v>
      </c>
      <c r="N63">
        <v>72921.600000000006</v>
      </c>
      <c r="O63" s="345">
        <v>72841.600000000006</v>
      </c>
      <c r="P63" t="s">
        <v>58</v>
      </c>
      <c r="Q63">
        <v>72841.600000000006</v>
      </c>
      <c r="R63" t="s">
        <v>58</v>
      </c>
      <c r="S63">
        <v>-80</v>
      </c>
      <c r="T63">
        <v>-80</v>
      </c>
    </row>
    <row r="64" spans="1:20" x14ac:dyDescent="0.25">
      <c r="A64">
        <v>262323</v>
      </c>
      <c r="B64">
        <v>70642038</v>
      </c>
      <c r="C64">
        <v>70642038</v>
      </c>
      <c r="D64" t="s">
        <v>971</v>
      </c>
      <c r="E64" t="s">
        <v>701</v>
      </c>
      <c r="F64" t="s">
        <v>53</v>
      </c>
      <c r="G64" t="s">
        <v>58</v>
      </c>
      <c r="I64" t="s">
        <v>956</v>
      </c>
      <c r="J64" s="104">
        <v>46042</v>
      </c>
      <c r="K64" s="104">
        <v>46042</v>
      </c>
      <c r="L64" s="345">
        <v>-8</v>
      </c>
      <c r="M64">
        <v>2804.6770000000001</v>
      </c>
      <c r="N64">
        <v>22437.42</v>
      </c>
      <c r="O64" s="345">
        <v>22357.42</v>
      </c>
      <c r="P64" t="s">
        <v>58</v>
      </c>
      <c r="Q64">
        <v>22357.42</v>
      </c>
      <c r="R64" t="s">
        <v>58</v>
      </c>
      <c r="S64">
        <v>-80</v>
      </c>
      <c r="T64">
        <v>-80</v>
      </c>
    </row>
    <row r="65" spans="1:20" x14ac:dyDescent="0.25">
      <c r="A65">
        <v>262325</v>
      </c>
      <c r="B65">
        <v>70642046</v>
      </c>
      <c r="C65">
        <v>70642046</v>
      </c>
      <c r="D65" t="s">
        <v>971</v>
      </c>
      <c r="E65" t="s">
        <v>701</v>
      </c>
      <c r="F65" t="s">
        <v>53</v>
      </c>
      <c r="G65" t="s">
        <v>58</v>
      </c>
      <c r="I65" t="s">
        <v>956</v>
      </c>
      <c r="J65" s="104">
        <v>46042</v>
      </c>
      <c r="K65" s="104">
        <v>46042</v>
      </c>
      <c r="L65" s="345">
        <v>-8</v>
      </c>
      <c r="M65">
        <v>2804.6770000000001</v>
      </c>
      <c r="N65">
        <v>22437.42</v>
      </c>
      <c r="O65" s="345">
        <v>22357.42</v>
      </c>
      <c r="P65" t="s">
        <v>58</v>
      </c>
      <c r="Q65">
        <v>22357.42</v>
      </c>
      <c r="R65" t="s">
        <v>58</v>
      </c>
      <c r="S65">
        <v>-80</v>
      </c>
      <c r="T65">
        <v>-80</v>
      </c>
    </row>
    <row r="66" spans="1:20" x14ac:dyDescent="0.25">
      <c r="A66">
        <v>262538</v>
      </c>
      <c r="B66">
        <v>70609111</v>
      </c>
      <c r="C66">
        <v>70609111</v>
      </c>
      <c r="D66" t="s">
        <v>963</v>
      </c>
      <c r="E66" t="s">
        <v>705</v>
      </c>
      <c r="F66" t="s">
        <v>3</v>
      </c>
      <c r="G66" t="s">
        <v>865</v>
      </c>
      <c r="I66" t="s">
        <v>956</v>
      </c>
      <c r="J66" s="104">
        <v>46042</v>
      </c>
      <c r="K66" s="104">
        <v>46044</v>
      </c>
      <c r="L66" s="345">
        <v>6</v>
      </c>
      <c r="M66">
        <v>3013.39</v>
      </c>
      <c r="N66">
        <v>-18080.34</v>
      </c>
      <c r="O66" s="345">
        <v>-18174.12</v>
      </c>
      <c r="P66" t="s">
        <v>865</v>
      </c>
      <c r="Q66">
        <v>-18174.12</v>
      </c>
      <c r="R66" t="s">
        <v>865</v>
      </c>
      <c r="S66">
        <v>-93.78</v>
      </c>
      <c r="T66">
        <v>-93.78</v>
      </c>
    </row>
    <row r="67" spans="1:20" x14ac:dyDescent="0.25">
      <c r="A67">
        <v>262542</v>
      </c>
      <c r="B67">
        <v>70654297</v>
      </c>
      <c r="C67">
        <v>70654297</v>
      </c>
      <c r="D67" t="s">
        <v>955</v>
      </c>
      <c r="E67" t="s">
        <v>707</v>
      </c>
      <c r="F67" t="s">
        <v>6</v>
      </c>
      <c r="G67" t="s">
        <v>58</v>
      </c>
      <c r="I67" t="s">
        <v>956</v>
      </c>
      <c r="J67" s="104">
        <v>46042</v>
      </c>
      <c r="K67" s="104">
        <v>46044</v>
      </c>
      <c r="L67" s="345">
        <v>39</v>
      </c>
      <c r="M67">
        <v>1139.6600000000001</v>
      </c>
      <c r="N67">
        <v>-44446.74</v>
      </c>
      <c r="O67" s="345">
        <v>-44526.74</v>
      </c>
      <c r="P67" t="s">
        <v>58</v>
      </c>
      <c r="Q67">
        <v>-44526.74</v>
      </c>
      <c r="R67" t="s">
        <v>58</v>
      </c>
      <c r="S67">
        <v>-80</v>
      </c>
      <c r="T67">
        <v>-80</v>
      </c>
    </row>
    <row r="68" spans="1:20" x14ac:dyDescent="0.25">
      <c r="A68">
        <v>262544</v>
      </c>
      <c r="B68">
        <v>70654297</v>
      </c>
      <c r="C68">
        <v>70654297</v>
      </c>
      <c r="D68" t="s">
        <v>957</v>
      </c>
      <c r="E68" t="s">
        <v>700</v>
      </c>
      <c r="F68" t="s">
        <v>5</v>
      </c>
      <c r="G68" t="s">
        <v>58</v>
      </c>
      <c r="I68" t="s">
        <v>956</v>
      </c>
      <c r="J68" s="104">
        <v>46042</v>
      </c>
      <c r="K68" s="104">
        <v>46045</v>
      </c>
      <c r="L68" s="345">
        <v>13</v>
      </c>
      <c r="M68">
        <v>1109.06</v>
      </c>
      <c r="N68">
        <v>-14417.78</v>
      </c>
      <c r="O68" s="345">
        <v>-14497.78</v>
      </c>
      <c r="P68" t="s">
        <v>58</v>
      </c>
      <c r="Q68">
        <v>-14497.78</v>
      </c>
      <c r="R68" t="s">
        <v>58</v>
      </c>
      <c r="S68">
        <v>-80</v>
      </c>
      <c r="T68">
        <v>-80</v>
      </c>
    </row>
    <row r="69" spans="1:20" x14ac:dyDescent="0.25">
      <c r="A69">
        <v>264717</v>
      </c>
      <c r="B69">
        <v>70654297</v>
      </c>
      <c r="C69">
        <v>70654297</v>
      </c>
      <c r="D69" t="s">
        <v>962</v>
      </c>
      <c r="E69" t="s">
        <v>699</v>
      </c>
      <c r="F69" t="s">
        <v>2</v>
      </c>
      <c r="G69" t="s">
        <v>58</v>
      </c>
      <c r="I69" t="s">
        <v>956</v>
      </c>
      <c r="J69" s="104">
        <v>46042</v>
      </c>
      <c r="K69" s="104">
        <v>46042</v>
      </c>
      <c r="L69" s="345">
        <v>9</v>
      </c>
      <c r="M69">
        <v>1876.27</v>
      </c>
      <c r="N69">
        <v>-16886.43</v>
      </c>
      <c r="O69" s="345">
        <v>-16966.43</v>
      </c>
      <c r="P69" t="s">
        <v>58</v>
      </c>
      <c r="Q69">
        <v>-16966.43</v>
      </c>
      <c r="R69" t="s">
        <v>58</v>
      </c>
      <c r="S69">
        <v>-80</v>
      </c>
      <c r="T69">
        <v>-80</v>
      </c>
    </row>
    <row r="70" spans="1:20" x14ac:dyDescent="0.25">
      <c r="A70">
        <v>261808</v>
      </c>
      <c r="B70">
        <v>70598445</v>
      </c>
      <c r="C70">
        <v>70598445</v>
      </c>
      <c r="D70" t="s">
        <v>971</v>
      </c>
      <c r="E70" t="s">
        <v>701</v>
      </c>
      <c r="F70" t="s">
        <v>53</v>
      </c>
      <c r="G70" t="s">
        <v>58</v>
      </c>
      <c r="I70" t="s">
        <v>956</v>
      </c>
      <c r="J70" s="104">
        <v>46041</v>
      </c>
      <c r="K70" s="104">
        <v>46041</v>
      </c>
      <c r="L70" s="345">
        <v>-39</v>
      </c>
      <c r="M70">
        <v>2804.511</v>
      </c>
      <c r="N70">
        <v>109375.93</v>
      </c>
      <c r="O70" s="345">
        <v>109266.55</v>
      </c>
      <c r="P70" t="s">
        <v>58</v>
      </c>
      <c r="Q70">
        <v>109266.55</v>
      </c>
      <c r="R70" t="s">
        <v>58</v>
      </c>
      <c r="S70">
        <v>-109.38</v>
      </c>
      <c r="T70">
        <v>-109.38</v>
      </c>
    </row>
    <row r="71" spans="1:20" x14ac:dyDescent="0.25">
      <c r="A71">
        <v>261809</v>
      </c>
      <c r="B71">
        <v>70609136</v>
      </c>
      <c r="C71">
        <v>70609136</v>
      </c>
      <c r="D71" t="s">
        <v>971</v>
      </c>
      <c r="E71" t="s">
        <v>701</v>
      </c>
      <c r="F71" t="s">
        <v>53</v>
      </c>
      <c r="G71" t="s">
        <v>58</v>
      </c>
      <c r="I71" t="s">
        <v>956</v>
      </c>
      <c r="J71" s="104">
        <v>46041</v>
      </c>
      <c r="K71" s="104">
        <v>46041</v>
      </c>
      <c r="L71" s="345">
        <v>-7</v>
      </c>
      <c r="M71">
        <v>2804.511</v>
      </c>
      <c r="N71">
        <v>19631.580000000002</v>
      </c>
      <c r="O71" s="345">
        <v>19551.580000000002</v>
      </c>
      <c r="P71" t="s">
        <v>58</v>
      </c>
      <c r="Q71">
        <v>19551.580000000002</v>
      </c>
      <c r="R71" t="s">
        <v>58</v>
      </c>
      <c r="S71">
        <v>-80</v>
      </c>
      <c r="T71">
        <v>-80</v>
      </c>
    </row>
    <row r="72" spans="1:20" x14ac:dyDescent="0.25">
      <c r="A72">
        <v>261810</v>
      </c>
      <c r="B72">
        <v>70609064</v>
      </c>
      <c r="C72">
        <v>70609064</v>
      </c>
      <c r="D72" t="s">
        <v>971</v>
      </c>
      <c r="E72" t="s">
        <v>701</v>
      </c>
      <c r="F72" t="s">
        <v>53</v>
      </c>
      <c r="G72" t="s">
        <v>58</v>
      </c>
      <c r="I72" t="s">
        <v>956</v>
      </c>
      <c r="J72" s="104">
        <v>46041</v>
      </c>
      <c r="K72" s="104">
        <v>46041</v>
      </c>
      <c r="L72" s="345">
        <v>-6</v>
      </c>
      <c r="M72">
        <v>2804.511</v>
      </c>
      <c r="N72">
        <v>16827.07</v>
      </c>
      <c r="O72" s="345">
        <v>16747.07</v>
      </c>
      <c r="P72" t="s">
        <v>58</v>
      </c>
      <c r="Q72">
        <v>16747.07</v>
      </c>
      <c r="R72" t="s">
        <v>58</v>
      </c>
      <c r="S72">
        <v>-80</v>
      </c>
      <c r="T72">
        <v>-80</v>
      </c>
    </row>
    <row r="73" spans="1:20" x14ac:dyDescent="0.25">
      <c r="A73">
        <v>262003</v>
      </c>
      <c r="B73">
        <v>4459371.1001000004</v>
      </c>
      <c r="C73">
        <v>4459371.1001000004</v>
      </c>
      <c r="D73" t="s">
        <v>971</v>
      </c>
      <c r="E73" t="s">
        <v>701</v>
      </c>
      <c r="F73" t="s">
        <v>53</v>
      </c>
      <c r="G73" t="s">
        <v>58</v>
      </c>
      <c r="I73" t="s">
        <v>956</v>
      </c>
      <c r="J73" s="104">
        <v>46041</v>
      </c>
      <c r="K73" s="104">
        <v>46041</v>
      </c>
      <c r="L73" s="345">
        <v>-30</v>
      </c>
      <c r="M73">
        <v>2804.511</v>
      </c>
      <c r="N73">
        <v>84135.33</v>
      </c>
      <c r="O73" s="345">
        <v>84060.33</v>
      </c>
      <c r="P73" t="s">
        <v>58</v>
      </c>
      <c r="Q73">
        <v>84135.33</v>
      </c>
      <c r="R73" t="s">
        <v>58</v>
      </c>
      <c r="S73">
        <v>0</v>
      </c>
      <c r="T73">
        <v>-75</v>
      </c>
    </row>
    <row r="74" spans="1:20" x14ac:dyDescent="0.25">
      <c r="A74">
        <v>262005</v>
      </c>
      <c r="B74">
        <v>4459436.1001000004</v>
      </c>
      <c r="C74">
        <v>4459436.1001000004</v>
      </c>
      <c r="D74" t="s">
        <v>971</v>
      </c>
      <c r="E74" t="s">
        <v>701</v>
      </c>
      <c r="F74" t="s">
        <v>53</v>
      </c>
      <c r="G74" t="s">
        <v>58</v>
      </c>
      <c r="I74" t="s">
        <v>956</v>
      </c>
      <c r="J74" s="104">
        <v>46041</v>
      </c>
      <c r="K74" s="104">
        <v>46041</v>
      </c>
      <c r="L74" s="345">
        <v>-11</v>
      </c>
      <c r="M74">
        <v>2804.511</v>
      </c>
      <c r="N74">
        <v>30849.62</v>
      </c>
      <c r="O74" s="345">
        <v>30774.62</v>
      </c>
      <c r="P74" t="s">
        <v>58</v>
      </c>
      <c r="Q74">
        <v>30849.62</v>
      </c>
      <c r="R74" t="s">
        <v>58</v>
      </c>
      <c r="S74">
        <v>0</v>
      </c>
      <c r="T74">
        <v>-75</v>
      </c>
    </row>
    <row r="75" spans="1:20" x14ac:dyDescent="0.25">
      <c r="A75">
        <v>262007</v>
      </c>
      <c r="B75">
        <v>4465711.1001000004</v>
      </c>
      <c r="C75">
        <v>4465711.1001000004</v>
      </c>
      <c r="D75" t="s">
        <v>971</v>
      </c>
      <c r="E75" t="s">
        <v>701</v>
      </c>
      <c r="F75" t="s">
        <v>53</v>
      </c>
      <c r="G75" t="s">
        <v>58</v>
      </c>
      <c r="I75" t="s">
        <v>956</v>
      </c>
      <c r="J75" s="104">
        <v>46041</v>
      </c>
      <c r="K75" s="104">
        <v>46041</v>
      </c>
      <c r="L75" s="345">
        <v>-10</v>
      </c>
      <c r="M75">
        <v>2804.511</v>
      </c>
      <c r="N75">
        <v>28045.11</v>
      </c>
      <c r="O75" s="345">
        <v>27970.11</v>
      </c>
      <c r="P75" t="s">
        <v>58</v>
      </c>
      <c r="Q75">
        <v>28045.11</v>
      </c>
      <c r="R75" t="s">
        <v>58</v>
      </c>
      <c r="S75">
        <v>0</v>
      </c>
      <c r="T75">
        <v>-75</v>
      </c>
    </row>
    <row r="76" spans="1:20" x14ac:dyDescent="0.25">
      <c r="A76">
        <v>262009</v>
      </c>
      <c r="B76">
        <v>4467668.1001000004</v>
      </c>
      <c r="C76">
        <v>4467668.1001000004</v>
      </c>
      <c r="D76" t="s">
        <v>971</v>
      </c>
      <c r="E76" t="s">
        <v>701</v>
      </c>
      <c r="F76" t="s">
        <v>53</v>
      </c>
      <c r="G76" t="s">
        <v>58</v>
      </c>
      <c r="I76" t="s">
        <v>956</v>
      </c>
      <c r="J76" s="104">
        <v>46041</v>
      </c>
      <c r="K76" s="104">
        <v>46041</v>
      </c>
      <c r="L76" s="345">
        <v>-16</v>
      </c>
      <c r="M76">
        <v>2804.511</v>
      </c>
      <c r="N76">
        <v>44872.18</v>
      </c>
      <c r="O76" s="345">
        <v>44797.18</v>
      </c>
      <c r="P76" t="s">
        <v>58</v>
      </c>
      <c r="Q76">
        <v>44872.18</v>
      </c>
      <c r="R76" t="s">
        <v>58</v>
      </c>
      <c r="S76">
        <v>0</v>
      </c>
      <c r="T76">
        <v>-75</v>
      </c>
    </row>
    <row r="77" spans="1:20" x14ac:dyDescent="0.25">
      <c r="A77">
        <v>262011</v>
      </c>
      <c r="B77">
        <v>4476501.1001000004</v>
      </c>
      <c r="C77">
        <v>4476501.1001000004</v>
      </c>
      <c r="D77" t="s">
        <v>971</v>
      </c>
      <c r="E77" t="s">
        <v>701</v>
      </c>
      <c r="F77" t="s">
        <v>53</v>
      </c>
      <c r="G77" t="s">
        <v>58</v>
      </c>
      <c r="I77" t="s">
        <v>956</v>
      </c>
      <c r="J77" s="104">
        <v>46041</v>
      </c>
      <c r="K77" s="104">
        <v>46041</v>
      </c>
      <c r="L77" s="345">
        <v>-51</v>
      </c>
      <c r="M77">
        <v>2804.511</v>
      </c>
      <c r="N77">
        <v>143030.06</v>
      </c>
      <c r="O77" s="345">
        <v>142955.06</v>
      </c>
      <c r="P77" t="s">
        <v>58</v>
      </c>
      <c r="Q77">
        <v>143030.06</v>
      </c>
      <c r="R77" t="s">
        <v>58</v>
      </c>
      <c r="S77">
        <v>0</v>
      </c>
      <c r="T77">
        <v>-75</v>
      </c>
    </row>
    <row r="78" spans="1:20" x14ac:dyDescent="0.25">
      <c r="A78">
        <v>262013</v>
      </c>
      <c r="B78">
        <v>4438803.1001000004</v>
      </c>
      <c r="C78">
        <v>4438803.1001000004</v>
      </c>
      <c r="D78" t="s">
        <v>971</v>
      </c>
      <c r="E78" t="s">
        <v>701</v>
      </c>
      <c r="F78" t="s">
        <v>53</v>
      </c>
      <c r="G78" t="s">
        <v>58</v>
      </c>
      <c r="I78" t="s">
        <v>956</v>
      </c>
      <c r="J78" s="104">
        <v>46041</v>
      </c>
      <c r="K78" s="104">
        <v>46041</v>
      </c>
      <c r="L78" s="345">
        <v>-8</v>
      </c>
      <c r="M78">
        <v>2804.511</v>
      </c>
      <c r="N78">
        <v>22436.09</v>
      </c>
      <c r="O78" s="345">
        <v>22361.09</v>
      </c>
      <c r="P78" t="s">
        <v>58</v>
      </c>
      <c r="Q78">
        <v>22436.09</v>
      </c>
      <c r="R78" t="s">
        <v>58</v>
      </c>
      <c r="S78">
        <v>0</v>
      </c>
      <c r="T78">
        <v>-75</v>
      </c>
    </row>
    <row r="79" spans="1:20" x14ac:dyDescent="0.25">
      <c r="A79">
        <v>262017</v>
      </c>
      <c r="B79">
        <v>4438790.1001000004</v>
      </c>
      <c r="C79">
        <v>4438790.1001000004</v>
      </c>
      <c r="D79" t="s">
        <v>971</v>
      </c>
      <c r="E79" t="s">
        <v>701</v>
      </c>
      <c r="F79" t="s">
        <v>53</v>
      </c>
      <c r="G79" t="s">
        <v>58</v>
      </c>
      <c r="I79" t="s">
        <v>956</v>
      </c>
      <c r="J79" s="104">
        <v>46041</v>
      </c>
      <c r="K79" s="104">
        <v>46041</v>
      </c>
      <c r="L79" s="345">
        <v>-8</v>
      </c>
      <c r="M79">
        <v>2804.511</v>
      </c>
      <c r="N79">
        <v>22436.09</v>
      </c>
      <c r="O79" s="345">
        <v>22361.09</v>
      </c>
      <c r="P79" t="s">
        <v>58</v>
      </c>
      <c r="Q79">
        <v>22361.09</v>
      </c>
      <c r="R79" t="s">
        <v>58</v>
      </c>
      <c r="S79">
        <v>-75</v>
      </c>
      <c r="T79">
        <v>-75</v>
      </c>
    </row>
    <row r="80" spans="1:20" x14ac:dyDescent="0.25">
      <c r="A80">
        <v>262539</v>
      </c>
      <c r="B80">
        <v>70609111</v>
      </c>
      <c r="C80">
        <v>70609111</v>
      </c>
      <c r="D80" t="s">
        <v>1009</v>
      </c>
      <c r="E80" t="s">
        <v>708</v>
      </c>
      <c r="F80" t="s">
        <v>7</v>
      </c>
      <c r="G80" t="s">
        <v>58</v>
      </c>
      <c r="H80" t="s">
        <v>960</v>
      </c>
      <c r="I80" t="s">
        <v>956</v>
      </c>
      <c r="J80" s="104">
        <v>46041</v>
      </c>
      <c r="K80" s="104">
        <v>46043</v>
      </c>
      <c r="L80" s="345">
        <v>39</v>
      </c>
      <c r="M80">
        <v>575.5</v>
      </c>
      <c r="N80">
        <v>-22444.5</v>
      </c>
      <c r="O80" s="345">
        <v>-22524.5</v>
      </c>
      <c r="P80" t="s">
        <v>58</v>
      </c>
      <c r="Q80">
        <v>-22524.5</v>
      </c>
      <c r="R80" t="s">
        <v>58</v>
      </c>
      <c r="S80">
        <v>-80</v>
      </c>
      <c r="T80">
        <v>-80</v>
      </c>
    </row>
    <row r="81" spans="1:20" x14ac:dyDescent="0.25">
      <c r="A81">
        <v>264719</v>
      </c>
      <c r="B81">
        <v>70654297</v>
      </c>
      <c r="C81">
        <v>70654297</v>
      </c>
      <c r="D81" t="s">
        <v>1009</v>
      </c>
      <c r="E81" t="s">
        <v>708</v>
      </c>
      <c r="F81" t="s">
        <v>7</v>
      </c>
      <c r="G81" t="s">
        <v>58</v>
      </c>
      <c r="H81" t="s">
        <v>1018</v>
      </c>
      <c r="I81" t="s">
        <v>956</v>
      </c>
      <c r="J81" s="104">
        <v>46041</v>
      </c>
      <c r="K81" s="104">
        <v>46041</v>
      </c>
      <c r="L81" s="345">
        <v>25</v>
      </c>
      <c r="M81">
        <v>588.68820000000005</v>
      </c>
      <c r="N81">
        <v>-14717.21</v>
      </c>
      <c r="O81" s="345">
        <v>-14797.21</v>
      </c>
      <c r="P81" t="s">
        <v>58</v>
      </c>
      <c r="Q81">
        <v>-14797.21</v>
      </c>
      <c r="R81" t="s">
        <v>58</v>
      </c>
      <c r="S81">
        <v>-80</v>
      </c>
      <c r="T81">
        <v>-80</v>
      </c>
    </row>
    <row r="82" spans="1:20" x14ac:dyDescent="0.25">
      <c r="A82">
        <v>262015</v>
      </c>
      <c r="B82">
        <v>4483108.1001000004</v>
      </c>
      <c r="C82">
        <v>4483108.1001000004</v>
      </c>
      <c r="D82" t="s">
        <v>971</v>
      </c>
      <c r="E82" t="s">
        <v>701</v>
      </c>
      <c r="F82" t="s">
        <v>53</v>
      </c>
      <c r="G82" t="s">
        <v>58</v>
      </c>
      <c r="I82" t="s">
        <v>956</v>
      </c>
      <c r="J82" s="104">
        <v>46038</v>
      </c>
      <c r="K82" s="104">
        <v>46042</v>
      </c>
      <c r="L82" s="345">
        <v>61</v>
      </c>
      <c r="M82">
        <v>2804.511</v>
      </c>
      <c r="N82">
        <v>-171075.17</v>
      </c>
      <c r="O82" s="345">
        <v>0</v>
      </c>
      <c r="P82" t="s">
        <v>58</v>
      </c>
      <c r="Q82">
        <v>0</v>
      </c>
      <c r="R82" t="s">
        <v>58</v>
      </c>
      <c r="S82">
        <v>171075.17</v>
      </c>
      <c r="T82">
        <v>171075.17</v>
      </c>
    </row>
    <row r="83" spans="1:20" x14ac:dyDescent="0.25">
      <c r="A83">
        <v>264713</v>
      </c>
      <c r="B83">
        <v>70654297</v>
      </c>
      <c r="C83">
        <v>70654297</v>
      </c>
      <c r="D83" t="s">
        <v>1004</v>
      </c>
      <c r="E83" t="s">
        <v>702</v>
      </c>
      <c r="F83" t="s">
        <v>12</v>
      </c>
      <c r="G83" t="s">
        <v>58</v>
      </c>
      <c r="I83" t="s">
        <v>956</v>
      </c>
      <c r="J83" s="104">
        <v>46038</v>
      </c>
      <c r="K83" s="104">
        <v>46038</v>
      </c>
      <c r="L83" s="345">
        <v>112</v>
      </c>
      <c r="M83">
        <v>134.22999999999999</v>
      </c>
      <c r="N83">
        <v>-15033.76</v>
      </c>
      <c r="O83" s="345">
        <v>-15113.76</v>
      </c>
      <c r="P83" t="s">
        <v>58</v>
      </c>
      <c r="Q83">
        <v>-15113.76</v>
      </c>
      <c r="R83" t="s">
        <v>58</v>
      </c>
      <c r="S83">
        <v>-80</v>
      </c>
      <c r="T83">
        <v>-80</v>
      </c>
    </row>
    <row r="84" spans="1:20" x14ac:dyDescent="0.25">
      <c r="A84">
        <v>264715</v>
      </c>
      <c r="B84">
        <v>70654297</v>
      </c>
      <c r="C84">
        <v>70654297</v>
      </c>
      <c r="D84" t="s">
        <v>971</v>
      </c>
      <c r="E84" t="s">
        <v>701</v>
      </c>
      <c r="F84" t="s">
        <v>53</v>
      </c>
      <c r="G84" t="s">
        <v>58</v>
      </c>
      <c r="I84" t="s">
        <v>956</v>
      </c>
      <c r="J84" s="104">
        <v>46038</v>
      </c>
      <c r="K84" s="104">
        <v>46038</v>
      </c>
      <c r="L84" s="345">
        <v>50</v>
      </c>
      <c r="M84">
        <v>2803.9989999999998</v>
      </c>
      <c r="N84">
        <v>-140199.95000000001</v>
      </c>
      <c r="O84" s="345">
        <v>-140340.15</v>
      </c>
      <c r="P84" t="s">
        <v>58</v>
      </c>
      <c r="Q84">
        <v>-140340.15</v>
      </c>
      <c r="R84" t="s">
        <v>58</v>
      </c>
      <c r="S84">
        <v>-140.19999999999999</v>
      </c>
      <c r="T84">
        <v>-140.19999999999999</v>
      </c>
    </row>
    <row r="85" spans="1:20" x14ac:dyDescent="0.25">
      <c r="A85">
        <v>261258</v>
      </c>
      <c r="B85">
        <v>70656761</v>
      </c>
      <c r="C85">
        <v>70656761</v>
      </c>
      <c r="D85" t="s">
        <v>971</v>
      </c>
      <c r="E85" t="s">
        <v>701</v>
      </c>
      <c r="F85" t="s">
        <v>53</v>
      </c>
      <c r="G85" t="s">
        <v>58</v>
      </c>
      <c r="I85" t="s">
        <v>956</v>
      </c>
      <c r="J85" s="104">
        <v>46037</v>
      </c>
      <c r="K85" s="104">
        <v>46037</v>
      </c>
      <c r="L85" s="345">
        <v>520</v>
      </c>
      <c r="M85">
        <v>2803.7930000000001</v>
      </c>
      <c r="N85">
        <v>-1457972.36</v>
      </c>
      <c r="O85" s="345">
        <v>-1459430.33</v>
      </c>
      <c r="P85" t="s">
        <v>58</v>
      </c>
      <c r="Q85">
        <v>-1459430.33</v>
      </c>
      <c r="R85" t="s">
        <v>58</v>
      </c>
      <c r="S85">
        <v>-1457.97</v>
      </c>
      <c r="T85">
        <v>-1457.97</v>
      </c>
    </row>
    <row r="86" spans="1:20" x14ac:dyDescent="0.25">
      <c r="A86">
        <v>260806</v>
      </c>
      <c r="B86">
        <v>70523881</v>
      </c>
      <c r="C86">
        <v>70523881</v>
      </c>
      <c r="D86" t="s">
        <v>971</v>
      </c>
      <c r="E86" t="s">
        <v>701</v>
      </c>
      <c r="F86" t="s">
        <v>53</v>
      </c>
      <c r="G86" t="s">
        <v>58</v>
      </c>
      <c r="I86" t="s">
        <v>956</v>
      </c>
      <c r="J86" s="104">
        <v>46036</v>
      </c>
      <c r="K86" s="104">
        <v>46036</v>
      </c>
      <c r="L86" s="345">
        <v>33</v>
      </c>
      <c r="M86">
        <v>2803.6039999999998</v>
      </c>
      <c r="N86">
        <v>-92518.93</v>
      </c>
      <c r="O86" s="345">
        <v>-92611.45</v>
      </c>
      <c r="P86" t="s">
        <v>58</v>
      </c>
      <c r="Q86">
        <v>-92611.45</v>
      </c>
      <c r="R86" t="s">
        <v>58</v>
      </c>
      <c r="S86">
        <v>-92.52</v>
      </c>
      <c r="T86">
        <v>-92.52</v>
      </c>
    </row>
    <row r="87" spans="1:20" x14ac:dyDescent="0.25">
      <c r="A87">
        <v>260807</v>
      </c>
      <c r="B87">
        <v>70609103</v>
      </c>
      <c r="C87">
        <v>70609103</v>
      </c>
      <c r="D87" t="s">
        <v>971</v>
      </c>
      <c r="E87" t="s">
        <v>701</v>
      </c>
      <c r="F87" t="s">
        <v>53</v>
      </c>
      <c r="G87" t="s">
        <v>58</v>
      </c>
      <c r="I87" t="s">
        <v>956</v>
      </c>
      <c r="J87" s="104">
        <v>46036</v>
      </c>
      <c r="K87" s="104">
        <v>46036</v>
      </c>
      <c r="L87" s="345">
        <v>25</v>
      </c>
      <c r="M87">
        <v>2803.6039999999998</v>
      </c>
      <c r="N87">
        <v>-70090.100000000006</v>
      </c>
      <c r="O87" s="345">
        <v>-70170.100000000006</v>
      </c>
      <c r="P87" t="s">
        <v>58</v>
      </c>
      <c r="Q87">
        <v>-70170.100000000006</v>
      </c>
      <c r="R87" t="s">
        <v>58</v>
      </c>
      <c r="S87">
        <v>-80</v>
      </c>
      <c r="T87">
        <v>-80</v>
      </c>
    </row>
    <row r="88" spans="1:20" x14ac:dyDescent="0.25">
      <c r="A88">
        <v>260808</v>
      </c>
      <c r="B88">
        <v>70609128</v>
      </c>
      <c r="C88">
        <v>70609128</v>
      </c>
      <c r="D88" t="s">
        <v>971</v>
      </c>
      <c r="E88" t="s">
        <v>701</v>
      </c>
      <c r="F88" t="s">
        <v>53</v>
      </c>
      <c r="G88" t="s">
        <v>58</v>
      </c>
      <c r="I88" t="s">
        <v>956</v>
      </c>
      <c r="J88" s="104">
        <v>46036</v>
      </c>
      <c r="K88" s="104">
        <v>46036</v>
      </c>
      <c r="L88" s="345">
        <v>23</v>
      </c>
      <c r="M88">
        <v>2803.6039999999998</v>
      </c>
      <c r="N88">
        <v>-64482.89</v>
      </c>
      <c r="O88" s="345">
        <v>-64562.89</v>
      </c>
      <c r="P88" t="s">
        <v>58</v>
      </c>
      <c r="Q88">
        <v>-64562.89</v>
      </c>
      <c r="R88" t="s">
        <v>58</v>
      </c>
      <c r="S88">
        <v>-80</v>
      </c>
      <c r="T88">
        <v>-80</v>
      </c>
    </row>
    <row r="89" spans="1:20" x14ac:dyDescent="0.25">
      <c r="A89">
        <v>260809</v>
      </c>
      <c r="B89">
        <v>70609111</v>
      </c>
      <c r="C89">
        <v>70609111</v>
      </c>
      <c r="D89" t="s">
        <v>971</v>
      </c>
      <c r="E89" t="s">
        <v>701</v>
      </c>
      <c r="F89" t="s">
        <v>53</v>
      </c>
      <c r="G89" t="s">
        <v>58</v>
      </c>
      <c r="I89" t="s">
        <v>956</v>
      </c>
      <c r="J89" s="104">
        <v>46036</v>
      </c>
      <c r="K89" s="104">
        <v>46036</v>
      </c>
      <c r="L89" s="345">
        <v>21</v>
      </c>
      <c r="M89">
        <v>2803.6039999999998</v>
      </c>
      <c r="N89">
        <v>-58875.68</v>
      </c>
      <c r="O89" s="345">
        <v>-58955.68</v>
      </c>
      <c r="P89" t="s">
        <v>58</v>
      </c>
      <c r="Q89">
        <v>-58955.68</v>
      </c>
      <c r="R89" t="s">
        <v>58</v>
      </c>
      <c r="S89">
        <v>-80</v>
      </c>
      <c r="T89">
        <v>-80</v>
      </c>
    </row>
    <row r="90" spans="1:20" x14ac:dyDescent="0.25">
      <c r="A90">
        <v>260810</v>
      </c>
      <c r="B90">
        <v>70615051</v>
      </c>
      <c r="C90">
        <v>70615051</v>
      </c>
      <c r="D90" t="s">
        <v>971</v>
      </c>
      <c r="E90" t="s">
        <v>701</v>
      </c>
      <c r="F90" t="s">
        <v>53</v>
      </c>
      <c r="G90" t="s">
        <v>58</v>
      </c>
      <c r="I90" t="s">
        <v>956</v>
      </c>
      <c r="J90" s="104">
        <v>46036</v>
      </c>
      <c r="K90" s="104">
        <v>46036</v>
      </c>
      <c r="L90" s="345">
        <v>25</v>
      </c>
      <c r="M90">
        <v>2803.6039999999998</v>
      </c>
      <c r="N90">
        <v>-70090.100000000006</v>
      </c>
      <c r="O90" s="345">
        <v>-70170.100000000006</v>
      </c>
      <c r="P90" t="s">
        <v>58</v>
      </c>
      <c r="Q90">
        <v>-70170.100000000006</v>
      </c>
      <c r="R90" t="s">
        <v>58</v>
      </c>
      <c r="S90">
        <v>-80</v>
      </c>
      <c r="T90">
        <v>-80</v>
      </c>
    </row>
    <row r="91" spans="1:20" x14ac:dyDescent="0.25">
      <c r="A91">
        <v>260811</v>
      </c>
      <c r="B91">
        <v>70596124</v>
      </c>
      <c r="C91">
        <v>70596124</v>
      </c>
      <c r="D91" t="s">
        <v>971</v>
      </c>
      <c r="E91" t="s">
        <v>701</v>
      </c>
      <c r="F91" t="s">
        <v>53</v>
      </c>
      <c r="G91" t="s">
        <v>58</v>
      </c>
      <c r="I91" t="s">
        <v>956</v>
      </c>
      <c r="J91" s="104">
        <v>46036</v>
      </c>
      <c r="K91" s="104">
        <v>46036</v>
      </c>
      <c r="L91" s="345">
        <v>15</v>
      </c>
      <c r="M91">
        <v>2803.6039999999998</v>
      </c>
      <c r="N91">
        <v>-42054.06</v>
      </c>
      <c r="O91" s="345">
        <v>-42134.06</v>
      </c>
      <c r="P91" t="s">
        <v>58</v>
      </c>
      <c r="Q91">
        <v>-42134.06</v>
      </c>
      <c r="R91" t="s">
        <v>58</v>
      </c>
      <c r="S91">
        <v>-80</v>
      </c>
      <c r="T91">
        <v>-80</v>
      </c>
    </row>
    <row r="92" spans="1:20" x14ac:dyDescent="0.25">
      <c r="A92">
        <v>260812</v>
      </c>
      <c r="B92">
        <v>70596132</v>
      </c>
      <c r="C92">
        <v>70596132</v>
      </c>
      <c r="D92" t="s">
        <v>971</v>
      </c>
      <c r="E92" t="s">
        <v>701</v>
      </c>
      <c r="F92" t="s">
        <v>53</v>
      </c>
      <c r="G92" t="s">
        <v>58</v>
      </c>
      <c r="I92" t="s">
        <v>956</v>
      </c>
      <c r="J92" s="104">
        <v>46036</v>
      </c>
      <c r="K92" s="104">
        <v>46036</v>
      </c>
      <c r="L92" s="345">
        <v>21</v>
      </c>
      <c r="M92">
        <v>2803.6039999999998</v>
      </c>
      <c r="N92">
        <v>-58875.68</v>
      </c>
      <c r="O92" s="345">
        <v>-58955.68</v>
      </c>
      <c r="P92" t="s">
        <v>58</v>
      </c>
      <c r="Q92">
        <v>-58955.68</v>
      </c>
      <c r="R92" t="s">
        <v>58</v>
      </c>
      <c r="S92">
        <v>-80</v>
      </c>
      <c r="T92">
        <v>-80</v>
      </c>
    </row>
    <row r="93" spans="1:20" x14ac:dyDescent="0.25">
      <c r="A93">
        <v>260813</v>
      </c>
      <c r="B93">
        <v>70596149</v>
      </c>
      <c r="C93">
        <v>70596149</v>
      </c>
      <c r="D93" t="s">
        <v>971</v>
      </c>
      <c r="E93" t="s">
        <v>701</v>
      </c>
      <c r="F93" t="s">
        <v>53</v>
      </c>
      <c r="G93" t="s">
        <v>58</v>
      </c>
      <c r="I93" t="s">
        <v>956</v>
      </c>
      <c r="J93" s="104">
        <v>46036</v>
      </c>
      <c r="K93" s="104">
        <v>46036</v>
      </c>
      <c r="L93" s="345">
        <v>24</v>
      </c>
      <c r="M93">
        <v>2803.6039999999998</v>
      </c>
      <c r="N93">
        <v>-67286.5</v>
      </c>
      <c r="O93" s="345">
        <v>-67366.5</v>
      </c>
      <c r="P93" t="s">
        <v>58</v>
      </c>
      <c r="Q93">
        <v>-67366.5</v>
      </c>
      <c r="R93" t="s">
        <v>58</v>
      </c>
      <c r="S93">
        <v>-80</v>
      </c>
      <c r="T93">
        <v>-80</v>
      </c>
    </row>
    <row r="94" spans="1:20" x14ac:dyDescent="0.25">
      <c r="A94">
        <v>260814</v>
      </c>
      <c r="B94">
        <v>70609064</v>
      </c>
      <c r="C94">
        <v>70609064</v>
      </c>
      <c r="D94" t="s">
        <v>971</v>
      </c>
      <c r="E94" t="s">
        <v>701</v>
      </c>
      <c r="F94" t="s">
        <v>53</v>
      </c>
      <c r="G94" t="s">
        <v>58</v>
      </c>
      <c r="I94" t="s">
        <v>956</v>
      </c>
      <c r="J94" s="104">
        <v>46036</v>
      </c>
      <c r="K94" s="104">
        <v>46036</v>
      </c>
      <c r="L94" s="345">
        <v>14</v>
      </c>
      <c r="M94">
        <v>2803.6039999999998</v>
      </c>
      <c r="N94">
        <v>-39250.46</v>
      </c>
      <c r="O94" s="345">
        <v>-39330.46</v>
      </c>
      <c r="P94" t="s">
        <v>58</v>
      </c>
      <c r="Q94">
        <v>-39330.46</v>
      </c>
      <c r="R94" t="s">
        <v>58</v>
      </c>
      <c r="S94">
        <v>-80</v>
      </c>
      <c r="T94">
        <v>-80</v>
      </c>
    </row>
    <row r="95" spans="1:20" x14ac:dyDescent="0.25">
      <c r="A95">
        <v>260815</v>
      </c>
      <c r="B95">
        <v>70609136</v>
      </c>
      <c r="C95">
        <v>70609136</v>
      </c>
      <c r="D95" t="s">
        <v>971</v>
      </c>
      <c r="E95" t="s">
        <v>701</v>
      </c>
      <c r="F95" t="s">
        <v>53</v>
      </c>
      <c r="G95" t="s">
        <v>58</v>
      </c>
      <c r="I95" t="s">
        <v>956</v>
      </c>
      <c r="J95" s="104">
        <v>46036</v>
      </c>
      <c r="K95" s="104">
        <v>46036</v>
      </c>
      <c r="L95" s="345">
        <v>17</v>
      </c>
      <c r="M95">
        <v>2803.6039999999998</v>
      </c>
      <c r="N95">
        <v>-47661.27</v>
      </c>
      <c r="O95" s="345">
        <v>-47741.27</v>
      </c>
      <c r="P95" t="s">
        <v>58</v>
      </c>
      <c r="Q95">
        <v>-47741.27</v>
      </c>
      <c r="R95" t="s">
        <v>58</v>
      </c>
      <c r="S95">
        <v>-80</v>
      </c>
      <c r="T95">
        <v>-80</v>
      </c>
    </row>
    <row r="96" spans="1:20" x14ac:dyDescent="0.25">
      <c r="A96">
        <v>260816</v>
      </c>
      <c r="B96">
        <v>70642038</v>
      </c>
      <c r="C96">
        <v>70642038</v>
      </c>
      <c r="D96" t="s">
        <v>971</v>
      </c>
      <c r="E96" t="s">
        <v>701</v>
      </c>
      <c r="F96" t="s">
        <v>53</v>
      </c>
      <c r="G96" t="s">
        <v>58</v>
      </c>
      <c r="I96" t="s">
        <v>956</v>
      </c>
      <c r="J96" s="104">
        <v>46036</v>
      </c>
      <c r="K96" s="104">
        <v>46036</v>
      </c>
      <c r="L96" s="345">
        <v>3</v>
      </c>
      <c r="M96">
        <v>2803.6039999999998</v>
      </c>
      <c r="N96">
        <v>-8410.81</v>
      </c>
      <c r="O96" s="345">
        <v>-8490.81</v>
      </c>
      <c r="P96" t="s">
        <v>58</v>
      </c>
      <c r="Q96">
        <v>-8490.81</v>
      </c>
      <c r="R96" t="s">
        <v>58</v>
      </c>
      <c r="S96">
        <v>-80</v>
      </c>
      <c r="T96">
        <v>-80</v>
      </c>
    </row>
    <row r="97" spans="1:20" x14ac:dyDescent="0.25">
      <c r="A97">
        <v>260817</v>
      </c>
      <c r="B97">
        <v>70642046</v>
      </c>
      <c r="C97">
        <v>70642046</v>
      </c>
      <c r="D97" t="s">
        <v>971</v>
      </c>
      <c r="E97" t="s">
        <v>701</v>
      </c>
      <c r="F97" t="s">
        <v>53</v>
      </c>
      <c r="G97" t="s">
        <v>58</v>
      </c>
      <c r="I97" t="s">
        <v>956</v>
      </c>
      <c r="J97" s="104">
        <v>46036</v>
      </c>
      <c r="K97" s="104">
        <v>46036</v>
      </c>
      <c r="L97" s="345">
        <v>3</v>
      </c>
      <c r="M97">
        <v>2803.6039999999998</v>
      </c>
      <c r="N97">
        <v>-8410.81</v>
      </c>
      <c r="O97" s="345">
        <v>-8490.81</v>
      </c>
      <c r="P97" t="s">
        <v>58</v>
      </c>
      <c r="Q97">
        <v>-8490.81</v>
      </c>
      <c r="R97" t="s">
        <v>58</v>
      </c>
      <c r="S97">
        <v>-80</v>
      </c>
      <c r="T97">
        <v>-80</v>
      </c>
    </row>
    <row r="98" spans="1:20" x14ac:dyDescent="0.25">
      <c r="A98">
        <v>260818</v>
      </c>
      <c r="B98">
        <v>3653646.1000999999</v>
      </c>
      <c r="C98">
        <v>3653646.1000999999</v>
      </c>
      <c r="D98" t="s">
        <v>971</v>
      </c>
      <c r="E98" t="s">
        <v>701</v>
      </c>
      <c r="F98" t="s">
        <v>53</v>
      </c>
      <c r="G98" t="s">
        <v>58</v>
      </c>
      <c r="I98" t="s">
        <v>956</v>
      </c>
      <c r="J98" s="104">
        <v>46036</v>
      </c>
      <c r="K98" s="104">
        <v>46036</v>
      </c>
      <c r="L98" s="345">
        <v>171</v>
      </c>
      <c r="M98">
        <v>2803.6039999999998</v>
      </c>
      <c r="N98">
        <v>-479416.28</v>
      </c>
      <c r="O98" s="345">
        <v>-479491.28</v>
      </c>
      <c r="P98" t="s">
        <v>58</v>
      </c>
      <c r="Q98">
        <v>-479416.28</v>
      </c>
      <c r="R98" t="s">
        <v>58</v>
      </c>
      <c r="S98">
        <v>0</v>
      </c>
      <c r="T98">
        <v>-75</v>
      </c>
    </row>
    <row r="99" spans="1:20" x14ac:dyDescent="0.25">
      <c r="A99">
        <v>260819</v>
      </c>
      <c r="B99">
        <v>4432503.1001000004</v>
      </c>
      <c r="C99">
        <v>4432503.1001000004</v>
      </c>
      <c r="D99" t="s">
        <v>971</v>
      </c>
      <c r="E99" t="s">
        <v>701</v>
      </c>
      <c r="F99" t="s">
        <v>53</v>
      </c>
      <c r="G99" t="s">
        <v>58</v>
      </c>
      <c r="I99" t="s">
        <v>956</v>
      </c>
      <c r="J99" s="104">
        <v>46036</v>
      </c>
      <c r="K99" s="104">
        <v>46036</v>
      </c>
      <c r="L99" s="345">
        <v>5</v>
      </c>
      <c r="M99">
        <v>2803.6039999999998</v>
      </c>
      <c r="N99">
        <v>-14018.02</v>
      </c>
      <c r="O99" s="345">
        <v>-14093.02</v>
      </c>
      <c r="P99" t="s">
        <v>58</v>
      </c>
      <c r="Q99">
        <v>-14018.02</v>
      </c>
      <c r="R99" t="s">
        <v>58</v>
      </c>
      <c r="S99">
        <v>0</v>
      </c>
      <c r="T99">
        <v>-75</v>
      </c>
    </row>
    <row r="100" spans="1:20" x14ac:dyDescent="0.25">
      <c r="A100">
        <v>260820</v>
      </c>
      <c r="B100">
        <v>4459371.1001000004</v>
      </c>
      <c r="C100">
        <v>4459371.1001000004</v>
      </c>
      <c r="D100" t="s">
        <v>971</v>
      </c>
      <c r="E100" t="s">
        <v>701</v>
      </c>
      <c r="F100" t="s">
        <v>53</v>
      </c>
      <c r="G100" t="s">
        <v>58</v>
      </c>
      <c r="I100" t="s">
        <v>956</v>
      </c>
      <c r="J100" s="104">
        <v>46036</v>
      </c>
      <c r="K100" s="104">
        <v>46036</v>
      </c>
      <c r="L100" s="345">
        <v>24</v>
      </c>
      <c r="M100">
        <v>2803.6039999999998</v>
      </c>
      <c r="N100">
        <v>-67286.5</v>
      </c>
      <c r="O100" s="345">
        <v>-67361.5</v>
      </c>
      <c r="P100" t="s">
        <v>58</v>
      </c>
      <c r="Q100">
        <v>-67286.5</v>
      </c>
      <c r="R100" t="s">
        <v>58</v>
      </c>
      <c r="S100">
        <v>0</v>
      </c>
      <c r="T100">
        <v>-75</v>
      </c>
    </row>
    <row r="101" spans="1:20" x14ac:dyDescent="0.25">
      <c r="A101">
        <v>260821</v>
      </c>
      <c r="B101">
        <v>4465711.1001000004</v>
      </c>
      <c r="C101">
        <v>4465711.1001000004</v>
      </c>
      <c r="D101" t="s">
        <v>971</v>
      </c>
      <c r="E101" t="s">
        <v>701</v>
      </c>
      <c r="F101" t="s">
        <v>53</v>
      </c>
      <c r="G101" t="s">
        <v>58</v>
      </c>
      <c r="I101" t="s">
        <v>956</v>
      </c>
      <c r="J101" s="104">
        <v>46036</v>
      </c>
      <c r="K101" s="104">
        <v>46036</v>
      </c>
      <c r="L101" s="345">
        <v>3</v>
      </c>
      <c r="M101">
        <v>2803.6039999999998</v>
      </c>
      <c r="N101">
        <v>-8410.81</v>
      </c>
      <c r="O101" s="345">
        <v>-8485.81</v>
      </c>
      <c r="P101" t="s">
        <v>58</v>
      </c>
      <c r="Q101">
        <v>-8410.81</v>
      </c>
      <c r="R101" t="s">
        <v>58</v>
      </c>
      <c r="S101">
        <v>0</v>
      </c>
      <c r="T101">
        <v>-75</v>
      </c>
    </row>
    <row r="102" spans="1:20" x14ac:dyDescent="0.25">
      <c r="A102">
        <v>260822</v>
      </c>
      <c r="B102">
        <v>4476501.1001000004</v>
      </c>
      <c r="C102">
        <v>4476501.1001000004</v>
      </c>
      <c r="D102" t="s">
        <v>971</v>
      </c>
      <c r="E102" t="s">
        <v>701</v>
      </c>
      <c r="F102" t="s">
        <v>53</v>
      </c>
      <c r="G102" t="s">
        <v>58</v>
      </c>
      <c r="I102" t="s">
        <v>956</v>
      </c>
      <c r="J102" s="104">
        <v>46036</v>
      </c>
      <c r="K102" s="104">
        <v>46036</v>
      </c>
      <c r="L102" s="345">
        <v>66</v>
      </c>
      <c r="M102">
        <v>2803.6039999999998</v>
      </c>
      <c r="N102">
        <v>-185037.86</v>
      </c>
      <c r="O102" s="345">
        <v>-185112.86</v>
      </c>
      <c r="P102" t="s">
        <v>58</v>
      </c>
      <c r="Q102">
        <v>-185037.86</v>
      </c>
      <c r="R102" t="s">
        <v>58</v>
      </c>
      <c r="S102">
        <v>0</v>
      </c>
      <c r="T102">
        <v>-75</v>
      </c>
    </row>
    <row r="103" spans="1:20" x14ac:dyDescent="0.25">
      <c r="A103">
        <v>260950</v>
      </c>
      <c r="B103">
        <v>70598445</v>
      </c>
      <c r="C103">
        <v>70598445</v>
      </c>
      <c r="D103" t="s">
        <v>971</v>
      </c>
      <c r="E103" t="s">
        <v>701</v>
      </c>
      <c r="F103" t="s">
        <v>53</v>
      </c>
      <c r="G103" t="s">
        <v>58</v>
      </c>
      <c r="I103" t="s">
        <v>956</v>
      </c>
      <c r="J103" s="104">
        <v>46036</v>
      </c>
      <c r="K103" s="104">
        <v>46036</v>
      </c>
      <c r="L103" s="345">
        <v>87</v>
      </c>
      <c r="M103">
        <v>2803.6039999999998</v>
      </c>
      <c r="N103">
        <v>-243913.55</v>
      </c>
      <c r="O103" s="345">
        <v>-244157.46</v>
      </c>
      <c r="P103" t="s">
        <v>58</v>
      </c>
      <c r="Q103">
        <v>-244157.46</v>
      </c>
      <c r="R103" t="s">
        <v>58</v>
      </c>
      <c r="S103">
        <v>-243.91</v>
      </c>
      <c r="T103">
        <v>-243.91</v>
      </c>
    </row>
    <row r="104" spans="1:20" x14ac:dyDescent="0.25">
      <c r="A104">
        <v>261813</v>
      </c>
      <c r="B104">
        <v>4438790.1001000004</v>
      </c>
      <c r="C104">
        <v>4438790.1001000004</v>
      </c>
      <c r="D104" t="s">
        <v>1073</v>
      </c>
      <c r="E104" t="s">
        <v>1073</v>
      </c>
      <c r="F104" t="s">
        <v>1072</v>
      </c>
      <c r="G104" t="s">
        <v>58</v>
      </c>
      <c r="H104" t="s">
        <v>975</v>
      </c>
      <c r="I104" t="s">
        <v>956</v>
      </c>
      <c r="J104" s="104">
        <v>46036</v>
      </c>
      <c r="K104" s="104">
        <v>46050</v>
      </c>
      <c r="L104" s="345">
        <v>35000</v>
      </c>
      <c r="M104">
        <v>100</v>
      </c>
      <c r="N104">
        <v>-35000</v>
      </c>
      <c r="O104" s="345">
        <v>-35075</v>
      </c>
      <c r="P104" t="s">
        <v>58</v>
      </c>
      <c r="Q104">
        <v>-35000</v>
      </c>
      <c r="R104" t="s">
        <v>58</v>
      </c>
      <c r="S104">
        <v>0</v>
      </c>
      <c r="T104">
        <v>-75</v>
      </c>
    </row>
    <row r="105" spans="1:20" x14ac:dyDescent="0.25">
      <c r="A105">
        <v>261816</v>
      </c>
      <c r="B105">
        <v>4438803.1001000004</v>
      </c>
      <c r="C105">
        <v>4438803.1001000004</v>
      </c>
      <c r="D105" t="s">
        <v>1073</v>
      </c>
      <c r="E105" t="s">
        <v>1073</v>
      </c>
      <c r="F105" t="s">
        <v>1072</v>
      </c>
      <c r="G105" t="s">
        <v>58</v>
      </c>
      <c r="H105" t="s">
        <v>975</v>
      </c>
      <c r="I105" t="s">
        <v>956</v>
      </c>
      <c r="J105" s="104">
        <v>46036</v>
      </c>
      <c r="K105" s="104">
        <v>46050</v>
      </c>
      <c r="L105" s="345">
        <v>35000</v>
      </c>
      <c r="M105">
        <v>100</v>
      </c>
      <c r="N105">
        <v>-35000</v>
      </c>
      <c r="O105" s="345">
        <v>-35075</v>
      </c>
      <c r="P105" t="s">
        <v>58</v>
      </c>
      <c r="Q105">
        <v>-35000</v>
      </c>
      <c r="R105" t="s">
        <v>58</v>
      </c>
      <c r="S105">
        <v>0</v>
      </c>
      <c r="T105">
        <v>-75</v>
      </c>
    </row>
    <row r="106" spans="1:20" x14ac:dyDescent="0.25">
      <c r="A106">
        <v>261818</v>
      </c>
      <c r="B106">
        <v>4459371.1001000004</v>
      </c>
      <c r="C106">
        <v>4459371.1001000004</v>
      </c>
      <c r="D106" t="s">
        <v>1073</v>
      </c>
      <c r="E106" t="s">
        <v>1073</v>
      </c>
      <c r="F106" t="s">
        <v>1072</v>
      </c>
      <c r="G106" t="s">
        <v>58</v>
      </c>
      <c r="H106" t="s">
        <v>975</v>
      </c>
      <c r="I106" t="s">
        <v>956</v>
      </c>
      <c r="J106" s="104">
        <v>46036</v>
      </c>
      <c r="K106" s="104">
        <v>46050</v>
      </c>
      <c r="L106" s="345">
        <v>90000</v>
      </c>
      <c r="M106">
        <v>100</v>
      </c>
      <c r="N106">
        <v>-90000</v>
      </c>
      <c r="O106" s="345">
        <v>-90135</v>
      </c>
      <c r="P106" t="s">
        <v>58</v>
      </c>
      <c r="Q106">
        <v>-90000</v>
      </c>
      <c r="R106" t="s">
        <v>58</v>
      </c>
      <c r="S106">
        <v>0</v>
      </c>
      <c r="T106">
        <v>-135</v>
      </c>
    </row>
    <row r="107" spans="1:20" x14ac:dyDescent="0.25">
      <c r="A107">
        <v>261820</v>
      </c>
      <c r="B107">
        <v>4467668.1001000004</v>
      </c>
      <c r="C107">
        <v>4467668.1001000004</v>
      </c>
      <c r="D107" t="s">
        <v>1073</v>
      </c>
      <c r="E107" t="s">
        <v>1073</v>
      </c>
      <c r="F107" t="s">
        <v>1072</v>
      </c>
      <c r="G107" t="s">
        <v>58</v>
      </c>
      <c r="H107" t="s">
        <v>975</v>
      </c>
      <c r="I107" t="s">
        <v>956</v>
      </c>
      <c r="J107" s="104">
        <v>46036</v>
      </c>
      <c r="K107" s="104">
        <v>46050</v>
      </c>
      <c r="L107" s="345">
        <v>50000</v>
      </c>
      <c r="M107">
        <v>100</v>
      </c>
      <c r="N107">
        <v>-50000</v>
      </c>
      <c r="O107" s="345">
        <v>-50075</v>
      </c>
      <c r="P107" t="s">
        <v>58</v>
      </c>
      <c r="Q107">
        <v>-50000</v>
      </c>
      <c r="R107" t="s">
        <v>58</v>
      </c>
      <c r="S107">
        <v>0</v>
      </c>
      <c r="T107">
        <v>-75</v>
      </c>
    </row>
    <row r="108" spans="1:20" x14ac:dyDescent="0.25">
      <c r="A108">
        <v>261822</v>
      </c>
      <c r="B108">
        <v>4476501.1001000004</v>
      </c>
      <c r="C108">
        <v>4476501.1001000004</v>
      </c>
      <c r="D108" t="s">
        <v>1073</v>
      </c>
      <c r="E108" t="s">
        <v>1073</v>
      </c>
      <c r="F108" t="s">
        <v>1072</v>
      </c>
      <c r="G108" t="s">
        <v>58</v>
      </c>
      <c r="H108" t="s">
        <v>975</v>
      </c>
      <c r="I108" t="s">
        <v>956</v>
      </c>
      <c r="J108" s="104">
        <v>46036</v>
      </c>
      <c r="K108" s="104">
        <v>46050</v>
      </c>
      <c r="L108" s="345">
        <v>150000</v>
      </c>
      <c r="M108">
        <v>100</v>
      </c>
      <c r="N108">
        <v>-150000</v>
      </c>
      <c r="O108" s="345">
        <v>-150225</v>
      </c>
      <c r="P108" t="s">
        <v>58</v>
      </c>
      <c r="Q108">
        <v>-150000</v>
      </c>
      <c r="R108" t="s">
        <v>58</v>
      </c>
      <c r="S108">
        <v>0</v>
      </c>
      <c r="T108">
        <v>-225</v>
      </c>
    </row>
    <row r="109" spans="1:20" x14ac:dyDescent="0.25">
      <c r="A109">
        <v>263899</v>
      </c>
      <c r="B109">
        <v>70598445</v>
      </c>
      <c r="C109">
        <v>70598445</v>
      </c>
      <c r="D109" t="s">
        <v>1073</v>
      </c>
      <c r="E109" t="s">
        <v>1073</v>
      </c>
      <c r="F109" t="s">
        <v>1072</v>
      </c>
      <c r="G109" t="s">
        <v>58</v>
      </c>
      <c r="H109" t="s">
        <v>960</v>
      </c>
      <c r="I109" t="s">
        <v>956</v>
      </c>
      <c r="J109" s="104">
        <v>46036</v>
      </c>
      <c r="K109" s="104">
        <v>46050</v>
      </c>
      <c r="L109" s="345">
        <v>100000</v>
      </c>
      <c r="M109">
        <v>100</v>
      </c>
      <c r="N109">
        <v>-100000</v>
      </c>
      <c r="O109" s="345">
        <v>-100200</v>
      </c>
      <c r="P109" t="s">
        <v>58</v>
      </c>
      <c r="Q109">
        <v>-100200</v>
      </c>
      <c r="R109" t="s">
        <v>58</v>
      </c>
      <c r="S109">
        <v>-200</v>
      </c>
      <c r="T109">
        <v>-200</v>
      </c>
    </row>
    <row r="110" spans="1:20" x14ac:dyDescent="0.25">
      <c r="A110">
        <v>263925</v>
      </c>
      <c r="B110">
        <v>70609136</v>
      </c>
      <c r="C110">
        <v>70609136</v>
      </c>
      <c r="D110" t="s">
        <v>1073</v>
      </c>
      <c r="E110" t="s">
        <v>1073</v>
      </c>
      <c r="F110" t="s">
        <v>1072</v>
      </c>
      <c r="G110" t="s">
        <v>58</v>
      </c>
      <c r="H110" t="s">
        <v>960</v>
      </c>
      <c r="I110" t="s">
        <v>956</v>
      </c>
      <c r="J110" s="104">
        <v>46036</v>
      </c>
      <c r="K110" s="104">
        <v>46050</v>
      </c>
      <c r="L110" s="345">
        <v>20000</v>
      </c>
      <c r="M110">
        <v>100</v>
      </c>
      <c r="N110">
        <v>-20000</v>
      </c>
      <c r="O110" s="345">
        <v>-20080</v>
      </c>
      <c r="P110" t="s">
        <v>58</v>
      </c>
      <c r="Q110">
        <v>-20080</v>
      </c>
      <c r="R110" t="s">
        <v>58</v>
      </c>
      <c r="S110">
        <v>-80</v>
      </c>
      <c r="T110">
        <v>-80</v>
      </c>
    </row>
    <row r="111" spans="1:20" x14ac:dyDescent="0.25">
      <c r="A111">
        <v>263930</v>
      </c>
      <c r="B111">
        <v>70609064</v>
      </c>
      <c r="C111">
        <v>70609064</v>
      </c>
      <c r="D111" t="s">
        <v>1073</v>
      </c>
      <c r="E111" t="s">
        <v>1073</v>
      </c>
      <c r="F111" t="s">
        <v>1072</v>
      </c>
      <c r="G111" t="s">
        <v>58</v>
      </c>
      <c r="H111" t="s">
        <v>960</v>
      </c>
      <c r="I111" t="s">
        <v>956</v>
      </c>
      <c r="J111" s="104">
        <v>46036</v>
      </c>
      <c r="K111" s="104">
        <v>46050</v>
      </c>
      <c r="L111" s="345">
        <v>20000</v>
      </c>
      <c r="M111">
        <v>100</v>
      </c>
      <c r="N111">
        <v>-20000</v>
      </c>
      <c r="O111" s="345">
        <v>-20080</v>
      </c>
      <c r="P111" t="s">
        <v>58</v>
      </c>
      <c r="Q111">
        <v>-20080</v>
      </c>
      <c r="R111" t="s">
        <v>58</v>
      </c>
      <c r="S111">
        <v>-80</v>
      </c>
      <c r="T111">
        <v>-80</v>
      </c>
    </row>
    <row r="112" spans="1:20" x14ac:dyDescent="0.25">
      <c r="A112">
        <v>260234</v>
      </c>
      <c r="B112">
        <v>676864</v>
      </c>
      <c r="C112">
        <v>676864</v>
      </c>
      <c r="D112" t="s">
        <v>971</v>
      </c>
      <c r="E112" t="s">
        <v>701</v>
      </c>
      <c r="F112" t="s">
        <v>53</v>
      </c>
      <c r="G112" t="s">
        <v>58</v>
      </c>
      <c r="I112" t="s">
        <v>956</v>
      </c>
      <c r="J112" s="104">
        <v>46034</v>
      </c>
      <c r="K112" s="104">
        <v>46035</v>
      </c>
      <c r="L112" s="345">
        <v>6</v>
      </c>
      <c r="M112">
        <v>2803.44</v>
      </c>
      <c r="N112">
        <v>-16820.64</v>
      </c>
      <c r="O112" s="345">
        <v>-16850.64</v>
      </c>
      <c r="P112" t="s">
        <v>58</v>
      </c>
      <c r="Q112">
        <v>-16850.64</v>
      </c>
      <c r="R112" t="s">
        <v>58</v>
      </c>
      <c r="S112">
        <v>-30</v>
      </c>
      <c r="T112">
        <v>-30</v>
      </c>
    </row>
    <row r="113" spans="1:20" x14ac:dyDescent="0.25">
      <c r="A113">
        <v>260235</v>
      </c>
      <c r="B113">
        <v>678801</v>
      </c>
      <c r="C113">
        <v>678801</v>
      </c>
      <c r="D113" t="s">
        <v>971</v>
      </c>
      <c r="E113" t="s">
        <v>701</v>
      </c>
      <c r="F113" t="s">
        <v>53</v>
      </c>
      <c r="G113" t="s">
        <v>58</v>
      </c>
      <c r="I113" t="s">
        <v>956</v>
      </c>
      <c r="J113" s="104">
        <v>46034</v>
      </c>
      <c r="K113" s="104">
        <v>46035</v>
      </c>
      <c r="L113" s="345">
        <v>8</v>
      </c>
      <c r="M113">
        <v>2803.44</v>
      </c>
      <c r="N113">
        <v>-22427.52</v>
      </c>
      <c r="O113" s="345">
        <v>-22457.52</v>
      </c>
      <c r="P113" t="s">
        <v>58</v>
      </c>
      <c r="Q113">
        <v>-22457.52</v>
      </c>
      <c r="R113" t="s">
        <v>58</v>
      </c>
      <c r="S113">
        <v>-30</v>
      </c>
      <c r="T113">
        <v>-30</v>
      </c>
    </row>
    <row r="114" spans="1:20" x14ac:dyDescent="0.25">
      <c r="A114">
        <v>260236</v>
      </c>
      <c r="B114">
        <v>676870</v>
      </c>
      <c r="C114">
        <v>676870</v>
      </c>
      <c r="D114" t="s">
        <v>971</v>
      </c>
      <c r="E114" t="s">
        <v>701</v>
      </c>
      <c r="F114" t="s">
        <v>53</v>
      </c>
      <c r="G114" t="s">
        <v>58</v>
      </c>
      <c r="I114" t="s">
        <v>956</v>
      </c>
      <c r="J114" s="104">
        <v>46034</v>
      </c>
      <c r="K114" s="104">
        <v>46035</v>
      </c>
      <c r="L114" s="345">
        <v>1</v>
      </c>
      <c r="M114">
        <v>2803.44</v>
      </c>
      <c r="N114">
        <v>-2803.44</v>
      </c>
      <c r="O114" s="345">
        <v>-2833.44</v>
      </c>
      <c r="P114" t="s">
        <v>58</v>
      </c>
      <c r="Q114">
        <v>-2833.44</v>
      </c>
      <c r="R114" t="s">
        <v>58</v>
      </c>
      <c r="S114">
        <v>-30</v>
      </c>
      <c r="T114">
        <v>-30</v>
      </c>
    </row>
    <row r="115" spans="1:20" x14ac:dyDescent="0.25">
      <c r="A115">
        <v>260237</v>
      </c>
      <c r="B115">
        <v>676876</v>
      </c>
      <c r="C115">
        <v>676876</v>
      </c>
      <c r="D115" t="s">
        <v>971</v>
      </c>
      <c r="E115" t="s">
        <v>701</v>
      </c>
      <c r="F115" t="s">
        <v>53</v>
      </c>
      <c r="G115" t="s">
        <v>58</v>
      </c>
      <c r="I115" t="s">
        <v>956</v>
      </c>
      <c r="J115" s="104">
        <v>46034</v>
      </c>
      <c r="K115" s="104">
        <v>46035</v>
      </c>
      <c r="L115" s="345">
        <v>3</v>
      </c>
      <c r="M115">
        <v>2803.44</v>
      </c>
      <c r="N115">
        <v>-8410.32</v>
      </c>
      <c r="O115" s="345">
        <v>-8440.32</v>
      </c>
      <c r="P115" t="s">
        <v>58</v>
      </c>
      <c r="Q115">
        <v>-8440.32</v>
      </c>
      <c r="R115" t="s">
        <v>58</v>
      </c>
      <c r="S115">
        <v>-30</v>
      </c>
      <c r="T115">
        <v>-30</v>
      </c>
    </row>
    <row r="116" spans="1:20" x14ac:dyDescent="0.25">
      <c r="A116">
        <v>260238</v>
      </c>
      <c r="B116">
        <v>676879</v>
      </c>
      <c r="C116">
        <v>676879</v>
      </c>
      <c r="D116" t="s">
        <v>971</v>
      </c>
      <c r="E116" t="s">
        <v>701</v>
      </c>
      <c r="F116" t="s">
        <v>53</v>
      </c>
      <c r="G116" t="s">
        <v>58</v>
      </c>
      <c r="I116" t="s">
        <v>956</v>
      </c>
      <c r="J116" s="104">
        <v>46034</v>
      </c>
      <c r="K116" s="104">
        <v>46035</v>
      </c>
      <c r="L116" s="345">
        <v>2</v>
      </c>
      <c r="M116">
        <v>2803.44</v>
      </c>
      <c r="N116">
        <v>-5606.88</v>
      </c>
      <c r="O116" s="345">
        <v>-5636.88</v>
      </c>
      <c r="P116" t="s">
        <v>58</v>
      </c>
      <c r="Q116">
        <v>-5636.88</v>
      </c>
      <c r="R116" t="s">
        <v>58</v>
      </c>
      <c r="S116">
        <v>-30</v>
      </c>
      <c r="T116">
        <v>-30</v>
      </c>
    </row>
    <row r="117" spans="1:20" x14ac:dyDescent="0.25">
      <c r="A117">
        <v>259373</v>
      </c>
      <c r="B117">
        <v>70572573</v>
      </c>
      <c r="C117">
        <v>70572573</v>
      </c>
      <c r="D117" t="s">
        <v>1011</v>
      </c>
      <c r="E117" t="s">
        <v>712</v>
      </c>
      <c r="F117" t="s">
        <v>61</v>
      </c>
      <c r="G117" t="s">
        <v>58</v>
      </c>
      <c r="H117" t="s">
        <v>975</v>
      </c>
      <c r="I117" t="s">
        <v>956</v>
      </c>
      <c r="J117" s="104">
        <v>46031</v>
      </c>
      <c r="K117" s="104">
        <v>46035</v>
      </c>
      <c r="L117" s="345">
        <v>26</v>
      </c>
      <c r="M117">
        <v>543.01341000000002</v>
      </c>
      <c r="N117">
        <v>-14118.35</v>
      </c>
      <c r="O117" s="345">
        <v>-14198.35</v>
      </c>
      <c r="P117" t="s">
        <v>58</v>
      </c>
      <c r="Q117">
        <v>-14198.35</v>
      </c>
      <c r="R117" t="s">
        <v>58</v>
      </c>
      <c r="S117">
        <v>-80</v>
      </c>
      <c r="T117">
        <v>-80</v>
      </c>
    </row>
    <row r="118" spans="1:20" x14ac:dyDescent="0.25">
      <c r="A118">
        <v>259374</v>
      </c>
      <c r="B118">
        <v>70572573</v>
      </c>
      <c r="C118">
        <v>70572573</v>
      </c>
      <c r="D118" t="s">
        <v>1010</v>
      </c>
      <c r="E118" t="s">
        <v>713</v>
      </c>
      <c r="F118" t="s">
        <v>14</v>
      </c>
      <c r="G118" t="s">
        <v>58</v>
      </c>
      <c r="H118" t="s">
        <v>975</v>
      </c>
      <c r="I118" t="s">
        <v>956</v>
      </c>
      <c r="J118" s="104">
        <v>46031</v>
      </c>
      <c r="K118" s="104">
        <v>46035</v>
      </c>
      <c r="L118" s="345">
        <v>20</v>
      </c>
      <c r="M118">
        <v>431.90949999999998</v>
      </c>
      <c r="N118">
        <v>-8638.19</v>
      </c>
      <c r="O118" s="345">
        <v>-8718.19</v>
      </c>
      <c r="P118" t="s">
        <v>58</v>
      </c>
      <c r="Q118">
        <v>-8718.19</v>
      </c>
      <c r="R118" t="s">
        <v>58</v>
      </c>
      <c r="S118">
        <v>-80</v>
      </c>
      <c r="T118">
        <v>-80</v>
      </c>
    </row>
    <row r="119" spans="1:20" x14ac:dyDescent="0.25">
      <c r="A119">
        <v>258367</v>
      </c>
      <c r="B119">
        <v>4476501.1001000004</v>
      </c>
      <c r="C119">
        <v>4476501.1001000004</v>
      </c>
      <c r="D119" t="s">
        <v>955</v>
      </c>
      <c r="E119" t="s">
        <v>707</v>
      </c>
      <c r="F119" t="s">
        <v>6</v>
      </c>
      <c r="G119" t="s">
        <v>58</v>
      </c>
      <c r="I119" t="s">
        <v>956</v>
      </c>
      <c r="J119" s="104">
        <v>46027</v>
      </c>
      <c r="K119" s="104">
        <v>46029</v>
      </c>
      <c r="L119" s="345">
        <v>180</v>
      </c>
      <c r="M119">
        <v>1143.72</v>
      </c>
      <c r="N119">
        <v>-205869.6</v>
      </c>
      <c r="O119" s="345">
        <v>-206369.6</v>
      </c>
      <c r="P119" t="s">
        <v>58</v>
      </c>
      <c r="Q119">
        <v>-205869.6</v>
      </c>
      <c r="R119" t="s">
        <v>58</v>
      </c>
      <c r="S119">
        <v>0</v>
      </c>
      <c r="T119">
        <v>-500</v>
      </c>
    </row>
    <row r="120" spans="1:20" x14ac:dyDescent="0.25">
      <c r="A120">
        <v>257520</v>
      </c>
      <c r="B120">
        <v>4476501.1001000004</v>
      </c>
      <c r="C120">
        <v>4476501.1001000004</v>
      </c>
      <c r="D120" t="s">
        <v>957</v>
      </c>
      <c r="E120" t="s">
        <v>700</v>
      </c>
      <c r="F120" t="s">
        <v>5</v>
      </c>
      <c r="G120" t="s">
        <v>58</v>
      </c>
      <c r="I120" t="s">
        <v>956</v>
      </c>
      <c r="J120" s="104">
        <v>46024</v>
      </c>
      <c r="K120" s="104">
        <v>46029</v>
      </c>
      <c r="L120" s="345">
        <v>92</v>
      </c>
      <c r="M120">
        <v>1107.99</v>
      </c>
      <c r="N120">
        <v>-101935.08</v>
      </c>
      <c r="O120" s="345">
        <v>-120065.46</v>
      </c>
      <c r="P120" t="s">
        <v>865</v>
      </c>
      <c r="Q120">
        <v>-101935.08</v>
      </c>
      <c r="R120" t="s">
        <v>58</v>
      </c>
      <c r="S120">
        <v>0</v>
      </c>
      <c r="T120">
        <v>-305.81</v>
      </c>
    </row>
    <row r="121" spans="1:20" x14ac:dyDescent="0.25">
      <c r="A121">
        <v>256411</v>
      </c>
      <c r="B121">
        <v>4476501.1001000004</v>
      </c>
      <c r="C121">
        <v>4476501.1001000004</v>
      </c>
      <c r="D121" t="s">
        <v>971</v>
      </c>
      <c r="E121" t="s">
        <v>701</v>
      </c>
      <c r="F121" t="s">
        <v>53</v>
      </c>
      <c r="G121" t="s">
        <v>58</v>
      </c>
      <c r="I121" t="s">
        <v>956</v>
      </c>
      <c r="J121" s="104">
        <v>46022</v>
      </c>
      <c r="K121" s="104">
        <v>46022</v>
      </c>
      <c r="L121" s="345">
        <v>292</v>
      </c>
      <c r="M121">
        <v>2801.346</v>
      </c>
      <c r="N121">
        <v>-817993.03</v>
      </c>
      <c r="O121" s="345">
        <v>-818068.03</v>
      </c>
      <c r="P121" t="s">
        <v>58</v>
      </c>
      <c r="Q121">
        <v>-817993.03</v>
      </c>
      <c r="R121" t="s">
        <v>58</v>
      </c>
      <c r="S121">
        <v>0</v>
      </c>
      <c r="T121">
        <v>-75</v>
      </c>
    </row>
    <row r="122" spans="1:20" x14ac:dyDescent="0.25">
      <c r="A122">
        <v>256381</v>
      </c>
      <c r="B122">
        <v>70524098</v>
      </c>
      <c r="C122">
        <v>70524098</v>
      </c>
      <c r="D122" t="s">
        <v>958</v>
      </c>
      <c r="E122" t="s">
        <v>706</v>
      </c>
      <c r="F122" t="s">
        <v>4</v>
      </c>
      <c r="G122" t="s">
        <v>865</v>
      </c>
      <c r="I122" t="s">
        <v>956</v>
      </c>
      <c r="J122" s="104">
        <v>46021</v>
      </c>
      <c r="K122" s="104">
        <v>46024</v>
      </c>
      <c r="L122" s="345">
        <v>11</v>
      </c>
      <c r="M122">
        <v>2734.71</v>
      </c>
      <c r="N122">
        <v>-30081.81</v>
      </c>
      <c r="O122" s="345">
        <v>-30140.59</v>
      </c>
      <c r="P122" t="s">
        <v>865</v>
      </c>
      <c r="Q122">
        <v>-30140.59</v>
      </c>
      <c r="R122" t="s">
        <v>865</v>
      </c>
      <c r="S122">
        <v>-58.78</v>
      </c>
      <c r="T122">
        <v>-58.78</v>
      </c>
    </row>
    <row r="123" spans="1:20" x14ac:dyDescent="0.25">
      <c r="A123">
        <v>256383</v>
      </c>
      <c r="B123">
        <v>70609739</v>
      </c>
      <c r="C123">
        <v>70609739</v>
      </c>
      <c r="D123" t="s">
        <v>955</v>
      </c>
      <c r="E123" t="s">
        <v>707</v>
      </c>
      <c r="F123" t="s">
        <v>6</v>
      </c>
      <c r="G123" t="s">
        <v>58</v>
      </c>
      <c r="I123" t="s">
        <v>956</v>
      </c>
      <c r="J123" s="104">
        <v>46021</v>
      </c>
      <c r="K123" s="104">
        <v>46024</v>
      </c>
      <c r="L123" s="345">
        <v>10</v>
      </c>
      <c r="M123">
        <v>1137.57</v>
      </c>
      <c r="N123">
        <v>-11375.7</v>
      </c>
      <c r="O123" s="345">
        <v>-11455.7</v>
      </c>
      <c r="P123" t="s">
        <v>58</v>
      </c>
      <c r="Q123">
        <v>-11455.7</v>
      </c>
      <c r="R123" t="s">
        <v>58</v>
      </c>
      <c r="S123">
        <v>-80</v>
      </c>
      <c r="T123">
        <v>-80</v>
      </c>
    </row>
    <row r="124" spans="1:20" x14ac:dyDescent="0.25">
      <c r="A124">
        <v>256385</v>
      </c>
      <c r="B124">
        <v>70641307</v>
      </c>
      <c r="C124">
        <v>70641307</v>
      </c>
      <c r="D124" t="s">
        <v>958</v>
      </c>
      <c r="E124" t="s">
        <v>706</v>
      </c>
      <c r="F124" t="s">
        <v>4</v>
      </c>
      <c r="G124" t="s">
        <v>865</v>
      </c>
      <c r="I124" t="s">
        <v>956</v>
      </c>
      <c r="J124" s="104">
        <v>46021</v>
      </c>
      <c r="K124" s="104">
        <v>46024</v>
      </c>
      <c r="L124" s="345">
        <v>2</v>
      </c>
      <c r="M124">
        <v>2734.71</v>
      </c>
      <c r="N124">
        <v>-5469.42</v>
      </c>
      <c r="O124" s="345">
        <v>-5563.46</v>
      </c>
      <c r="P124" t="s">
        <v>865</v>
      </c>
      <c r="Q124">
        <v>-5563.46</v>
      </c>
      <c r="R124" t="s">
        <v>865</v>
      </c>
      <c r="S124">
        <v>-94.04</v>
      </c>
      <c r="T124">
        <v>-94.04</v>
      </c>
    </row>
    <row r="125" spans="1:20" x14ac:dyDescent="0.25">
      <c r="A125">
        <v>256330</v>
      </c>
      <c r="B125">
        <v>70524877</v>
      </c>
      <c r="C125">
        <v>70524877</v>
      </c>
      <c r="D125" t="s">
        <v>958</v>
      </c>
      <c r="E125" t="s">
        <v>706</v>
      </c>
      <c r="F125" t="s">
        <v>4</v>
      </c>
      <c r="G125" t="s">
        <v>865</v>
      </c>
      <c r="I125" t="s">
        <v>956</v>
      </c>
      <c r="J125" s="104">
        <v>46020</v>
      </c>
      <c r="K125" s="104">
        <v>46022</v>
      </c>
      <c r="L125" s="345">
        <v>17</v>
      </c>
      <c r="M125">
        <v>2733.57</v>
      </c>
      <c r="N125">
        <v>-46470.69</v>
      </c>
      <c r="O125" s="345">
        <v>-46564.95</v>
      </c>
      <c r="P125" t="s">
        <v>865</v>
      </c>
      <c r="Q125">
        <v>-46564.95</v>
      </c>
      <c r="R125" t="s">
        <v>865</v>
      </c>
      <c r="S125">
        <v>-94.26</v>
      </c>
      <c r="T125">
        <v>-94.26</v>
      </c>
    </row>
    <row r="126" spans="1:20" x14ac:dyDescent="0.25">
      <c r="A126">
        <v>256332</v>
      </c>
      <c r="B126">
        <v>70524098</v>
      </c>
      <c r="C126">
        <v>70524098</v>
      </c>
      <c r="D126" t="s">
        <v>962</v>
      </c>
      <c r="E126" t="s">
        <v>699</v>
      </c>
      <c r="F126" t="s">
        <v>2</v>
      </c>
      <c r="G126" t="s">
        <v>58</v>
      </c>
      <c r="I126" t="s">
        <v>956</v>
      </c>
      <c r="J126" s="104">
        <v>46020</v>
      </c>
      <c r="K126" s="104">
        <v>46022</v>
      </c>
      <c r="L126" s="345">
        <v>7</v>
      </c>
      <c r="M126">
        <v>1810.78</v>
      </c>
      <c r="N126">
        <v>-12675.46</v>
      </c>
      <c r="O126" s="345">
        <v>-12725.46</v>
      </c>
      <c r="P126" t="s">
        <v>58</v>
      </c>
      <c r="Q126">
        <v>-12725.46</v>
      </c>
      <c r="R126" t="s">
        <v>58</v>
      </c>
      <c r="S126">
        <v>-50</v>
      </c>
      <c r="T126">
        <v>-50</v>
      </c>
    </row>
    <row r="127" spans="1:20" x14ac:dyDescent="0.25">
      <c r="A127">
        <v>256333</v>
      </c>
      <c r="B127">
        <v>70524098</v>
      </c>
      <c r="C127">
        <v>70524098</v>
      </c>
      <c r="D127" t="s">
        <v>963</v>
      </c>
      <c r="E127" t="s">
        <v>705</v>
      </c>
      <c r="F127" t="s">
        <v>3</v>
      </c>
      <c r="G127" t="s">
        <v>865</v>
      </c>
      <c r="I127" t="s">
        <v>956</v>
      </c>
      <c r="J127" s="104">
        <v>46020</v>
      </c>
      <c r="K127" s="104">
        <v>46022</v>
      </c>
      <c r="L127" s="345">
        <v>4</v>
      </c>
      <c r="M127">
        <v>3035.84</v>
      </c>
      <c r="N127">
        <v>-12143.36</v>
      </c>
      <c r="O127" s="345">
        <v>-12202.27</v>
      </c>
      <c r="P127" t="s">
        <v>865</v>
      </c>
      <c r="Q127">
        <v>-12202.27</v>
      </c>
      <c r="R127" t="s">
        <v>865</v>
      </c>
      <c r="S127">
        <v>-58.91</v>
      </c>
      <c r="T127">
        <v>-58.91</v>
      </c>
    </row>
    <row r="128" spans="1:20" x14ac:dyDescent="0.25">
      <c r="A128">
        <v>256336</v>
      </c>
      <c r="B128">
        <v>70524073</v>
      </c>
      <c r="C128">
        <v>70524073</v>
      </c>
      <c r="D128" t="s">
        <v>958</v>
      </c>
      <c r="E128" t="s">
        <v>706</v>
      </c>
      <c r="F128" t="s">
        <v>4</v>
      </c>
      <c r="G128" t="s">
        <v>865</v>
      </c>
      <c r="I128" t="s">
        <v>956</v>
      </c>
      <c r="J128" s="104">
        <v>46020</v>
      </c>
      <c r="K128" s="104">
        <v>46022</v>
      </c>
      <c r="L128" s="345">
        <v>11</v>
      </c>
      <c r="M128">
        <v>2733.57</v>
      </c>
      <c r="N128">
        <v>-30069.27</v>
      </c>
      <c r="O128" s="345">
        <v>-30128.18</v>
      </c>
      <c r="P128" t="s">
        <v>865</v>
      </c>
      <c r="Q128">
        <v>-30128.18</v>
      </c>
      <c r="R128" t="s">
        <v>865</v>
      </c>
      <c r="S128">
        <v>-58.91</v>
      </c>
      <c r="T128">
        <v>-58.91</v>
      </c>
    </row>
    <row r="129" spans="1:20" x14ac:dyDescent="0.25">
      <c r="A129">
        <v>256338</v>
      </c>
      <c r="B129">
        <v>70609739</v>
      </c>
      <c r="C129">
        <v>70609739</v>
      </c>
      <c r="D129" t="s">
        <v>963</v>
      </c>
      <c r="E129" t="s">
        <v>705</v>
      </c>
      <c r="F129" t="s">
        <v>3</v>
      </c>
      <c r="G129" t="s">
        <v>865</v>
      </c>
      <c r="I129" t="s">
        <v>956</v>
      </c>
      <c r="J129" s="104">
        <v>46020</v>
      </c>
      <c r="K129" s="104">
        <v>46022</v>
      </c>
      <c r="L129" s="345">
        <v>4</v>
      </c>
      <c r="M129">
        <v>3035.84</v>
      </c>
      <c r="N129">
        <v>-12143.36</v>
      </c>
      <c r="O129" s="345">
        <v>-12237.62</v>
      </c>
      <c r="P129" t="s">
        <v>865</v>
      </c>
      <c r="Q129">
        <v>-12237.62</v>
      </c>
      <c r="R129" t="s">
        <v>865</v>
      </c>
      <c r="S129">
        <v>-94.26</v>
      </c>
      <c r="T129">
        <v>-94.26</v>
      </c>
    </row>
    <row r="130" spans="1:20" x14ac:dyDescent="0.25">
      <c r="A130">
        <v>256340</v>
      </c>
      <c r="B130">
        <v>70609064</v>
      </c>
      <c r="C130">
        <v>70609064</v>
      </c>
      <c r="D130" t="s">
        <v>962</v>
      </c>
      <c r="E130" t="s">
        <v>699</v>
      </c>
      <c r="F130" t="s">
        <v>2</v>
      </c>
      <c r="G130" t="s">
        <v>58</v>
      </c>
      <c r="I130" t="s">
        <v>956</v>
      </c>
      <c r="J130" s="104">
        <v>46020</v>
      </c>
      <c r="K130" s="104">
        <v>46022</v>
      </c>
      <c r="L130" s="345">
        <v>-6</v>
      </c>
      <c r="M130">
        <v>1810.78</v>
      </c>
      <c r="N130">
        <v>10864.68</v>
      </c>
      <c r="O130" s="345">
        <v>10784.68</v>
      </c>
      <c r="P130" t="s">
        <v>58</v>
      </c>
      <c r="Q130">
        <v>10784.68</v>
      </c>
      <c r="R130" t="s">
        <v>58</v>
      </c>
      <c r="S130">
        <v>-80</v>
      </c>
      <c r="T130">
        <v>-80</v>
      </c>
    </row>
    <row r="131" spans="1:20" x14ac:dyDescent="0.25">
      <c r="A131">
        <v>256342</v>
      </c>
      <c r="B131">
        <v>70609136</v>
      </c>
      <c r="C131">
        <v>70609136</v>
      </c>
      <c r="D131" t="s">
        <v>962</v>
      </c>
      <c r="E131" t="s">
        <v>699</v>
      </c>
      <c r="F131" t="s">
        <v>2</v>
      </c>
      <c r="G131" t="s">
        <v>58</v>
      </c>
      <c r="I131" t="s">
        <v>956</v>
      </c>
      <c r="J131" s="104">
        <v>46020</v>
      </c>
      <c r="K131" s="104">
        <v>46022</v>
      </c>
      <c r="L131" s="345">
        <v>-6</v>
      </c>
      <c r="M131">
        <v>1810.78</v>
      </c>
      <c r="N131">
        <v>10864.68</v>
      </c>
      <c r="O131" s="345">
        <v>10784.68</v>
      </c>
      <c r="P131" t="s">
        <v>58</v>
      </c>
      <c r="Q131">
        <v>10784.68</v>
      </c>
      <c r="R131" t="s">
        <v>58</v>
      </c>
      <c r="S131">
        <v>-80</v>
      </c>
      <c r="T131">
        <v>-80</v>
      </c>
    </row>
    <row r="132" spans="1:20" x14ac:dyDescent="0.25">
      <c r="A132">
        <v>256344</v>
      </c>
      <c r="B132">
        <v>70612178</v>
      </c>
      <c r="C132">
        <v>70612178</v>
      </c>
      <c r="D132" t="s">
        <v>963</v>
      </c>
      <c r="E132" t="s">
        <v>705</v>
      </c>
      <c r="F132" t="s">
        <v>3</v>
      </c>
      <c r="G132" t="s">
        <v>865</v>
      </c>
      <c r="I132" t="s">
        <v>956</v>
      </c>
      <c r="J132" s="104">
        <v>46020</v>
      </c>
      <c r="K132" s="104">
        <v>46022</v>
      </c>
      <c r="L132" s="345">
        <v>5</v>
      </c>
      <c r="M132">
        <v>3035.84</v>
      </c>
      <c r="N132">
        <v>-15179.2</v>
      </c>
      <c r="O132" s="345">
        <v>-15273.46</v>
      </c>
      <c r="P132" t="s">
        <v>865</v>
      </c>
      <c r="Q132">
        <v>-15273.46</v>
      </c>
      <c r="R132" t="s">
        <v>865</v>
      </c>
      <c r="S132">
        <v>-94.26</v>
      </c>
      <c r="T132">
        <v>-94.26</v>
      </c>
    </row>
    <row r="133" spans="1:20" x14ac:dyDescent="0.25">
      <c r="A133">
        <v>256346</v>
      </c>
      <c r="B133">
        <v>70617661</v>
      </c>
      <c r="C133">
        <v>70617661</v>
      </c>
      <c r="D133" t="s">
        <v>958</v>
      </c>
      <c r="E133" t="s">
        <v>706</v>
      </c>
      <c r="F133" t="s">
        <v>4</v>
      </c>
      <c r="G133" t="s">
        <v>865</v>
      </c>
      <c r="I133" t="s">
        <v>956</v>
      </c>
      <c r="J133" s="104">
        <v>46020</v>
      </c>
      <c r="K133" s="104">
        <v>46022</v>
      </c>
      <c r="L133" s="345">
        <v>19</v>
      </c>
      <c r="M133">
        <v>2733.57</v>
      </c>
      <c r="N133">
        <v>-51937.83</v>
      </c>
      <c r="O133" s="345">
        <v>-52032.09</v>
      </c>
      <c r="P133" t="s">
        <v>865</v>
      </c>
      <c r="Q133">
        <v>-52032.09</v>
      </c>
      <c r="R133" t="s">
        <v>865</v>
      </c>
      <c r="S133">
        <v>-94.26</v>
      </c>
      <c r="T133">
        <v>-94.26</v>
      </c>
    </row>
    <row r="134" spans="1:20" x14ac:dyDescent="0.25">
      <c r="A134">
        <v>256348</v>
      </c>
      <c r="B134">
        <v>70641307</v>
      </c>
      <c r="C134">
        <v>70641307</v>
      </c>
      <c r="D134" t="s">
        <v>963</v>
      </c>
      <c r="E134" t="s">
        <v>705</v>
      </c>
      <c r="F134" t="s">
        <v>3</v>
      </c>
      <c r="G134" t="s">
        <v>865</v>
      </c>
      <c r="I134" t="s">
        <v>956</v>
      </c>
      <c r="J134" s="104">
        <v>46020</v>
      </c>
      <c r="K134" s="104">
        <v>46022</v>
      </c>
      <c r="L134" s="345">
        <v>6</v>
      </c>
      <c r="M134">
        <v>3035.84</v>
      </c>
      <c r="N134">
        <v>-18215.04</v>
      </c>
      <c r="O134" s="345">
        <v>-18309.3</v>
      </c>
      <c r="P134" t="s">
        <v>865</v>
      </c>
      <c r="Q134">
        <v>-18309.3</v>
      </c>
      <c r="R134" t="s">
        <v>865</v>
      </c>
      <c r="S134">
        <v>-94.26</v>
      </c>
      <c r="T134">
        <v>-94.26</v>
      </c>
    </row>
    <row r="135" spans="1:20" x14ac:dyDescent="0.25">
      <c r="A135">
        <v>256356</v>
      </c>
      <c r="B135">
        <v>676888</v>
      </c>
      <c r="C135">
        <v>676888</v>
      </c>
      <c r="D135" t="s">
        <v>1004</v>
      </c>
      <c r="E135" t="s">
        <v>702</v>
      </c>
      <c r="F135" t="s">
        <v>12</v>
      </c>
      <c r="G135" t="s">
        <v>58</v>
      </c>
      <c r="I135" t="s">
        <v>956</v>
      </c>
      <c r="J135" s="104">
        <v>46020</v>
      </c>
      <c r="K135" s="104">
        <v>46021</v>
      </c>
      <c r="L135" s="345">
        <v>-60</v>
      </c>
      <c r="M135">
        <v>133.47</v>
      </c>
      <c r="N135">
        <v>8008.2</v>
      </c>
      <c r="O135" s="345">
        <v>7948.2</v>
      </c>
      <c r="P135" t="s">
        <v>58</v>
      </c>
      <c r="Q135">
        <v>7948.2</v>
      </c>
      <c r="R135" t="s">
        <v>58</v>
      </c>
      <c r="S135">
        <v>-60</v>
      </c>
      <c r="T135">
        <v>-60</v>
      </c>
    </row>
    <row r="136" spans="1:20" x14ac:dyDescent="0.25">
      <c r="A136">
        <v>256361</v>
      </c>
      <c r="B136">
        <v>3653646.1000999999</v>
      </c>
      <c r="C136">
        <v>3653646.1000999999</v>
      </c>
      <c r="D136" t="s">
        <v>734</v>
      </c>
      <c r="E136" t="s">
        <v>734</v>
      </c>
      <c r="F136" t="s">
        <v>1041</v>
      </c>
      <c r="G136" t="s">
        <v>58</v>
      </c>
      <c r="H136" t="s">
        <v>965</v>
      </c>
      <c r="I136" t="s">
        <v>956</v>
      </c>
      <c r="J136" s="104">
        <v>46020</v>
      </c>
      <c r="K136" s="104">
        <v>46020</v>
      </c>
      <c r="L136" s="345">
        <v>-400000</v>
      </c>
      <c r="M136">
        <v>109.9</v>
      </c>
      <c r="N136">
        <v>439600</v>
      </c>
      <c r="O136" s="345">
        <v>439600</v>
      </c>
      <c r="P136" t="s">
        <v>58</v>
      </c>
      <c r="Q136">
        <v>439600</v>
      </c>
      <c r="R136" t="s">
        <v>58</v>
      </c>
      <c r="S136">
        <v>0</v>
      </c>
      <c r="T136">
        <v>0</v>
      </c>
    </row>
    <row r="137" spans="1:20" x14ac:dyDescent="0.25">
      <c r="A137">
        <v>255722</v>
      </c>
      <c r="B137">
        <v>70609739</v>
      </c>
      <c r="C137">
        <v>70609739</v>
      </c>
      <c r="D137" t="s">
        <v>971</v>
      </c>
      <c r="E137" t="s">
        <v>701</v>
      </c>
      <c r="F137" t="s">
        <v>53</v>
      </c>
      <c r="G137" t="s">
        <v>58</v>
      </c>
      <c r="I137" t="s">
        <v>956</v>
      </c>
      <c r="J137" s="104">
        <v>46015</v>
      </c>
      <c r="K137" s="104">
        <v>46015</v>
      </c>
      <c r="L137" s="345">
        <v>-5</v>
      </c>
      <c r="M137">
        <v>2800.2310000000002</v>
      </c>
      <c r="N137">
        <v>14001.16</v>
      </c>
      <c r="O137" s="345">
        <v>13921.16</v>
      </c>
      <c r="P137" t="s">
        <v>58</v>
      </c>
      <c r="Q137">
        <v>13921.16</v>
      </c>
      <c r="R137" t="s">
        <v>58</v>
      </c>
      <c r="S137">
        <v>-80</v>
      </c>
      <c r="T137">
        <v>-80</v>
      </c>
    </row>
    <row r="138" spans="1:20" x14ac:dyDescent="0.25">
      <c r="A138">
        <v>255728</v>
      </c>
      <c r="B138">
        <v>70612178</v>
      </c>
      <c r="C138">
        <v>70612178</v>
      </c>
      <c r="D138" t="s">
        <v>971</v>
      </c>
      <c r="E138" t="s">
        <v>701</v>
      </c>
      <c r="F138" t="s">
        <v>53</v>
      </c>
      <c r="G138" t="s">
        <v>58</v>
      </c>
      <c r="I138" t="s">
        <v>956</v>
      </c>
      <c r="J138" s="104">
        <v>46015</v>
      </c>
      <c r="K138" s="104">
        <v>46015</v>
      </c>
      <c r="L138" s="345">
        <v>-1</v>
      </c>
      <c r="M138">
        <v>2800.2310000000002</v>
      </c>
      <c r="N138">
        <v>2800.23</v>
      </c>
      <c r="O138" s="345">
        <v>2720.23</v>
      </c>
      <c r="P138" t="s">
        <v>58</v>
      </c>
      <c r="Q138">
        <v>2720.23</v>
      </c>
      <c r="R138" t="s">
        <v>58</v>
      </c>
      <c r="S138">
        <v>-80</v>
      </c>
      <c r="T138">
        <v>-80</v>
      </c>
    </row>
    <row r="139" spans="1:20" x14ac:dyDescent="0.25">
      <c r="A139">
        <v>255739</v>
      </c>
      <c r="B139">
        <v>70641307</v>
      </c>
      <c r="C139">
        <v>70641307</v>
      </c>
      <c r="D139" t="s">
        <v>971</v>
      </c>
      <c r="E139" t="s">
        <v>701</v>
      </c>
      <c r="F139" t="s">
        <v>53</v>
      </c>
      <c r="G139" t="s">
        <v>58</v>
      </c>
      <c r="I139" t="s">
        <v>956</v>
      </c>
      <c r="J139" s="104">
        <v>46015</v>
      </c>
      <c r="K139" s="104">
        <v>46015</v>
      </c>
      <c r="L139" s="345">
        <v>-3</v>
      </c>
      <c r="M139">
        <v>2800.2310000000002</v>
      </c>
      <c r="N139">
        <v>8400.69</v>
      </c>
      <c r="O139" s="345">
        <v>8320.69</v>
      </c>
      <c r="P139" t="s">
        <v>58</v>
      </c>
      <c r="Q139">
        <v>8320.69</v>
      </c>
      <c r="R139" t="s">
        <v>58</v>
      </c>
      <c r="S139">
        <v>-80</v>
      </c>
      <c r="T139">
        <v>-80</v>
      </c>
    </row>
    <row r="140" spans="1:20" x14ac:dyDescent="0.25">
      <c r="A140">
        <v>255756</v>
      </c>
      <c r="B140">
        <v>676842</v>
      </c>
      <c r="C140">
        <v>676842</v>
      </c>
      <c r="D140" t="s">
        <v>1006</v>
      </c>
      <c r="E140" t="s">
        <v>714</v>
      </c>
      <c r="F140" t="s">
        <v>11</v>
      </c>
      <c r="G140" t="s">
        <v>58</v>
      </c>
      <c r="H140" t="s">
        <v>975</v>
      </c>
      <c r="I140" t="s">
        <v>956</v>
      </c>
      <c r="J140" s="104">
        <v>46015</v>
      </c>
      <c r="K140" s="104">
        <v>46015</v>
      </c>
      <c r="L140" s="345">
        <v>31</v>
      </c>
      <c r="M140">
        <v>285</v>
      </c>
      <c r="N140">
        <v>-8835</v>
      </c>
      <c r="O140" s="345">
        <v>-8868.18</v>
      </c>
      <c r="P140" t="s">
        <v>58</v>
      </c>
      <c r="Q140">
        <v>-8868.18</v>
      </c>
      <c r="R140" t="s">
        <v>58</v>
      </c>
      <c r="S140">
        <v>-33.18</v>
      </c>
      <c r="T140">
        <v>-33.18</v>
      </c>
    </row>
    <row r="141" spans="1:20" x14ac:dyDescent="0.25">
      <c r="A141">
        <v>255758</v>
      </c>
      <c r="B141">
        <v>676888</v>
      </c>
      <c r="C141">
        <v>676888</v>
      </c>
      <c r="D141" t="s">
        <v>964</v>
      </c>
      <c r="E141" t="s">
        <v>709</v>
      </c>
      <c r="F141" t="s">
        <v>9</v>
      </c>
      <c r="G141" t="s">
        <v>58</v>
      </c>
      <c r="H141" t="s">
        <v>975</v>
      </c>
      <c r="I141" t="s">
        <v>956</v>
      </c>
      <c r="J141" s="104">
        <v>46015</v>
      </c>
      <c r="K141" s="104">
        <v>46015</v>
      </c>
      <c r="L141" s="345">
        <v>-700</v>
      </c>
      <c r="M141">
        <v>14.927</v>
      </c>
      <c r="N141">
        <v>10448.9</v>
      </c>
      <c r="O141" s="345">
        <v>10415.15</v>
      </c>
      <c r="P141" t="s">
        <v>58</v>
      </c>
      <c r="Q141">
        <v>10415.15</v>
      </c>
      <c r="R141" t="s">
        <v>58</v>
      </c>
      <c r="S141">
        <v>-33.75</v>
      </c>
      <c r="T141">
        <v>-33.75</v>
      </c>
    </row>
    <row r="142" spans="1:20" x14ac:dyDescent="0.25">
      <c r="A142">
        <v>255759</v>
      </c>
      <c r="B142">
        <v>676888</v>
      </c>
      <c r="C142">
        <v>676888</v>
      </c>
      <c r="D142" t="s">
        <v>1011</v>
      </c>
      <c r="E142" t="s">
        <v>712</v>
      </c>
      <c r="F142" t="s">
        <v>61</v>
      </c>
      <c r="G142" t="s">
        <v>58</v>
      </c>
      <c r="H142" t="s">
        <v>975</v>
      </c>
      <c r="I142" t="s">
        <v>956</v>
      </c>
      <c r="J142" s="104">
        <v>46015</v>
      </c>
      <c r="K142" s="104">
        <v>46015</v>
      </c>
      <c r="L142" s="345">
        <v>-27</v>
      </c>
      <c r="M142">
        <v>527.73800000000006</v>
      </c>
      <c r="N142">
        <v>14248.93</v>
      </c>
      <c r="O142" s="345">
        <v>14213.81</v>
      </c>
      <c r="P142" t="s">
        <v>58</v>
      </c>
      <c r="Q142">
        <v>14213.81</v>
      </c>
      <c r="R142" t="s">
        <v>58</v>
      </c>
      <c r="S142">
        <v>-35.119999999999997</v>
      </c>
      <c r="T142">
        <v>-35.119999999999997</v>
      </c>
    </row>
    <row r="143" spans="1:20" x14ac:dyDescent="0.25">
      <c r="A143">
        <v>255762</v>
      </c>
      <c r="B143">
        <v>678167</v>
      </c>
      <c r="C143">
        <v>678167</v>
      </c>
      <c r="D143" t="s">
        <v>1006</v>
      </c>
      <c r="E143" t="s">
        <v>714</v>
      </c>
      <c r="F143" t="s">
        <v>11</v>
      </c>
      <c r="G143" t="s">
        <v>58</v>
      </c>
      <c r="H143" t="s">
        <v>975</v>
      </c>
      <c r="I143" t="s">
        <v>956</v>
      </c>
      <c r="J143" s="104">
        <v>46015</v>
      </c>
      <c r="K143" s="104">
        <v>46015</v>
      </c>
      <c r="L143" s="345">
        <v>28</v>
      </c>
      <c r="M143">
        <v>285</v>
      </c>
      <c r="N143">
        <v>-7980</v>
      </c>
      <c r="O143" s="345">
        <v>-8012.86</v>
      </c>
      <c r="P143" t="s">
        <v>58</v>
      </c>
      <c r="Q143">
        <v>-8012.86</v>
      </c>
      <c r="R143" t="s">
        <v>58</v>
      </c>
      <c r="S143">
        <v>-32.86</v>
      </c>
      <c r="T143">
        <v>-32.86</v>
      </c>
    </row>
    <row r="144" spans="1:20" x14ac:dyDescent="0.25">
      <c r="A144">
        <v>256087</v>
      </c>
      <c r="B144">
        <v>676888</v>
      </c>
      <c r="C144">
        <v>676888</v>
      </c>
      <c r="D144" t="s">
        <v>971</v>
      </c>
      <c r="E144" t="s">
        <v>701</v>
      </c>
      <c r="F144" t="s">
        <v>53</v>
      </c>
      <c r="G144" t="s">
        <v>58</v>
      </c>
      <c r="I144" t="s">
        <v>956</v>
      </c>
      <c r="J144" s="104">
        <v>46015</v>
      </c>
      <c r="K144" s="104">
        <v>46020</v>
      </c>
      <c r="L144" s="345">
        <v>-1</v>
      </c>
      <c r="M144">
        <v>2800.98</v>
      </c>
      <c r="N144">
        <v>2800.98</v>
      </c>
      <c r="O144" s="345">
        <v>2770.98</v>
      </c>
      <c r="P144" t="s">
        <v>58</v>
      </c>
      <c r="Q144">
        <v>2770.98</v>
      </c>
      <c r="R144" t="s">
        <v>58</v>
      </c>
      <c r="S144">
        <v>-30</v>
      </c>
      <c r="T144">
        <v>-30</v>
      </c>
    </row>
    <row r="145" spans="1:20" x14ac:dyDescent="0.25">
      <c r="A145">
        <v>255699</v>
      </c>
      <c r="B145">
        <v>70523881</v>
      </c>
      <c r="C145">
        <v>70523881</v>
      </c>
      <c r="D145" t="s">
        <v>958</v>
      </c>
      <c r="E145" t="s">
        <v>706</v>
      </c>
      <c r="F145" t="s">
        <v>4</v>
      </c>
      <c r="G145" t="s">
        <v>865</v>
      </c>
      <c r="I145" t="s">
        <v>956</v>
      </c>
      <c r="J145" s="104">
        <v>46014</v>
      </c>
      <c r="K145" s="104">
        <v>46017</v>
      </c>
      <c r="L145" s="345">
        <v>19</v>
      </c>
      <c r="M145">
        <v>2730.74</v>
      </c>
      <c r="N145">
        <v>-51884.06</v>
      </c>
      <c r="O145" s="345">
        <v>-51978.25</v>
      </c>
      <c r="P145" t="s">
        <v>865</v>
      </c>
      <c r="Q145">
        <v>-51978.25</v>
      </c>
      <c r="R145" t="s">
        <v>865</v>
      </c>
      <c r="S145">
        <v>-94.19</v>
      </c>
      <c r="T145">
        <v>-94.19</v>
      </c>
    </row>
    <row r="146" spans="1:20" x14ac:dyDescent="0.25">
      <c r="A146">
        <v>255705</v>
      </c>
      <c r="B146">
        <v>70524081</v>
      </c>
      <c r="C146">
        <v>70524081</v>
      </c>
      <c r="D146" t="s">
        <v>958</v>
      </c>
      <c r="E146" t="s">
        <v>706</v>
      </c>
      <c r="F146" t="s">
        <v>4</v>
      </c>
      <c r="G146" t="s">
        <v>865</v>
      </c>
      <c r="I146" t="s">
        <v>956</v>
      </c>
      <c r="J146" s="104">
        <v>46014</v>
      </c>
      <c r="K146" s="104">
        <v>46017</v>
      </c>
      <c r="L146" s="345">
        <v>34</v>
      </c>
      <c r="M146">
        <v>2730.74</v>
      </c>
      <c r="N146">
        <v>-92845.16</v>
      </c>
      <c r="O146" s="345">
        <v>-92984.43</v>
      </c>
      <c r="P146" t="s">
        <v>865</v>
      </c>
      <c r="Q146">
        <v>-92984.43</v>
      </c>
      <c r="R146" t="s">
        <v>865</v>
      </c>
      <c r="S146">
        <v>-139.27000000000001</v>
      </c>
      <c r="T146">
        <v>-139.27000000000001</v>
      </c>
    </row>
    <row r="147" spans="1:20" x14ac:dyDescent="0.25">
      <c r="A147">
        <v>255710</v>
      </c>
      <c r="B147">
        <v>70524877</v>
      </c>
      <c r="C147">
        <v>70524877</v>
      </c>
      <c r="D147" t="s">
        <v>962</v>
      </c>
      <c r="E147" t="s">
        <v>699</v>
      </c>
      <c r="F147" t="s">
        <v>2</v>
      </c>
      <c r="G147" t="s">
        <v>58</v>
      </c>
      <c r="I147" t="s">
        <v>956</v>
      </c>
      <c r="J147" s="104">
        <v>46014</v>
      </c>
      <c r="K147" s="104">
        <v>46020</v>
      </c>
      <c r="L147" s="345">
        <v>12</v>
      </c>
      <c r="M147">
        <v>1812.44</v>
      </c>
      <c r="N147">
        <v>-21749.279999999999</v>
      </c>
      <c r="O147" s="345">
        <v>-21829.279999999999</v>
      </c>
      <c r="P147" t="s">
        <v>58</v>
      </c>
      <c r="Q147">
        <v>-21829.279999999999</v>
      </c>
      <c r="R147" t="s">
        <v>58</v>
      </c>
      <c r="S147">
        <v>-80</v>
      </c>
      <c r="T147">
        <v>-80</v>
      </c>
    </row>
    <row r="148" spans="1:20" x14ac:dyDescent="0.25">
      <c r="A148">
        <v>255711</v>
      </c>
      <c r="B148">
        <v>70524877</v>
      </c>
      <c r="C148">
        <v>70524877</v>
      </c>
      <c r="D148" t="s">
        <v>963</v>
      </c>
      <c r="E148" t="s">
        <v>705</v>
      </c>
      <c r="F148" t="s">
        <v>3</v>
      </c>
      <c r="G148" t="s">
        <v>865</v>
      </c>
      <c r="I148" t="s">
        <v>956</v>
      </c>
      <c r="J148" s="104">
        <v>46014</v>
      </c>
      <c r="K148" s="104">
        <v>46017</v>
      </c>
      <c r="L148" s="345">
        <v>5</v>
      </c>
      <c r="M148">
        <v>3040.33</v>
      </c>
      <c r="N148">
        <v>-15201.65</v>
      </c>
      <c r="O148" s="345">
        <v>-15295.84</v>
      </c>
      <c r="P148" t="s">
        <v>865</v>
      </c>
      <c r="Q148">
        <v>-15295.84</v>
      </c>
      <c r="R148" t="s">
        <v>865</v>
      </c>
      <c r="S148">
        <v>-94.19</v>
      </c>
      <c r="T148">
        <v>-94.19</v>
      </c>
    </row>
    <row r="149" spans="1:20" x14ac:dyDescent="0.25">
      <c r="A149">
        <v>255718</v>
      </c>
      <c r="B149">
        <v>70524073</v>
      </c>
      <c r="C149">
        <v>70524073</v>
      </c>
      <c r="D149" t="s">
        <v>962</v>
      </c>
      <c r="E149" t="s">
        <v>699</v>
      </c>
      <c r="F149" t="s">
        <v>2</v>
      </c>
      <c r="G149" t="s">
        <v>58</v>
      </c>
      <c r="I149" t="s">
        <v>956</v>
      </c>
      <c r="J149" s="104">
        <v>46014</v>
      </c>
      <c r="K149" s="104">
        <v>46020</v>
      </c>
      <c r="L149" s="345">
        <v>8</v>
      </c>
      <c r="M149">
        <v>1812.44</v>
      </c>
      <c r="N149">
        <v>-14499.52</v>
      </c>
      <c r="O149" s="345">
        <v>-14549.52</v>
      </c>
      <c r="P149" t="s">
        <v>58</v>
      </c>
      <c r="Q149">
        <v>-14549.52</v>
      </c>
      <c r="R149" t="s">
        <v>58</v>
      </c>
      <c r="S149">
        <v>-50</v>
      </c>
      <c r="T149">
        <v>-50</v>
      </c>
    </row>
    <row r="150" spans="1:20" x14ac:dyDescent="0.25">
      <c r="A150">
        <v>255719</v>
      </c>
      <c r="B150">
        <v>70524073</v>
      </c>
      <c r="C150">
        <v>70524073</v>
      </c>
      <c r="D150" t="s">
        <v>963</v>
      </c>
      <c r="E150" t="s">
        <v>705</v>
      </c>
      <c r="F150" t="s">
        <v>3</v>
      </c>
      <c r="G150" t="s">
        <v>865</v>
      </c>
      <c r="I150" t="s">
        <v>956</v>
      </c>
      <c r="J150" s="104">
        <v>46014</v>
      </c>
      <c r="K150" s="104">
        <v>46017</v>
      </c>
      <c r="L150" s="345">
        <v>4</v>
      </c>
      <c r="M150">
        <v>3040.33</v>
      </c>
      <c r="N150">
        <v>-12161.32</v>
      </c>
      <c r="O150" s="345">
        <v>-12220.19</v>
      </c>
      <c r="P150" t="s">
        <v>865</v>
      </c>
      <c r="Q150">
        <v>-12220.19</v>
      </c>
      <c r="R150" t="s">
        <v>865</v>
      </c>
      <c r="S150">
        <v>-58.87</v>
      </c>
      <c r="T150">
        <v>-58.87</v>
      </c>
    </row>
    <row r="151" spans="1:20" x14ac:dyDescent="0.25">
      <c r="A151">
        <v>255724</v>
      </c>
      <c r="B151">
        <v>70609064</v>
      </c>
      <c r="C151">
        <v>70609064</v>
      </c>
      <c r="D151" t="s">
        <v>959</v>
      </c>
      <c r="E151" t="s">
        <v>710</v>
      </c>
      <c r="F151" t="s">
        <v>8</v>
      </c>
      <c r="G151" t="s">
        <v>865</v>
      </c>
      <c r="H151" t="s">
        <v>960</v>
      </c>
      <c r="I151" t="s">
        <v>956</v>
      </c>
      <c r="J151" s="104">
        <v>46014</v>
      </c>
      <c r="K151" s="104">
        <v>46017</v>
      </c>
      <c r="L151" s="345">
        <v>-1225</v>
      </c>
      <c r="M151">
        <v>9.0911799999999996</v>
      </c>
      <c r="N151">
        <v>11136.7</v>
      </c>
      <c r="O151" s="345">
        <v>11042.51</v>
      </c>
      <c r="P151" t="s">
        <v>865</v>
      </c>
      <c r="Q151">
        <v>11042.51</v>
      </c>
      <c r="R151" t="s">
        <v>865</v>
      </c>
      <c r="S151">
        <v>-94.19</v>
      </c>
      <c r="T151">
        <v>-94.19</v>
      </c>
    </row>
    <row r="152" spans="1:20" x14ac:dyDescent="0.25">
      <c r="A152">
        <v>255726</v>
      </c>
      <c r="B152">
        <v>70609136</v>
      </c>
      <c r="C152">
        <v>70609136</v>
      </c>
      <c r="D152" t="s">
        <v>959</v>
      </c>
      <c r="E152" t="s">
        <v>710</v>
      </c>
      <c r="F152" t="s">
        <v>8</v>
      </c>
      <c r="G152" t="s">
        <v>865</v>
      </c>
      <c r="H152" t="s">
        <v>960</v>
      </c>
      <c r="I152" t="s">
        <v>956</v>
      </c>
      <c r="J152" s="104">
        <v>46014</v>
      </c>
      <c r="K152" s="104">
        <v>46017</v>
      </c>
      <c r="L152" s="345">
        <v>-1232</v>
      </c>
      <c r="M152">
        <v>9.0911799999999996</v>
      </c>
      <c r="N152">
        <v>11200.33</v>
      </c>
      <c r="O152" s="345">
        <v>11106.14</v>
      </c>
      <c r="P152" t="s">
        <v>865</v>
      </c>
      <c r="Q152">
        <v>11106.14</v>
      </c>
      <c r="R152" t="s">
        <v>865</v>
      </c>
      <c r="S152">
        <v>-94.19</v>
      </c>
      <c r="T152">
        <v>-94.19</v>
      </c>
    </row>
    <row r="153" spans="1:20" x14ac:dyDescent="0.25">
      <c r="A153">
        <v>255730</v>
      </c>
      <c r="B153">
        <v>70617661</v>
      </c>
      <c r="C153">
        <v>70617661</v>
      </c>
      <c r="D153" t="s">
        <v>962</v>
      </c>
      <c r="E153" t="s">
        <v>699</v>
      </c>
      <c r="F153" t="s">
        <v>2</v>
      </c>
      <c r="G153" t="s">
        <v>58</v>
      </c>
      <c r="I153" t="s">
        <v>956</v>
      </c>
      <c r="J153" s="104">
        <v>46014</v>
      </c>
      <c r="K153" s="104">
        <v>46020</v>
      </c>
      <c r="L153" s="345">
        <v>13</v>
      </c>
      <c r="M153">
        <v>1812.44</v>
      </c>
      <c r="N153">
        <v>-23561.72</v>
      </c>
      <c r="O153" s="345">
        <v>-23641.72</v>
      </c>
      <c r="P153" t="s">
        <v>58</v>
      </c>
      <c r="Q153">
        <v>-23641.72</v>
      </c>
      <c r="R153" t="s">
        <v>58</v>
      </c>
      <c r="S153">
        <v>-80</v>
      </c>
      <c r="T153">
        <v>-80</v>
      </c>
    </row>
    <row r="154" spans="1:20" x14ac:dyDescent="0.25">
      <c r="A154">
        <v>255731</v>
      </c>
      <c r="B154">
        <v>70617661</v>
      </c>
      <c r="C154">
        <v>70617661</v>
      </c>
      <c r="D154" t="s">
        <v>963</v>
      </c>
      <c r="E154" t="s">
        <v>705</v>
      </c>
      <c r="F154" t="s">
        <v>3</v>
      </c>
      <c r="G154" t="s">
        <v>865</v>
      </c>
      <c r="I154" t="s">
        <v>956</v>
      </c>
      <c r="J154" s="104">
        <v>46014</v>
      </c>
      <c r="K154" s="104">
        <v>46017</v>
      </c>
      <c r="L154" s="345">
        <v>8</v>
      </c>
      <c r="M154">
        <v>3040.33</v>
      </c>
      <c r="N154">
        <v>-24322.639999999999</v>
      </c>
      <c r="O154" s="345">
        <v>-24416.83</v>
      </c>
      <c r="P154" t="s">
        <v>865</v>
      </c>
      <c r="Q154">
        <v>-24416.83</v>
      </c>
      <c r="R154" t="s">
        <v>865</v>
      </c>
      <c r="S154">
        <v>-94.19</v>
      </c>
      <c r="T154">
        <v>-94.19</v>
      </c>
    </row>
    <row r="155" spans="1:20" x14ac:dyDescent="0.25">
      <c r="A155">
        <v>255734</v>
      </c>
      <c r="B155">
        <v>70615051</v>
      </c>
      <c r="C155">
        <v>70615051</v>
      </c>
      <c r="D155" t="s">
        <v>959</v>
      </c>
      <c r="E155" t="s">
        <v>710</v>
      </c>
      <c r="F155" t="s">
        <v>8</v>
      </c>
      <c r="G155" t="s">
        <v>865</v>
      </c>
      <c r="H155" t="s">
        <v>960</v>
      </c>
      <c r="I155" t="s">
        <v>956</v>
      </c>
      <c r="J155" s="104">
        <v>46014</v>
      </c>
      <c r="K155" s="104">
        <v>46017</v>
      </c>
      <c r="L155" s="345">
        <v>-1761</v>
      </c>
      <c r="M155">
        <v>9.0911799999999996</v>
      </c>
      <c r="N155">
        <v>16009.57</v>
      </c>
      <c r="O155" s="345">
        <v>15913.88</v>
      </c>
      <c r="P155" t="s">
        <v>865</v>
      </c>
      <c r="Q155">
        <v>15913.88</v>
      </c>
      <c r="R155" t="s">
        <v>865</v>
      </c>
      <c r="S155">
        <v>-95.69</v>
      </c>
      <c r="T155">
        <v>-95.69</v>
      </c>
    </row>
    <row r="156" spans="1:20" x14ac:dyDescent="0.25">
      <c r="A156">
        <v>255735</v>
      </c>
      <c r="B156">
        <v>70615051</v>
      </c>
      <c r="C156">
        <v>70615051</v>
      </c>
      <c r="D156" t="s">
        <v>962</v>
      </c>
      <c r="E156" t="s">
        <v>699</v>
      </c>
      <c r="F156" t="s">
        <v>2</v>
      </c>
      <c r="G156" t="s">
        <v>58</v>
      </c>
      <c r="I156" t="s">
        <v>956</v>
      </c>
      <c r="J156" s="104">
        <v>46014</v>
      </c>
      <c r="K156" s="104">
        <v>46020</v>
      </c>
      <c r="L156" s="345">
        <v>-17</v>
      </c>
      <c r="M156">
        <v>1812.44</v>
      </c>
      <c r="N156">
        <v>30811.48</v>
      </c>
      <c r="O156" s="345">
        <v>30731.48</v>
      </c>
      <c r="P156" t="s">
        <v>58</v>
      </c>
      <c r="Q156">
        <v>30731.48</v>
      </c>
      <c r="R156" t="s">
        <v>58</v>
      </c>
      <c r="S156">
        <v>-80</v>
      </c>
      <c r="T156">
        <v>-80</v>
      </c>
    </row>
    <row r="157" spans="1:20" x14ac:dyDescent="0.25">
      <c r="A157">
        <v>255698</v>
      </c>
      <c r="B157">
        <v>70523881</v>
      </c>
      <c r="C157">
        <v>70523881</v>
      </c>
      <c r="D157" t="s">
        <v>963</v>
      </c>
      <c r="E157" t="s">
        <v>705</v>
      </c>
      <c r="F157" t="s">
        <v>3</v>
      </c>
      <c r="G157" t="s">
        <v>865</v>
      </c>
      <c r="I157" t="s">
        <v>956</v>
      </c>
      <c r="J157" s="104">
        <v>46013</v>
      </c>
      <c r="K157" s="104">
        <v>46015</v>
      </c>
      <c r="L157" s="345">
        <v>12</v>
      </c>
      <c r="M157">
        <v>3033.59</v>
      </c>
      <c r="N157">
        <v>-36403.08</v>
      </c>
      <c r="O157" s="345">
        <v>-36497.17</v>
      </c>
      <c r="P157" t="s">
        <v>865</v>
      </c>
      <c r="Q157">
        <v>-36497.17</v>
      </c>
      <c r="R157" t="s">
        <v>865</v>
      </c>
      <c r="S157">
        <v>-94.09</v>
      </c>
      <c r="T157">
        <v>-94.09</v>
      </c>
    </row>
    <row r="158" spans="1:20" x14ac:dyDescent="0.25">
      <c r="A158">
        <v>255700</v>
      </c>
      <c r="B158">
        <v>70523881</v>
      </c>
      <c r="C158">
        <v>70523881</v>
      </c>
      <c r="D158" t="s">
        <v>962</v>
      </c>
      <c r="E158" t="s">
        <v>699</v>
      </c>
      <c r="F158" t="s">
        <v>2</v>
      </c>
      <c r="G158" t="s">
        <v>58</v>
      </c>
      <c r="I158" t="s">
        <v>956</v>
      </c>
      <c r="J158" s="104">
        <v>46013</v>
      </c>
      <c r="K158" s="104">
        <v>46015</v>
      </c>
      <c r="L158" s="345">
        <v>13</v>
      </c>
      <c r="M158">
        <v>1807.49</v>
      </c>
      <c r="N158">
        <v>-23497.37</v>
      </c>
      <c r="O158" s="345">
        <v>-23577.37</v>
      </c>
      <c r="P158" t="s">
        <v>58</v>
      </c>
      <c r="Q158">
        <v>-23577.37</v>
      </c>
      <c r="R158" t="s">
        <v>58</v>
      </c>
      <c r="S158">
        <v>-80</v>
      </c>
      <c r="T158">
        <v>-80</v>
      </c>
    </row>
    <row r="159" spans="1:20" x14ac:dyDescent="0.25">
      <c r="A159">
        <v>255704</v>
      </c>
      <c r="B159">
        <v>70524081</v>
      </c>
      <c r="C159">
        <v>70524081</v>
      </c>
      <c r="D159" t="s">
        <v>962</v>
      </c>
      <c r="E159" t="s">
        <v>699</v>
      </c>
      <c r="F159" t="s">
        <v>2</v>
      </c>
      <c r="G159" t="s">
        <v>58</v>
      </c>
      <c r="I159" t="s">
        <v>956</v>
      </c>
      <c r="J159" s="104">
        <v>46013</v>
      </c>
      <c r="K159" s="104">
        <v>46015</v>
      </c>
      <c r="L159" s="345">
        <v>25</v>
      </c>
      <c r="M159">
        <v>1807.49</v>
      </c>
      <c r="N159">
        <v>-45187.25</v>
      </c>
      <c r="O159" s="345">
        <v>-45267.25</v>
      </c>
      <c r="P159" t="s">
        <v>58</v>
      </c>
      <c r="Q159">
        <v>-45267.25</v>
      </c>
      <c r="R159" t="s">
        <v>58</v>
      </c>
      <c r="S159">
        <v>-80</v>
      </c>
      <c r="T159">
        <v>-80</v>
      </c>
    </row>
    <row r="160" spans="1:20" x14ac:dyDescent="0.25">
      <c r="A160">
        <v>255706</v>
      </c>
      <c r="B160">
        <v>70524081</v>
      </c>
      <c r="C160">
        <v>70524081</v>
      </c>
      <c r="D160" t="s">
        <v>963</v>
      </c>
      <c r="E160" t="s">
        <v>705</v>
      </c>
      <c r="F160" t="s">
        <v>3</v>
      </c>
      <c r="G160" t="s">
        <v>865</v>
      </c>
      <c r="I160" t="s">
        <v>956</v>
      </c>
      <c r="J160" s="104">
        <v>46013</v>
      </c>
      <c r="K160" s="104">
        <v>46015</v>
      </c>
      <c r="L160" s="345">
        <v>9</v>
      </c>
      <c r="M160">
        <v>3033.59</v>
      </c>
      <c r="N160">
        <v>-27302.31</v>
      </c>
      <c r="O160" s="345">
        <v>-27396.400000000001</v>
      </c>
      <c r="P160" t="s">
        <v>865</v>
      </c>
      <c r="Q160">
        <v>-27396.400000000001</v>
      </c>
      <c r="R160" t="s">
        <v>865</v>
      </c>
      <c r="S160">
        <v>-94.09</v>
      </c>
      <c r="T160">
        <v>-94.09</v>
      </c>
    </row>
    <row r="161" spans="1:20" x14ac:dyDescent="0.25">
      <c r="A161">
        <v>255714</v>
      </c>
      <c r="B161">
        <v>70598445</v>
      </c>
      <c r="C161">
        <v>70598445</v>
      </c>
      <c r="D161" t="s">
        <v>962</v>
      </c>
      <c r="E161" t="s">
        <v>699</v>
      </c>
      <c r="F161" t="s">
        <v>2</v>
      </c>
      <c r="G161" t="s">
        <v>58</v>
      </c>
      <c r="I161" t="s">
        <v>956</v>
      </c>
      <c r="J161" s="104">
        <v>46013</v>
      </c>
      <c r="K161" s="104">
        <v>46015</v>
      </c>
      <c r="L161" s="345">
        <v>-26</v>
      </c>
      <c r="M161">
        <v>1807.49</v>
      </c>
      <c r="N161">
        <v>46994.74</v>
      </c>
      <c r="O161" s="345">
        <v>46914.74</v>
      </c>
      <c r="P161" t="s">
        <v>58</v>
      </c>
      <c r="Q161">
        <v>46914.74</v>
      </c>
      <c r="R161" t="s">
        <v>58</v>
      </c>
      <c r="S161">
        <v>-80</v>
      </c>
      <c r="T161">
        <v>-80</v>
      </c>
    </row>
    <row r="162" spans="1:20" x14ac:dyDescent="0.25">
      <c r="A162">
        <v>255767</v>
      </c>
      <c r="B162">
        <v>3653646.1000999999</v>
      </c>
      <c r="C162">
        <v>3653646.1000999999</v>
      </c>
      <c r="D162" t="s">
        <v>958</v>
      </c>
      <c r="E162" t="s">
        <v>706</v>
      </c>
      <c r="F162" t="s">
        <v>4</v>
      </c>
      <c r="G162" t="s">
        <v>865</v>
      </c>
      <c r="I162" t="s">
        <v>956</v>
      </c>
      <c r="J162" s="104">
        <v>46013</v>
      </c>
      <c r="K162" s="104">
        <v>46015</v>
      </c>
      <c r="L162" s="345">
        <v>73</v>
      </c>
      <c r="M162">
        <v>2716.52</v>
      </c>
      <c r="N162">
        <v>-198305.96</v>
      </c>
      <c r="O162" s="345">
        <v>-169171.7</v>
      </c>
      <c r="P162" t="s">
        <v>58</v>
      </c>
      <c r="Q162">
        <v>-198305.96</v>
      </c>
      <c r="R162" t="s">
        <v>865</v>
      </c>
      <c r="S162">
        <v>0</v>
      </c>
      <c r="T162">
        <v>-587.85</v>
      </c>
    </row>
    <row r="163" spans="1:20" x14ac:dyDescent="0.25">
      <c r="A163">
        <v>255254</v>
      </c>
      <c r="B163">
        <v>678826</v>
      </c>
      <c r="C163">
        <v>678826</v>
      </c>
      <c r="D163" t="s">
        <v>958</v>
      </c>
      <c r="E163" t="s">
        <v>706</v>
      </c>
      <c r="F163" t="s">
        <v>4</v>
      </c>
      <c r="G163" t="s">
        <v>865</v>
      </c>
      <c r="I163" t="s">
        <v>956</v>
      </c>
      <c r="J163" s="104">
        <v>46010</v>
      </c>
      <c r="K163" s="104">
        <v>46013</v>
      </c>
      <c r="L163" s="345">
        <v>16</v>
      </c>
      <c r="M163">
        <v>2696.67</v>
      </c>
      <c r="N163">
        <v>-43146.720000000001</v>
      </c>
      <c r="O163" s="345">
        <v>-36849.5</v>
      </c>
      <c r="P163" t="s">
        <v>58</v>
      </c>
      <c r="Q163">
        <v>-43146.720000000001</v>
      </c>
      <c r="R163" t="s">
        <v>865</v>
      </c>
      <c r="S163">
        <v>0</v>
      </c>
      <c r="T163">
        <v>0</v>
      </c>
    </row>
    <row r="164" spans="1:20" x14ac:dyDescent="0.25">
      <c r="A164">
        <v>255262</v>
      </c>
      <c r="B164">
        <v>678801</v>
      </c>
      <c r="C164">
        <v>678801</v>
      </c>
      <c r="D164" t="s">
        <v>958</v>
      </c>
      <c r="E164" t="s">
        <v>706</v>
      </c>
      <c r="F164" t="s">
        <v>4</v>
      </c>
      <c r="G164" t="s">
        <v>865</v>
      </c>
      <c r="I164" t="s">
        <v>956</v>
      </c>
      <c r="J164" s="104">
        <v>46010</v>
      </c>
      <c r="K164" s="104">
        <v>46013</v>
      </c>
      <c r="L164" s="345">
        <v>5</v>
      </c>
      <c r="M164">
        <v>2696.67</v>
      </c>
      <c r="N164">
        <v>-13483.35</v>
      </c>
      <c r="O164" s="345">
        <v>-11556.72</v>
      </c>
      <c r="P164" t="s">
        <v>58</v>
      </c>
      <c r="Q164">
        <v>-13483.35</v>
      </c>
      <c r="R164" t="s">
        <v>865</v>
      </c>
      <c r="S164">
        <v>0</v>
      </c>
      <c r="T164">
        <v>0</v>
      </c>
    </row>
    <row r="165" spans="1:20" x14ac:dyDescent="0.25">
      <c r="A165">
        <v>255441</v>
      </c>
      <c r="B165">
        <v>3653646.1000999999</v>
      </c>
      <c r="C165">
        <v>3653646.1000999999</v>
      </c>
      <c r="D165" t="s">
        <v>958</v>
      </c>
      <c r="E165" t="s">
        <v>706</v>
      </c>
      <c r="F165" t="s">
        <v>4</v>
      </c>
      <c r="G165" t="s">
        <v>865</v>
      </c>
      <c r="I165" t="s">
        <v>956</v>
      </c>
      <c r="J165" s="104">
        <v>46010</v>
      </c>
      <c r="K165" s="104">
        <v>46014</v>
      </c>
      <c r="L165" s="345">
        <v>73</v>
      </c>
      <c r="M165">
        <v>2696.67</v>
      </c>
      <c r="N165">
        <v>-196856.91</v>
      </c>
      <c r="O165" s="345">
        <v>-197442.84</v>
      </c>
      <c r="P165" t="s">
        <v>865</v>
      </c>
      <c r="Q165">
        <v>-196856.91</v>
      </c>
      <c r="R165" t="s">
        <v>865</v>
      </c>
      <c r="S165">
        <v>0</v>
      </c>
      <c r="T165">
        <v>-585.92999999999995</v>
      </c>
    </row>
    <row r="166" spans="1:20" x14ac:dyDescent="0.25">
      <c r="A166">
        <v>255715</v>
      </c>
      <c r="B166">
        <v>70598445</v>
      </c>
      <c r="C166">
        <v>70598445</v>
      </c>
      <c r="D166" t="s">
        <v>959</v>
      </c>
      <c r="E166" t="s">
        <v>710</v>
      </c>
      <c r="F166" t="s">
        <v>8</v>
      </c>
      <c r="G166" t="s">
        <v>865</v>
      </c>
      <c r="H166" t="s">
        <v>960</v>
      </c>
      <c r="I166" t="s">
        <v>956</v>
      </c>
      <c r="J166" s="104">
        <v>46010</v>
      </c>
      <c r="K166" s="104">
        <v>46014</v>
      </c>
      <c r="L166" s="345">
        <v>-11205</v>
      </c>
      <c r="M166">
        <v>9.0871999999999993</v>
      </c>
      <c r="N166">
        <v>101822.08</v>
      </c>
      <c r="O166" s="345">
        <v>101567.52</v>
      </c>
      <c r="P166" t="s">
        <v>865</v>
      </c>
      <c r="Q166">
        <v>101567.52</v>
      </c>
      <c r="R166" t="s">
        <v>865</v>
      </c>
      <c r="S166">
        <v>-254.56</v>
      </c>
      <c r="T166">
        <v>-254.56</v>
      </c>
    </row>
    <row r="167" spans="1:20" x14ac:dyDescent="0.25">
      <c r="A167">
        <v>254518</v>
      </c>
      <c r="B167">
        <v>4459371.1001000004</v>
      </c>
      <c r="C167">
        <v>4459371.1001000004</v>
      </c>
      <c r="D167" t="s">
        <v>971</v>
      </c>
      <c r="E167" t="s">
        <v>701</v>
      </c>
      <c r="F167" t="s">
        <v>53</v>
      </c>
      <c r="G167" t="s">
        <v>58</v>
      </c>
      <c r="I167" t="s">
        <v>956</v>
      </c>
      <c r="J167" s="104">
        <v>46009</v>
      </c>
      <c r="K167" s="104">
        <v>46009</v>
      </c>
      <c r="L167" s="345">
        <v>84</v>
      </c>
      <c r="M167">
        <v>2799.23</v>
      </c>
      <c r="N167">
        <v>-235135.32</v>
      </c>
      <c r="O167" s="345">
        <v>-235210.32</v>
      </c>
      <c r="P167" t="s">
        <v>58</v>
      </c>
      <c r="Q167">
        <v>-235135.32</v>
      </c>
      <c r="R167" t="s">
        <v>58</v>
      </c>
      <c r="S167">
        <v>0</v>
      </c>
      <c r="T167">
        <v>-75</v>
      </c>
    </row>
    <row r="168" spans="1:20" x14ac:dyDescent="0.25">
      <c r="A168">
        <v>254519</v>
      </c>
      <c r="B168">
        <v>4459371.1001000004</v>
      </c>
      <c r="C168">
        <v>4459371.1001000004</v>
      </c>
      <c r="D168" t="s">
        <v>1021</v>
      </c>
      <c r="E168" t="s">
        <v>808</v>
      </c>
      <c r="F168" t="s">
        <v>909</v>
      </c>
      <c r="G168" t="s">
        <v>865</v>
      </c>
      <c r="H168" t="s">
        <v>975</v>
      </c>
      <c r="I168" t="s">
        <v>956</v>
      </c>
      <c r="J168" s="104">
        <v>46009</v>
      </c>
      <c r="K168" s="104">
        <v>46013</v>
      </c>
      <c r="L168" s="345">
        <v>-84</v>
      </c>
      <c r="M168">
        <v>722.11</v>
      </c>
      <c r="N168">
        <v>60657.24</v>
      </c>
      <c r="O168" s="345">
        <v>51382.02</v>
      </c>
      <c r="P168" t="s">
        <v>58</v>
      </c>
      <c r="Q168">
        <v>60657.24</v>
      </c>
      <c r="R168" t="s">
        <v>865</v>
      </c>
      <c r="S168">
        <v>0</v>
      </c>
      <c r="T168">
        <v>-121.31</v>
      </c>
    </row>
    <row r="169" spans="1:20" x14ac:dyDescent="0.25">
      <c r="A169">
        <v>254525</v>
      </c>
      <c r="B169">
        <v>3653646.1000999999</v>
      </c>
      <c r="C169">
        <v>3653646.1000999999</v>
      </c>
      <c r="D169" t="s">
        <v>971</v>
      </c>
      <c r="E169" t="s">
        <v>701</v>
      </c>
      <c r="F169" t="s">
        <v>53</v>
      </c>
      <c r="G169" t="s">
        <v>58</v>
      </c>
      <c r="I169" t="s">
        <v>956</v>
      </c>
      <c r="J169" s="104">
        <v>46009</v>
      </c>
      <c r="K169" s="104">
        <v>46009</v>
      </c>
      <c r="L169" s="345">
        <v>-62</v>
      </c>
      <c r="M169">
        <v>2799.23</v>
      </c>
      <c r="N169">
        <v>173552.26</v>
      </c>
      <c r="O169" s="345">
        <v>202674.35</v>
      </c>
      <c r="P169" t="s">
        <v>865</v>
      </c>
      <c r="Q169">
        <v>173552.26</v>
      </c>
      <c r="R169" t="s">
        <v>58</v>
      </c>
      <c r="S169">
        <v>0</v>
      </c>
      <c r="T169">
        <v>-75</v>
      </c>
    </row>
    <row r="170" spans="1:20" x14ac:dyDescent="0.25">
      <c r="A170">
        <v>254951</v>
      </c>
      <c r="B170">
        <v>678714</v>
      </c>
      <c r="C170">
        <v>678714</v>
      </c>
      <c r="D170" t="s">
        <v>962</v>
      </c>
      <c r="E170" t="s">
        <v>699</v>
      </c>
      <c r="F170" t="s">
        <v>2</v>
      </c>
      <c r="G170" t="s">
        <v>58</v>
      </c>
      <c r="I170" t="s">
        <v>956</v>
      </c>
      <c r="J170" s="104">
        <v>46009</v>
      </c>
      <c r="K170" s="104">
        <v>46010</v>
      </c>
      <c r="L170" s="345">
        <v>6</v>
      </c>
      <c r="M170">
        <v>1796.39</v>
      </c>
      <c r="N170">
        <v>-10778.34</v>
      </c>
      <c r="O170" s="345">
        <v>-10838.34</v>
      </c>
      <c r="P170" t="s">
        <v>58</v>
      </c>
      <c r="Q170">
        <v>-10838.34</v>
      </c>
      <c r="R170" t="s">
        <v>58</v>
      </c>
      <c r="S170">
        <v>-60</v>
      </c>
      <c r="T170">
        <v>-60</v>
      </c>
    </row>
    <row r="171" spans="1:20" x14ac:dyDescent="0.25">
      <c r="A171">
        <v>254030</v>
      </c>
      <c r="B171">
        <v>3653646.1000999999</v>
      </c>
      <c r="C171">
        <v>3653646.1000999999</v>
      </c>
      <c r="D171" t="s">
        <v>736</v>
      </c>
      <c r="E171" t="s">
        <v>736</v>
      </c>
      <c r="F171" t="s">
        <v>935</v>
      </c>
      <c r="G171" t="s">
        <v>58</v>
      </c>
      <c r="H171" t="s">
        <v>1017</v>
      </c>
      <c r="I171" t="s">
        <v>956</v>
      </c>
      <c r="J171" s="104">
        <v>46008</v>
      </c>
      <c r="K171" s="104">
        <v>46008</v>
      </c>
      <c r="L171" s="345">
        <v>-500000</v>
      </c>
      <c r="M171">
        <v>114.114</v>
      </c>
      <c r="N171">
        <v>570570</v>
      </c>
      <c r="O171" s="345">
        <v>570570</v>
      </c>
      <c r="P171" t="s">
        <v>58</v>
      </c>
      <c r="Q171">
        <v>570570</v>
      </c>
      <c r="R171" t="s">
        <v>58</v>
      </c>
      <c r="S171">
        <v>0</v>
      </c>
      <c r="T171">
        <v>0</v>
      </c>
    </row>
    <row r="172" spans="1:20" x14ac:dyDescent="0.25">
      <c r="A172">
        <v>254516</v>
      </c>
      <c r="B172">
        <v>678714</v>
      </c>
      <c r="C172">
        <v>678714</v>
      </c>
      <c r="D172" t="s">
        <v>971</v>
      </c>
      <c r="E172" t="s">
        <v>701</v>
      </c>
      <c r="F172" t="s">
        <v>53</v>
      </c>
      <c r="G172" t="s">
        <v>58</v>
      </c>
      <c r="I172" t="s">
        <v>956</v>
      </c>
      <c r="J172" s="104">
        <v>46008</v>
      </c>
      <c r="K172" s="104">
        <v>46009</v>
      </c>
      <c r="L172" s="345">
        <v>-2</v>
      </c>
      <c r="M172">
        <v>2799.23</v>
      </c>
      <c r="N172">
        <v>5598.46</v>
      </c>
      <c r="O172" s="345">
        <v>5568.46</v>
      </c>
      <c r="P172" t="s">
        <v>58</v>
      </c>
      <c r="Q172">
        <v>5568.46</v>
      </c>
      <c r="R172" t="s">
        <v>58</v>
      </c>
      <c r="S172">
        <v>-30</v>
      </c>
      <c r="T172">
        <v>-30</v>
      </c>
    </row>
    <row r="173" spans="1:20" x14ac:dyDescent="0.25">
      <c r="A173">
        <v>254031</v>
      </c>
      <c r="B173">
        <v>678141</v>
      </c>
      <c r="C173">
        <v>678141</v>
      </c>
      <c r="D173" t="s">
        <v>955</v>
      </c>
      <c r="E173" t="s">
        <v>707</v>
      </c>
      <c r="F173" t="s">
        <v>6</v>
      </c>
      <c r="G173" t="s">
        <v>58</v>
      </c>
      <c r="I173" t="s">
        <v>956</v>
      </c>
      <c r="J173" s="104">
        <v>46007</v>
      </c>
      <c r="K173" s="104">
        <v>46008</v>
      </c>
      <c r="L173" s="345">
        <v>10</v>
      </c>
      <c r="M173">
        <v>1127.6400000000001</v>
      </c>
      <c r="N173">
        <v>-11276.4</v>
      </c>
      <c r="O173" s="345">
        <v>-11336.4</v>
      </c>
      <c r="P173" t="s">
        <v>58</v>
      </c>
      <c r="Q173">
        <v>-11336.4</v>
      </c>
      <c r="R173" t="s">
        <v>58</v>
      </c>
      <c r="S173">
        <v>-60</v>
      </c>
      <c r="T173">
        <v>-60</v>
      </c>
    </row>
    <row r="174" spans="1:20" x14ac:dyDescent="0.25">
      <c r="A174">
        <v>254033</v>
      </c>
      <c r="B174">
        <v>678140</v>
      </c>
      <c r="C174">
        <v>678140</v>
      </c>
      <c r="D174" t="s">
        <v>955</v>
      </c>
      <c r="E174" t="s">
        <v>707</v>
      </c>
      <c r="F174" t="s">
        <v>6</v>
      </c>
      <c r="G174" t="s">
        <v>58</v>
      </c>
      <c r="I174" t="s">
        <v>956</v>
      </c>
      <c r="J174" s="104">
        <v>46007</v>
      </c>
      <c r="K174" s="104">
        <v>46008</v>
      </c>
      <c r="L174" s="345">
        <v>4</v>
      </c>
      <c r="M174">
        <v>1127.6400000000001</v>
      </c>
      <c r="N174">
        <v>-4510.5600000000004</v>
      </c>
      <c r="O174" s="345">
        <v>-4570.5600000000004</v>
      </c>
      <c r="P174" t="s">
        <v>58</v>
      </c>
      <c r="Q174">
        <v>-4570.5600000000004</v>
      </c>
      <c r="R174" t="s">
        <v>58</v>
      </c>
      <c r="S174">
        <v>-60</v>
      </c>
      <c r="T174">
        <v>-60</v>
      </c>
    </row>
    <row r="175" spans="1:20" x14ac:dyDescent="0.25">
      <c r="A175">
        <v>253619</v>
      </c>
      <c r="B175">
        <v>678141</v>
      </c>
      <c r="C175">
        <v>678141</v>
      </c>
      <c r="D175" t="s">
        <v>958</v>
      </c>
      <c r="E175" t="s">
        <v>706</v>
      </c>
      <c r="F175" t="s">
        <v>4</v>
      </c>
      <c r="G175" t="s">
        <v>865</v>
      </c>
      <c r="I175" t="s">
        <v>956</v>
      </c>
      <c r="J175" s="104">
        <v>46006</v>
      </c>
      <c r="K175" s="104">
        <v>46007</v>
      </c>
      <c r="L175" s="345">
        <v>4</v>
      </c>
      <c r="M175">
        <v>2692.13</v>
      </c>
      <c r="N175">
        <v>-10768.52</v>
      </c>
      <c r="O175" s="345">
        <v>-9223.92</v>
      </c>
      <c r="P175" t="s">
        <v>58</v>
      </c>
      <c r="Q175">
        <v>-10768.52</v>
      </c>
      <c r="R175" t="s">
        <v>865</v>
      </c>
      <c r="S175">
        <v>0</v>
      </c>
      <c r="T175">
        <v>0</v>
      </c>
    </row>
    <row r="176" spans="1:20" x14ac:dyDescent="0.25">
      <c r="A176">
        <v>252659</v>
      </c>
      <c r="B176">
        <v>678141</v>
      </c>
      <c r="C176">
        <v>678141</v>
      </c>
      <c r="D176" t="s">
        <v>961</v>
      </c>
      <c r="E176" t="s">
        <v>711</v>
      </c>
      <c r="F176" t="s">
        <v>10</v>
      </c>
      <c r="G176" t="s">
        <v>58</v>
      </c>
      <c r="H176" t="s">
        <v>975</v>
      </c>
      <c r="I176" t="s">
        <v>956</v>
      </c>
      <c r="J176" s="104">
        <v>46003</v>
      </c>
      <c r="K176" s="104">
        <v>46003</v>
      </c>
      <c r="L176" s="345">
        <v>458</v>
      </c>
      <c r="M176">
        <v>15.223000000000001</v>
      </c>
      <c r="N176">
        <v>-6972.13</v>
      </c>
      <c r="O176" s="345">
        <v>-7004.63</v>
      </c>
      <c r="P176" t="s">
        <v>58</v>
      </c>
      <c r="Q176">
        <v>-7004.63</v>
      </c>
      <c r="R176" t="s">
        <v>58</v>
      </c>
      <c r="S176">
        <v>-32.5</v>
      </c>
      <c r="T176">
        <v>-32.5</v>
      </c>
    </row>
    <row r="177" spans="1:20" x14ac:dyDescent="0.25">
      <c r="A177">
        <v>252664</v>
      </c>
      <c r="B177">
        <v>678140</v>
      </c>
      <c r="C177">
        <v>678140</v>
      </c>
      <c r="D177" t="s">
        <v>961</v>
      </c>
      <c r="E177" t="s">
        <v>711</v>
      </c>
      <c r="F177" t="s">
        <v>10</v>
      </c>
      <c r="G177" t="s">
        <v>58</v>
      </c>
      <c r="H177" t="s">
        <v>975</v>
      </c>
      <c r="I177" t="s">
        <v>956</v>
      </c>
      <c r="J177" s="104">
        <v>46003</v>
      </c>
      <c r="K177" s="104">
        <v>46003</v>
      </c>
      <c r="L177" s="345">
        <v>645</v>
      </c>
      <c r="M177">
        <v>15.223000000000001</v>
      </c>
      <c r="N177">
        <v>-9818.84</v>
      </c>
      <c r="O177" s="345">
        <v>-9852.3799999999992</v>
      </c>
      <c r="P177" t="s">
        <v>58</v>
      </c>
      <c r="Q177">
        <v>-9852.3799999999992</v>
      </c>
      <c r="R177" t="s">
        <v>58</v>
      </c>
      <c r="S177">
        <v>-33.54</v>
      </c>
      <c r="T177">
        <v>-33.54</v>
      </c>
    </row>
    <row r="178" spans="1:20" x14ac:dyDescent="0.25">
      <c r="A178">
        <v>252105</v>
      </c>
      <c r="B178">
        <v>3653646.1000999999</v>
      </c>
      <c r="C178">
        <v>3653646.1000999999</v>
      </c>
      <c r="D178" t="s">
        <v>971</v>
      </c>
      <c r="E178" t="s">
        <v>701</v>
      </c>
      <c r="F178" t="s">
        <v>53</v>
      </c>
      <c r="G178" t="s">
        <v>58</v>
      </c>
      <c r="I178" t="s">
        <v>956</v>
      </c>
      <c r="J178" s="104">
        <v>46002</v>
      </c>
      <c r="K178" s="104">
        <v>46002</v>
      </c>
      <c r="L178" s="345">
        <v>-125</v>
      </c>
      <c r="M178">
        <v>2798.1</v>
      </c>
      <c r="N178">
        <v>349762.5</v>
      </c>
      <c r="O178" s="345">
        <v>349687.5</v>
      </c>
      <c r="P178" t="s">
        <v>58</v>
      </c>
      <c r="Q178">
        <v>349762.5</v>
      </c>
      <c r="R178" t="s">
        <v>58</v>
      </c>
      <c r="S178">
        <v>0</v>
      </c>
      <c r="T178">
        <v>-75</v>
      </c>
    </row>
    <row r="179" spans="1:20" x14ac:dyDescent="0.25">
      <c r="A179">
        <v>252107</v>
      </c>
      <c r="B179">
        <v>4467668.1001000004</v>
      </c>
      <c r="C179">
        <v>4467668.1001000004</v>
      </c>
      <c r="D179" t="s">
        <v>971</v>
      </c>
      <c r="E179" t="s">
        <v>701</v>
      </c>
      <c r="F179" t="s">
        <v>53</v>
      </c>
      <c r="G179" t="s">
        <v>58</v>
      </c>
      <c r="I179" t="s">
        <v>956</v>
      </c>
      <c r="J179" s="104">
        <v>46002</v>
      </c>
      <c r="K179" s="104">
        <v>46002</v>
      </c>
      <c r="L179" s="345">
        <v>-12</v>
      </c>
      <c r="M179">
        <v>2798.1</v>
      </c>
      <c r="N179">
        <v>33577.199999999997</v>
      </c>
      <c r="O179" s="345">
        <v>33502.199999999997</v>
      </c>
      <c r="P179" t="s">
        <v>58</v>
      </c>
      <c r="Q179">
        <v>33577.199999999997</v>
      </c>
      <c r="R179" t="s">
        <v>58</v>
      </c>
      <c r="S179">
        <v>0</v>
      </c>
      <c r="T179">
        <v>-75</v>
      </c>
    </row>
    <row r="180" spans="1:20" x14ac:dyDescent="0.25">
      <c r="A180">
        <v>252109</v>
      </c>
      <c r="B180">
        <v>4459436.1001000004</v>
      </c>
      <c r="C180">
        <v>4459436.1001000004</v>
      </c>
      <c r="D180" t="s">
        <v>971</v>
      </c>
      <c r="E180" t="s">
        <v>701</v>
      </c>
      <c r="F180" t="s">
        <v>53</v>
      </c>
      <c r="G180" t="s">
        <v>58</v>
      </c>
      <c r="I180" t="s">
        <v>956</v>
      </c>
      <c r="J180" s="104">
        <v>46002</v>
      </c>
      <c r="K180" s="104">
        <v>46002</v>
      </c>
      <c r="L180" s="345">
        <v>-11</v>
      </c>
      <c r="M180">
        <v>2798.1</v>
      </c>
      <c r="N180">
        <v>30779.1</v>
      </c>
      <c r="O180" s="345">
        <v>30704.1</v>
      </c>
      <c r="P180" t="s">
        <v>58</v>
      </c>
      <c r="Q180">
        <v>30779.1</v>
      </c>
      <c r="R180" t="s">
        <v>58</v>
      </c>
      <c r="S180">
        <v>0</v>
      </c>
      <c r="T180">
        <v>-75</v>
      </c>
    </row>
    <row r="181" spans="1:20" x14ac:dyDescent="0.25">
      <c r="A181">
        <v>252111</v>
      </c>
      <c r="B181">
        <v>4438803.1001000004</v>
      </c>
      <c r="C181">
        <v>4438803.1001000004</v>
      </c>
      <c r="D181" t="s">
        <v>971</v>
      </c>
      <c r="E181" t="s">
        <v>701</v>
      </c>
      <c r="F181" t="s">
        <v>53</v>
      </c>
      <c r="G181" t="s">
        <v>58</v>
      </c>
      <c r="I181" t="s">
        <v>956</v>
      </c>
      <c r="J181" s="104">
        <v>46002</v>
      </c>
      <c r="K181" s="104">
        <v>46002</v>
      </c>
      <c r="L181" s="345">
        <v>-11</v>
      </c>
      <c r="M181">
        <v>2798.1</v>
      </c>
      <c r="N181">
        <v>30779.1</v>
      </c>
      <c r="O181" s="345">
        <v>30704.1</v>
      </c>
      <c r="P181" t="s">
        <v>58</v>
      </c>
      <c r="Q181">
        <v>30779.1</v>
      </c>
      <c r="R181" t="s">
        <v>58</v>
      </c>
      <c r="S181">
        <v>0</v>
      </c>
      <c r="T181">
        <v>-75</v>
      </c>
    </row>
    <row r="182" spans="1:20" x14ac:dyDescent="0.25">
      <c r="A182">
        <v>252113</v>
      </c>
      <c r="B182">
        <v>4432503.1001000004</v>
      </c>
      <c r="C182">
        <v>4432503.1001000004</v>
      </c>
      <c r="D182" t="s">
        <v>971</v>
      </c>
      <c r="E182" t="s">
        <v>701</v>
      </c>
      <c r="F182" t="s">
        <v>53</v>
      </c>
      <c r="G182" t="s">
        <v>58</v>
      </c>
      <c r="I182" t="s">
        <v>956</v>
      </c>
      <c r="J182" s="104">
        <v>46002</v>
      </c>
      <c r="K182" s="104">
        <v>46002</v>
      </c>
      <c r="L182" s="345">
        <v>-27</v>
      </c>
      <c r="M182">
        <v>2798.1</v>
      </c>
      <c r="N182">
        <v>75548.7</v>
      </c>
      <c r="O182" s="345">
        <v>75473.7</v>
      </c>
      <c r="P182" t="s">
        <v>58</v>
      </c>
      <c r="Q182">
        <v>75548.7</v>
      </c>
      <c r="R182" t="s">
        <v>58</v>
      </c>
      <c r="S182">
        <v>0</v>
      </c>
      <c r="T182">
        <v>-75</v>
      </c>
    </row>
    <row r="183" spans="1:20" x14ac:dyDescent="0.25">
      <c r="A183">
        <v>252115</v>
      </c>
      <c r="B183">
        <v>4424420.1001000004</v>
      </c>
      <c r="C183">
        <v>4424420.1001000004</v>
      </c>
      <c r="D183" t="s">
        <v>971</v>
      </c>
      <c r="E183" t="s">
        <v>701</v>
      </c>
      <c r="F183" t="s">
        <v>53</v>
      </c>
      <c r="G183" t="s">
        <v>58</v>
      </c>
      <c r="I183" t="s">
        <v>956</v>
      </c>
      <c r="J183" s="104">
        <v>46002</v>
      </c>
      <c r="K183" s="104">
        <v>46002</v>
      </c>
      <c r="L183" s="345">
        <v>-23</v>
      </c>
      <c r="M183">
        <v>2798.1</v>
      </c>
      <c r="N183">
        <v>64356.3</v>
      </c>
      <c r="O183" s="345">
        <v>64281.3</v>
      </c>
      <c r="P183" t="s">
        <v>58</v>
      </c>
      <c r="Q183">
        <v>64356.3</v>
      </c>
      <c r="R183" t="s">
        <v>58</v>
      </c>
      <c r="S183">
        <v>0</v>
      </c>
      <c r="T183">
        <v>-75</v>
      </c>
    </row>
    <row r="184" spans="1:20" x14ac:dyDescent="0.25">
      <c r="A184">
        <v>252118</v>
      </c>
      <c r="B184">
        <v>4438790.1001000004</v>
      </c>
      <c r="C184">
        <v>4438790.1001000004</v>
      </c>
      <c r="D184" t="s">
        <v>971</v>
      </c>
      <c r="E184" t="s">
        <v>701</v>
      </c>
      <c r="F184" t="s">
        <v>53</v>
      </c>
      <c r="G184" t="s">
        <v>58</v>
      </c>
      <c r="I184" t="s">
        <v>956</v>
      </c>
      <c r="J184" s="104">
        <v>46002</v>
      </c>
      <c r="K184" s="104">
        <v>46002</v>
      </c>
      <c r="L184" s="345">
        <v>-11</v>
      </c>
      <c r="M184">
        <v>2798.1</v>
      </c>
      <c r="N184">
        <v>30779.1</v>
      </c>
      <c r="O184" s="345">
        <v>30704.1</v>
      </c>
      <c r="P184" t="s">
        <v>58</v>
      </c>
      <c r="Q184">
        <v>30779.1</v>
      </c>
      <c r="R184" t="s">
        <v>58</v>
      </c>
      <c r="S184">
        <v>0</v>
      </c>
      <c r="T184">
        <v>-75</v>
      </c>
    </row>
    <row r="185" spans="1:20" x14ac:dyDescent="0.25">
      <c r="A185">
        <v>252660</v>
      </c>
      <c r="B185">
        <v>678141</v>
      </c>
      <c r="C185">
        <v>678141</v>
      </c>
      <c r="D185" t="s">
        <v>971</v>
      </c>
      <c r="E185" t="s">
        <v>701</v>
      </c>
      <c r="F185" t="s">
        <v>53</v>
      </c>
      <c r="G185" t="s">
        <v>58</v>
      </c>
      <c r="I185" t="s">
        <v>956</v>
      </c>
      <c r="J185" s="104">
        <v>46002</v>
      </c>
      <c r="K185" s="104">
        <v>46003</v>
      </c>
      <c r="L185" s="345">
        <v>3</v>
      </c>
      <c r="M185">
        <v>2798.2710000000002</v>
      </c>
      <c r="N185">
        <v>-8394.81</v>
      </c>
      <c r="O185" s="345">
        <v>-8424.81</v>
      </c>
      <c r="P185" t="s">
        <v>58</v>
      </c>
      <c r="Q185">
        <v>-8424.81</v>
      </c>
      <c r="R185" t="s">
        <v>58</v>
      </c>
      <c r="S185">
        <v>-30</v>
      </c>
      <c r="T185">
        <v>-30</v>
      </c>
    </row>
    <row r="186" spans="1:20" x14ac:dyDescent="0.25">
      <c r="A186">
        <v>252663</v>
      </c>
      <c r="B186">
        <v>678140</v>
      </c>
      <c r="C186">
        <v>678140</v>
      </c>
      <c r="D186" t="s">
        <v>971</v>
      </c>
      <c r="E186" t="s">
        <v>701</v>
      </c>
      <c r="F186" t="s">
        <v>53</v>
      </c>
      <c r="G186" t="s">
        <v>58</v>
      </c>
      <c r="I186" t="s">
        <v>956</v>
      </c>
      <c r="J186" s="104">
        <v>46002</v>
      </c>
      <c r="K186" s="104">
        <v>46003</v>
      </c>
      <c r="L186" s="345">
        <v>2</v>
      </c>
      <c r="M186">
        <v>2798.2710000000002</v>
      </c>
      <c r="N186">
        <v>-5596.54</v>
      </c>
      <c r="O186" s="345">
        <v>-5626.54</v>
      </c>
      <c r="P186" t="s">
        <v>58</v>
      </c>
      <c r="Q186">
        <v>-5626.54</v>
      </c>
      <c r="R186" t="s">
        <v>58</v>
      </c>
      <c r="S186">
        <v>-30</v>
      </c>
      <c r="T186">
        <v>-30</v>
      </c>
    </row>
    <row r="187" spans="1:20" x14ac:dyDescent="0.25">
      <c r="A187">
        <v>252667</v>
      </c>
      <c r="B187">
        <v>678129</v>
      </c>
      <c r="C187">
        <v>678129</v>
      </c>
      <c r="D187" t="s">
        <v>971</v>
      </c>
      <c r="E187" t="s">
        <v>701</v>
      </c>
      <c r="F187" t="s">
        <v>53</v>
      </c>
      <c r="G187" t="s">
        <v>58</v>
      </c>
      <c r="I187" t="s">
        <v>956</v>
      </c>
      <c r="J187" s="104">
        <v>46002</v>
      </c>
      <c r="K187" s="104">
        <v>46003</v>
      </c>
      <c r="L187" s="345">
        <v>-9</v>
      </c>
      <c r="M187">
        <v>2798.2710000000002</v>
      </c>
      <c r="N187">
        <v>25184.44</v>
      </c>
      <c r="O187" s="345">
        <v>25154.44</v>
      </c>
      <c r="P187" t="s">
        <v>58</v>
      </c>
      <c r="Q187">
        <v>25154.44</v>
      </c>
      <c r="R187" t="s">
        <v>58</v>
      </c>
      <c r="S187">
        <v>-30</v>
      </c>
      <c r="T187">
        <v>-30</v>
      </c>
    </row>
    <row r="188" spans="1:20" x14ac:dyDescent="0.25">
      <c r="A188">
        <v>252669</v>
      </c>
      <c r="B188">
        <v>4467668.1001000004</v>
      </c>
      <c r="C188">
        <v>4467668.1001000004</v>
      </c>
      <c r="D188" t="s">
        <v>881</v>
      </c>
      <c r="E188" t="s">
        <v>881</v>
      </c>
      <c r="F188" t="s">
        <v>882</v>
      </c>
      <c r="G188" t="s">
        <v>58</v>
      </c>
      <c r="H188" t="s">
        <v>975</v>
      </c>
      <c r="I188" t="s">
        <v>956</v>
      </c>
      <c r="J188" s="104">
        <v>46002</v>
      </c>
      <c r="K188" s="104">
        <v>46020</v>
      </c>
      <c r="L188" s="345">
        <v>40000</v>
      </c>
      <c r="M188">
        <v>100</v>
      </c>
      <c r="N188">
        <v>-40000</v>
      </c>
      <c r="O188" s="345">
        <v>-40075</v>
      </c>
      <c r="P188" t="s">
        <v>58</v>
      </c>
      <c r="Q188">
        <v>-40000</v>
      </c>
      <c r="R188" t="s">
        <v>58</v>
      </c>
      <c r="S188">
        <v>0</v>
      </c>
      <c r="T188">
        <v>-75</v>
      </c>
    </row>
    <row r="189" spans="1:20" x14ac:dyDescent="0.25">
      <c r="A189">
        <v>252671</v>
      </c>
      <c r="B189">
        <v>4465711.1001000004</v>
      </c>
      <c r="C189">
        <v>4465711.1001000004</v>
      </c>
      <c r="D189" t="s">
        <v>881</v>
      </c>
      <c r="E189" t="s">
        <v>881</v>
      </c>
      <c r="F189" t="s">
        <v>882</v>
      </c>
      <c r="G189" t="s">
        <v>58</v>
      </c>
      <c r="H189" t="s">
        <v>975</v>
      </c>
      <c r="I189" t="s">
        <v>956</v>
      </c>
      <c r="J189" s="104">
        <v>46002</v>
      </c>
      <c r="K189" s="104">
        <v>46020</v>
      </c>
      <c r="L189" s="345">
        <v>30000</v>
      </c>
      <c r="M189">
        <v>100</v>
      </c>
      <c r="N189">
        <v>-30000</v>
      </c>
      <c r="O189" s="345">
        <v>-30075</v>
      </c>
      <c r="P189" t="s">
        <v>58</v>
      </c>
      <c r="Q189">
        <v>-30000</v>
      </c>
      <c r="R189" t="s">
        <v>58</v>
      </c>
      <c r="S189">
        <v>0</v>
      </c>
      <c r="T189">
        <v>-75</v>
      </c>
    </row>
    <row r="190" spans="1:20" x14ac:dyDescent="0.25">
      <c r="A190">
        <v>252673</v>
      </c>
      <c r="B190">
        <v>4459436.1001000004</v>
      </c>
      <c r="C190">
        <v>4459436.1001000004</v>
      </c>
      <c r="D190" t="s">
        <v>881</v>
      </c>
      <c r="E190" t="s">
        <v>881</v>
      </c>
      <c r="F190" t="s">
        <v>882</v>
      </c>
      <c r="G190" t="s">
        <v>58</v>
      </c>
      <c r="H190" t="s">
        <v>975</v>
      </c>
      <c r="I190" t="s">
        <v>956</v>
      </c>
      <c r="J190" s="104">
        <v>46002</v>
      </c>
      <c r="K190" s="104">
        <v>46020</v>
      </c>
      <c r="L190" s="345">
        <v>35000</v>
      </c>
      <c r="M190">
        <v>100</v>
      </c>
      <c r="N190">
        <v>-35000</v>
      </c>
      <c r="O190" s="345">
        <v>-35075</v>
      </c>
      <c r="P190" t="s">
        <v>58</v>
      </c>
      <c r="Q190">
        <v>-35000</v>
      </c>
      <c r="R190" t="s">
        <v>58</v>
      </c>
      <c r="S190">
        <v>0</v>
      </c>
      <c r="T190">
        <v>-75</v>
      </c>
    </row>
    <row r="191" spans="1:20" x14ac:dyDescent="0.25">
      <c r="A191">
        <v>252675</v>
      </c>
      <c r="B191">
        <v>4459371.1001000004</v>
      </c>
      <c r="C191">
        <v>4459371.1001000004</v>
      </c>
      <c r="D191" t="s">
        <v>881</v>
      </c>
      <c r="E191" t="s">
        <v>881</v>
      </c>
      <c r="F191" t="s">
        <v>882</v>
      </c>
      <c r="G191" t="s">
        <v>58</v>
      </c>
      <c r="H191" t="s">
        <v>975</v>
      </c>
      <c r="I191" t="s">
        <v>956</v>
      </c>
      <c r="J191" s="104">
        <v>46002</v>
      </c>
      <c r="K191" s="104">
        <v>46020</v>
      </c>
      <c r="L191" s="345">
        <v>65000</v>
      </c>
      <c r="M191">
        <v>100</v>
      </c>
      <c r="N191">
        <v>-65000</v>
      </c>
      <c r="O191" s="345">
        <v>-65097.5</v>
      </c>
      <c r="P191" t="s">
        <v>58</v>
      </c>
      <c r="Q191">
        <v>-65000</v>
      </c>
      <c r="R191" t="s">
        <v>58</v>
      </c>
      <c r="S191">
        <v>0</v>
      </c>
      <c r="T191">
        <v>-97.5</v>
      </c>
    </row>
    <row r="192" spans="1:20" x14ac:dyDescent="0.25">
      <c r="A192">
        <v>252679</v>
      </c>
      <c r="B192">
        <v>4438803.1001000004</v>
      </c>
      <c r="C192">
        <v>4438803.1001000004</v>
      </c>
      <c r="D192" t="s">
        <v>881</v>
      </c>
      <c r="E192" t="s">
        <v>881</v>
      </c>
      <c r="F192" t="s">
        <v>882</v>
      </c>
      <c r="G192" t="s">
        <v>58</v>
      </c>
      <c r="H192" t="s">
        <v>975</v>
      </c>
      <c r="I192" t="s">
        <v>956</v>
      </c>
      <c r="J192" s="104">
        <v>46002</v>
      </c>
      <c r="K192" s="104">
        <v>46020</v>
      </c>
      <c r="L192" s="345">
        <v>35000</v>
      </c>
      <c r="M192">
        <v>100</v>
      </c>
      <c r="N192">
        <v>-35000</v>
      </c>
      <c r="O192" s="345">
        <v>-35075</v>
      </c>
      <c r="P192" t="s">
        <v>58</v>
      </c>
      <c r="Q192">
        <v>-35000</v>
      </c>
      <c r="R192" t="s">
        <v>58</v>
      </c>
      <c r="S192">
        <v>0</v>
      </c>
      <c r="T192">
        <v>-75</v>
      </c>
    </row>
    <row r="193" spans="1:20" x14ac:dyDescent="0.25">
      <c r="A193">
        <v>252681</v>
      </c>
      <c r="B193">
        <v>4438790.1001000004</v>
      </c>
      <c r="C193">
        <v>4438790.1001000004</v>
      </c>
      <c r="D193" t="s">
        <v>881</v>
      </c>
      <c r="E193" t="s">
        <v>881</v>
      </c>
      <c r="F193" t="s">
        <v>882</v>
      </c>
      <c r="G193" t="s">
        <v>58</v>
      </c>
      <c r="H193" t="s">
        <v>975</v>
      </c>
      <c r="I193" t="s">
        <v>956</v>
      </c>
      <c r="J193" s="104">
        <v>46002</v>
      </c>
      <c r="K193" s="104">
        <v>46020</v>
      </c>
      <c r="L193" s="345">
        <v>35000</v>
      </c>
      <c r="M193">
        <v>100</v>
      </c>
      <c r="N193">
        <v>-35000</v>
      </c>
      <c r="O193" s="345">
        <v>-35075</v>
      </c>
      <c r="P193" t="s">
        <v>58</v>
      </c>
      <c r="Q193">
        <v>-35000</v>
      </c>
      <c r="R193" t="s">
        <v>58</v>
      </c>
      <c r="S193">
        <v>0</v>
      </c>
      <c r="T193">
        <v>-75</v>
      </c>
    </row>
    <row r="194" spans="1:20" x14ac:dyDescent="0.25">
      <c r="A194">
        <v>252683</v>
      </c>
      <c r="B194">
        <v>4424420.1001000004</v>
      </c>
      <c r="C194">
        <v>4424420.1001000004</v>
      </c>
      <c r="D194" t="s">
        <v>881</v>
      </c>
      <c r="E194" t="s">
        <v>881</v>
      </c>
      <c r="F194" t="s">
        <v>882</v>
      </c>
      <c r="G194" t="s">
        <v>58</v>
      </c>
      <c r="H194" t="s">
        <v>975</v>
      </c>
      <c r="I194" t="s">
        <v>956</v>
      </c>
      <c r="J194" s="104">
        <v>46002</v>
      </c>
      <c r="K194" s="104">
        <v>46020</v>
      </c>
      <c r="L194" s="345">
        <v>80000</v>
      </c>
      <c r="M194">
        <v>100</v>
      </c>
      <c r="N194">
        <v>-80000</v>
      </c>
      <c r="O194" s="345">
        <v>-80120</v>
      </c>
      <c r="P194" t="s">
        <v>58</v>
      </c>
      <c r="Q194">
        <v>-80000</v>
      </c>
      <c r="R194" t="s">
        <v>58</v>
      </c>
      <c r="S194">
        <v>0</v>
      </c>
      <c r="T194">
        <v>-120</v>
      </c>
    </row>
    <row r="195" spans="1:20" x14ac:dyDescent="0.25">
      <c r="A195">
        <v>252685</v>
      </c>
      <c r="B195">
        <v>4432503.1001000004</v>
      </c>
      <c r="C195">
        <v>4432503.1001000004</v>
      </c>
      <c r="D195" t="s">
        <v>881</v>
      </c>
      <c r="E195" t="s">
        <v>881</v>
      </c>
      <c r="F195" t="s">
        <v>882</v>
      </c>
      <c r="G195" t="s">
        <v>58</v>
      </c>
      <c r="H195" t="s">
        <v>975</v>
      </c>
      <c r="I195" t="s">
        <v>956</v>
      </c>
      <c r="J195" s="104">
        <v>46002</v>
      </c>
      <c r="K195" s="104">
        <v>46020</v>
      </c>
      <c r="L195" s="345">
        <v>80000</v>
      </c>
      <c r="M195">
        <v>100</v>
      </c>
      <c r="N195">
        <v>-80000</v>
      </c>
      <c r="O195" s="345">
        <v>-80120</v>
      </c>
      <c r="P195" t="s">
        <v>58</v>
      </c>
      <c r="Q195">
        <v>-80000</v>
      </c>
      <c r="R195" t="s">
        <v>58</v>
      </c>
      <c r="S195">
        <v>0</v>
      </c>
      <c r="T195">
        <v>-120</v>
      </c>
    </row>
    <row r="196" spans="1:20" x14ac:dyDescent="0.25">
      <c r="A196">
        <v>252687</v>
      </c>
      <c r="B196">
        <v>3653646.1000999999</v>
      </c>
      <c r="C196">
        <v>3653646.1000999999</v>
      </c>
      <c r="D196" t="s">
        <v>881</v>
      </c>
      <c r="E196" t="s">
        <v>881</v>
      </c>
      <c r="F196" t="s">
        <v>882</v>
      </c>
      <c r="G196" t="s">
        <v>58</v>
      </c>
      <c r="H196" t="s">
        <v>975</v>
      </c>
      <c r="I196" t="s">
        <v>956</v>
      </c>
      <c r="J196" s="104">
        <v>46002</v>
      </c>
      <c r="K196" s="104">
        <v>46020</v>
      </c>
      <c r="L196" s="345">
        <v>350000</v>
      </c>
      <c r="M196">
        <v>100</v>
      </c>
      <c r="N196">
        <v>-350000</v>
      </c>
      <c r="O196" s="345">
        <v>-350525</v>
      </c>
      <c r="P196" t="s">
        <v>58</v>
      </c>
      <c r="Q196">
        <v>-350000</v>
      </c>
      <c r="R196" t="s">
        <v>58</v>
      </c>
      <c r="S196">
        <v>0</v>
      </c>
      <c r="T196">
        <v>-525</v>
      </c>
    </row>
    <row r="197" spans="1:20" x14ac:dyDescent="0.25">
      <c r="A197">
        <v>256350</v>
      </c>
      <c r="B197">
        <v>676821</v>
      </c>
      <c r="C197">
        <v>676821</v>
      </c>
      <c r="D197" t="s">
        <v>881</v>
      </c>
      <c r="E197" t="s">
        <v>881</v>
      </c>
      <c r="F197" t="s">
        <v>882</v>
      </c>
      <c r="G197" t="s">
        <v>58</v>
      </c>
      <c r="H197" t="s">
        <v>975</v>
      </c>
      <c r="I197" t="s">
        <v>956</v>
      </c>
      <c r="J197" s="104">
        <v>46002</v>
      </c>
      <c r="K197" s="104">
        <v>46021</v>
      </c>
      <c r="L197" s="345">
        <v>50000</v>
      </c>
      <c r="M197">
        <v>100</v>
      </c>
      <c r="N197">
        <v>-50000</v>
      </c>
      <c r="O197" s="345">
        <v>-50000</v>
      </c>
      <c r="P197" t="s">
        <v>58</v>
      </c>
      <c r="Q197">
        <v>-50000</v>
      </c>
      <c r="R197" t="s">
        <v>58</v>
      </c>
      <c r="S197">
        <v>0</v>
      </c>
      <c r="T197">
        <v>0</v>
      </c>
    </row>
    <row r="198" spans="1:20" x14ac:dyDescent="0.25">
      <c r="A198">
        <v>256352</v>
      </c>
      <c r="B198">
        <v>676864</v>
      </c>
      <c r="C198">
        <v>676864</v>
      </c>
      <c r="D198" t="s">
        <v>881</v>
      </c>
      <c r="E198" t="s">
        <v>881</v>
      </c>
      <c r="F198" t="s">
        <v>882</v>
      </c>
      <c r="G198" t="s">
        <v>58</v>
      </c>
      <c r="H198" t="s">
        <v>975</v>
      </c>
      <c r="I198" t="s">
        <v>956</v>
      </c>
      <c r="J198" s="104">
        <v>46002</v>
      </c>
      <c r="K198" s="104">
        <v>46021</v>
      </c>
      <c r="L198" s="345">
        <v>25000</v>
      </c>
      <c r="M198">
        <v>100</v>
      </c>
      <c r="N198">
        <v>-25000</v>
      </c>
      <c r="O198" s="345">
        <v>-25000</v>
      </c>
      <c r="P198" t="s">
        <v>58</v>
      </c>
      <c r="Q198">
        <v>-25000</v>
      </c>
      <c r="R198" t="s">
        <v>58</v>
      </c>
      <c r="S198">
        <v>0</v>
      </c>
      <c r="T198">
        <v>0</v>
      </c>
    </row>
    <row r="199" spans="1:20" x14ac:dyDescent="0.25">
      <c r="A199">
        <v>256354</v>
      </c>
      <c r="B199">
        <v>676879</v>
      </c>
      <c r="C199">
        <v>676879</v>
      </c>
      <c r="D199" t="s">
        <v>881</v>
      </c>
      <c r="E199" t="s">
        <v>881</v>
      </c>
      <c r="F199" t="s">
        <v>882</v>
      </c>
      <c r="G199" t="s">
        <v>58</v>
      </c>
      <c r="H199" t="s">
        <v>975</v>
      </c>
      <c r="I199" t="s">
        <v>956</v>
      </c>
      <c r="J199" s="104">
        <v>46002</v>
      </c>
      <c r="K199" s="104">
        <v>46021</v>
      </c>
      <c r="L199" s="345">
        <v>5000</v>
      </c>
      <c r="M199">
        <v>100</v>
      </c>
      <c r="N199">
        <v>-5000</v>
      </c>
      <c r="O199" s="345">
        <v>-5000</v>
      </c>
      <c r="P199" t="s">
        <v>58</v>
      </c>
      <c r="Q199">
        <v>-5000</v>
      </c>
      <c r="R199" t="s">
        <v>58</v>
      </c>
      <c r="S199">
        <v>0</v>
      </c>
      <c r="T199">
        <v>0</v>
      </c>
    </row>
    <row r="200" spans="1:20" x14ac:dyDescent="0.25">
      <c r="A200">
        <v>256358</v>
      </c>
      <c r="B200">
        <v>678129</v>
      </c>
      <c r="C200">
        <v>678129</v>
      </c>
      <c r="D200" t="s">
        <v>881</v>
      </c>
      <c r="E200" t="s">
        <v>881</v>
      </c>
      <c r="F200" t="s">
        <v>882</v>
      </c>
      <c r="G200" t="s">
        <v>58</v>
      </c>
      <c r="H200" t="s">
        <v>975</v>
      </c>
      <c r="I200" t="s">
        <v>956</v>
      </c>
      <c r="J200" s="104">
        <v>46002</v>
      </c>
      <c r="K200" s="104">
        <v>46021</v>
      </c>
      <c r="L200" s="345">
        <v>20000</v>
      </c>
      <c r="M200">
        <v>100</v>
      </c>
      <c r="N200">
        <v>-20000</v>
      </c>
      <c r="O200" s="345">
        <v>-20000</v>
      </c>
      <c r="P200" t="s">
        <v>58</v>
      </c>
      <c r="Q200">
        <v>-20000</v>
      </c>
      <c r="R200" t="s">
        <v>58</v>
      </c>
      <c r="S200">
        <v>0</v>
      </c>
      <c r="T200">
        <v>0</v>
      </c>
    </row>
    <row r="201" spans="1:20" x14ac:dyDescent="0.25">
      <c r="A201">
        <v>251847</v>
      </c>
      <c r="B201">
        <v>4459371.1001000004</v>
      </c>
      <c r="C201">
        <v>4459371.1001000004</v>
      </c>
      <c r="D201" t="s">
        <v>955</v>
      </c>
      <c r="E201" t="s">
        <v>707</v>
      </c>
      <c r="F201" t="s">
        <v>6</v>
      </c>
      <c r="G201" t="s">
        <v>58</v>
      </c>
      <c r="I201" t="s">
        <v>956</v>
      </c>
      <c r="J201" s="104">
        <v>46000</v>
      </c>
      <c r="K201" s="104">
        <v>46002</v>
      </c>
      <c r="L201" s="345">
        <v>145</v>
      </c>
      <c r="M201">
        <v>1134.07</v>
      </c>
      <c r="N201">
        <v>-164440.15</v>
      </c>
      <c r="O201" s="345">
        <v>-164933.47</v>
      </c>
      <c r="P201" t="s">
        <v>58</v>
      </c>
      <c r="Q201">
        <v>-164440.15</v>
      </c>
      <c r="R201" t="s">
        <v>58</v>
      </c>
      <c r="S201">
        <v>0</v>
      </c>
      <c r="T201">
        <v>-493.32</v>
      </c>
    </row>
    <row r="202" spans="1:20" x14ac:dyDescent="0.25">
      <c r="A202">
        <v>251850</v>
      </c>
      <c r="B202">
        <v>676842</v>
      </c>
      <c r="C202">
        <v>676842</v>
      </c>
      <c r="D202" t="s">
        <v>971</v>
      </c>
      <c r="E202" t="s">
        <v>701</v>
      </c>
      <c r="F202" t="s">
        <v>53</v>
      </c>
      <c r="G202" t="s">
        <v>58</v>
      </c>
      <c r="I202" t="s">
        <v>956</v>
      </c>
      <c r="J202" s="104">
        <v>46000</v>
      </c>
      <c r="K202" s="104">
        <v>46001</v>
      </c>
      <c r="L202" s="345">
        <v>-1</v>
      </c>
      <c r="M202">
        <v>2797.9789999999998</v>
      </c>
      <c r="N202">
        <v>2797.98</v>
      </c>
      <c r="O202" s="345">
        <v>2767.98</v>
      </c>
      <c r="P202" t="s">
        <v>58</v>
      </c>
      <c r="Q202">
        <v>2767.98</v>
      </c>
      <c r="R202" t="s">
        <v>58</v>
      </c>
      <c r="S202">
        <v>-30</v>
      </c>
      <c r="T202">
        <v>-30</v>
      </c>
    </row>
    <row r="203" spans="1:20" x14ac:dyDescent="0.25">
      <c r="A203">
        <v>251851</v>
      </c>
      <c r="B203">
        <v>676842</v>
      </c>
      <c r="C203">
        <v>676842</v>
      </c>
      <c r="D203" t="s">
        <v>962</v>
      </c>
      <c r="E203" t="s">
        <v>699</v>
      </c>
      <c r="F203" t="s">
        <v>2</v>
      </c>
      <c r="G203" t="s">
        <v>58</v>
      </c>
      <c r="I203" t="s">
        <v>956</v>
      </c>
      <c r="J203" s="104">
        <v>46000</v>
      </c>
      <c r="K203" s="104">
        <v>46001</v>
      </c>
      <c r="L203" s="345">
        <v>-8</v>
      </c>
      <c r="M203">
        <v>1779.11</v>
      </c>
      <c r="N203">
        <v>14232.88</v>
      </c>
      <c r="O203" s="345">
        <v>14172.88</v>
      </c>
      <c r="P203" t="s">
        <v>58</v>
      </c>
      <c r="Q203">
        <v>14172.88</v>
      </c>
      <c r="R203" t="s">
        <v>58</v>
      </c>
      <c r="S203">
        <v>-60</v>
      </c>
      <c r="T203">
        <v>-60</v>
      </c>
    </row>
    <row r="204" spans="1:20" x14ac:dyDescent="0.25">
      <c r="A204">
        <v>251854</v>
      </c>
      <c r="B204">
        <v>676876</v>
      </c>
      <c r="C204">
        <v>676876</v>
      </c>
      <c r="D204" t="s">
        <v>971</v>
      </c>
      <c r="E204" t="s">
        <v>701</v>
      </c>
      <c r="F204" t="s">
        <v>53</v>
      </c>
      <c r="G204" t="s">
        <v>58</v>
      </c>
      <c r="I204" t="s">
        <v>956</v>
      </c>
      <c r="J204" s="104">
        <v>46000</v>
      </c>
      <c r="K204" s="104">
        <v>46001</v>
      </c>
      <c r="L204" s="345">
        <v>-1</v>
      </c>
      <c r="M204">
        <v>2797.9789999999998</v>
      </c>
      <c r="N204">
        <v>2797.98</v>
      </c>
      <c r="O204" s="345">
        <v>2767.98</v>
      </c>
      <c r="P204" t="s">
        <v>58</v>
      </c>
      <c r="Q204">
        <v>2767.98</v>
      </c>
      <c r="R204" t="s">
        <v>58</v>
      </c>
      <c r="S204">
        <v>-30</v>
      </c>
      <c r="T204">
        <v>-30</v>
      </c>
    </row>
    <row r="205" spans="1:20" x14ac:dyDescent="0.25">
      <c r="A205">
        <v>251855</v>
      </c>
      <c r="B205">
        <v>676876</v>
      </c>
      <c r="C205">
        <v>676876</v>
      </c>
      <c r="D205" t="s">
        <v>962</v>
      </c>
      <c r="E205" t="s">
        <v>699</v>
      </c>
      <c r="F205" t="s">
        <v>2</v>
      </c>
      <c r="G205" t="s">
        <v>58</v>
      </c>
      <c r="I205" t="s">
        <v>956</v>
      </c>
      <c r="J205" s="104">
        <v>46000</v>
      </c>
      <c r="K205" s="104">
        <v>46001</v>
      </c>
      <c r="L205" s="345">
        <v>-5</v>
      </c>
      <c r="M205">
        <v>1779.11</v>
      </c>
      <c r="N205">
        <v>8895.5499999999993</v>
      </c>
      <c r="O205" s="345">
        <v>8835.5499999999993</v>
      </c>
      <c r="P205" t="s">
        <v>58</v>
      </c>
      <c r="Q205">
        <v>8835.5499999999993</v>
      </c>
      <c r="R205" t="s">
        <v>58</v>
      </c>
      <c r="S205">
        <v>-60</v>
      </c>
      <c r="T205">
        <v>-60</v>
      </c>
    </row>
    <row r="206" spans="1:20" x14ac:dyDescent="0.25">
      <c r="A206">
        <v>251176</v>
      </c>
      <c r="B206">
        <v>676842</v>
      </c>
      <c r="C206">
        <v>676842</v>
      </c>
      <c r="D206" t="s">
        <v>1010</v>
      </c>
      <c r="E206" t="s">
        <v>713</v>
      </c>
      <c r="F206" t="s">
        <v>14</v>
      </c>
      <c r="G206" t="s">
        <v>58</v>
      </c>
      <c r="H206" t="s">
        <v>975</v>
      </c>
      <c r="I206" t="s">
        <v>956</v>
      </c>
      <c r="J206" s="104">
        <v>45999</v>
      </c>
      <c r="K206" s="104">
        <v>45999</v>
      </c>
      <c r="L206" s="345">
        <v>12</v>
      </c>
      <c r="M206">
        <v>425.13</v>
      </c>
      <c r="N206">
        <v>-5101.5600000000004</v>
      </c>
      <c r="O206" s="345">
        <v>-5133.3900000000003</v>
      </c>
      <c r="P206" t="s">
        <v>58</v>
      </c>
      <c r="Q206">
        <v>-5133.3900000000003</v>
      </c>
      <c r="R206" t="s">
        <v>58</v>
      </c>
      <c r="S206">
        <v>-31.83</v>
      </c>
      <c r="T206">
        <v>-31.83</v>
      </c>
    </row>
    <row r="207" spans="1:20" x14ac:dyDescent="0.25">
      <c r="A207">
        <v>251178</v>
      </c>
      <c r="B207">
        <v>676876</v>
      </c>
      <c r="C207">
        <v>676876</v>
      </c>
      <c r="D207" t="s">
        <v>1010</v>
      </c>
      <c r="E207" t="s">
        <v>713</v>
      </c>
      <c r="F207" t="s">
        <v>14</v>
      </c>
      <c r="G207" t="s">
        <v>58</v>
      </c>
      <c r="H207" t="s">
        <v>975</v>
      </c>
      <c r="I207" t="s">
        <v>956</v>
      </c>
      <c r="J207" s="104">
        <v>45999</v>
      </c>
      <c r="K207" s="104">
        <v>45999</v>
      </c>
      <c r="L207" s="345">
        <v>9</v>
      </c>
      <c r="M207">
        <v>425.13</v>
      </c>
      <c r="N207">
        <v>-3826.17</v>
      </c>
      <c r="O207" s="345">
        <v>-3857.55</v>
      </c>
      <c r="P207" t="s">
        <v>58</v>
      </c>
      <c r="Q207">
        <v>-3857.55</v>
      </c>
      <c r="R207" t="s">
        <v>58</v>
      </c>
      <c r="S207">
        <v>-31.38</v>
      </c>
      <c r="T207">
        <v>-31.38</v>
      </c>
    </row>
    <row r="208" spans="1:20" x14ac:dyDescent="0.25">
      <c r="A208">
        <v>251798</v>
      </c>
      <c r="B208">
        <v>4459371.1001000004</v>
      </c>
      <c r="C208">
        <v>4459371.1001000004</v>
      </c>
      <c r="D208" t="s">
        <v>957</v>
      </c>
      <c r="E208" t="s">
        <v>700</v>
      </c>
      <c r="F208" t="s">
        <v>5</v>
      </c>
      <c r="G208" t="s">
        <v>58</v>
      </c>
      <c r="I208" t="s">
        <v>956</v>
      </c>
      <c r="J208" s="104">
        <v>45999</v>
      </c>
      <c r="K208" s="104">
        <v>46002</v>
      </c>
      <c r="L208" s="345">
        <v>50</v>
      </c>
      <c r="M208">
        <v>1099.6600000000001</v>
      </c>
      <c r="N208">
        <v>-54983</v>
      </c>
      <c r="O208" s="345">
        <v>-55147.95</v>
      </c>
      <c r="P208" t="s">
        <v>58</v>
      </c>
      <c r="Q208">
        <v>-54983</v>
      </c>
      <c r="R208" t="s">
        <v>58</v>
      </c>
      <c r="S208">
        <v>0</v>
      </c>
      <c r="T208">
        <v>-164.95</v>
      </c>
    </row>
    <row r="209" spans="1:20" x14ac:dyDescent="0.25">
      <c r="A209">
        <v>251067</v>
      </c>
      <c r="B209">
        <v>4459371.1001000004</v>
      </c>
      <c r="C209">
        <v>4459371.1001000004</v>
      </c>
      <c r="D209" t="s">
        <v>1029</v>
      </c>
      <c r="E209" t="s">
        <v>1030</v>
      </c>
      <c r="F209" t="s">
        <v>801</v>
      </c>
      <c r="G209" t="s">
        <v>58</v>
      </c>
      <c r="H209" t="s">
        <v>975</v>
      </c>
      <c r="I209" t="s">
        <v>956</v>
      </c>
      <c r="J209" s="104">
        <v>45996</v>
      </c>
      <c r="K209" s="104">
        <v>46000</v>
      </c>
      <c r="L209" s="345">
        <v>-450</v>
      </c>
      <c r="M209">
        <v>76.48</v>
      </c>
      <c r="N209">
        <v>34416</v>
      </c>
      <c r="O209" s="345">
        <v>34341</v>
      </c>
      <c r="P209" t="s">
        <v>58</v>
      </c>
      <c r="Q209">
        <v>34416</v>
      </c>
      <c r="R209" t="s">
        <v>58</v>
      </c>
      <c r="S209">
        <v>0</v>
      </c>
      <c r="T209">
        <v>-75</v>
      </c>
    </row>
    <row r="210" spans="1:20" x14ac:dyDescent="0.25">
      <c r="A210">
        <v>251068</v>
      </c>
      <c r="B210">
        <v>4459371.1001000004</v>
      </c>
      <c r="C210">
        <v>4459371.1001000004</v>
      </c>
      <c r="D210" t="s">
        <v>1026</v>
      </c>
      <c r="E210" t="s">
        <v>1027</v>
      </c>
      <c r="F210" t="s">
        <v>1028</v>
      </c>
      <c r="G210" t="s">
        <v>865</v>
      </c>
      <c r="H210" t="s">
        <v>975</v>
      </c>
      <c r="I210" t="s">
        <v>956</v>
      </c>
      <c r="J210" s="104">
        <v>45996</v>
      </c>
      <c r="K210" s="104">
        <v>45999</v>
      </c>
      <c r="L210" s="345">
        <v>-120</v>
      </c>
      <c r="M210">
        <v>319.75</v>
      </c>
      <c r="N210">
        <v>38370</v>
      </c>
      <c r="O210" s="345">
        <v>32731.09</v>
      </c>
      <c r="P210" t="s">
        <v>58</v>
      </c>
      <c r="Q210">
        <v>38370</v>
      </c>
      <c r="R210" t="s">
        <v>865</v>
      </c>
      <c r="S210">
        <v>0</v>
      </c>
      <c r="T210">
        <v>-87.72</v>
      </c>
    </row>
    <row r="211" spans="1:20" x14ac:dyDescent="0.25">
      <c r="A211">
        <v>251069</v>
      </c>
      <c r="B211">
        <v>4459371.1001000004</v>
      </c>
      <c r="C211">
        <v>4459371.1001000004</v>
      </c>
      <c r="D211" t="s">
        <v>1021</v>
      </c>
      <c r="E211" t="s">
        <v>808</v>
      </c>
      <c r="F211" t="s">
        <v>909</v>
      </c>
      <c r="G211" t="s">
        <v>865</v>
      </c>
      <c r="H211" t="s">
        <v>975</v>
      </c>
      <c r="I211" t="s">
        <v>956</v>
      </c>
      <c r="J211" s="104">
        <v>45996</v>
      </c>
      <c r="K211" s="104">
        <v>46000</v>
      </c>
      <c r="L211" s="345">
        <v>-83</v>
      </c>
      <c r="M211">
        <v>735.72940000000006</v>
      </c>
      <c r="N211">
        <v>61065.54</v>
      </c>
      <c r="O211" s="345">
        <v>60943.41</v>
      </c>
      <c r="P211" t="s">
        <v>865</v>
      </c>
      <c r="Q211">
        <v>61065.54</v>
      </c>
      <c r="R211" t="s">
        <v>865</v>
      </c>
      <c r="S211">
        <v>0</v>
      </c>
      <c r="T211">
        <v>-122.13</v>
      </c>
    </row>
    <row r="212" spans="1:20" x14ac:dyDescent="0.25">
      <c r="A212">
        <v>251070</v>
      </c>
      <c r="B212">
        <v>4459371.1001000004</v>
      </c>
      <c r="C212">
        <v>4459371.1001000004</v>
      </c>
      <c r="D212" t="s">
        <v>987</v>
      </c>
      <c r="E212" t="s">
        <v>742</v>
      </c>
      <c r="F212" t="s">
        <v>887</v>
      </c>
      <c r="G212" t="s">
        <v>58</v>
      </c>
      <c r="H212" t="s">
        <v>975</v>
      </c>
      <c r="I212" t="s">
        <v>956</v>
      </c>
      <c r="J212" s="104">
        <v>45996</v>
      </c>
      <c r="K212" s="104">
        <v>46000</v>
      </c>
      <c r="L212" s="345">
        <v>-84</v>
      </c>
      <c r="M212">
        <v>625.1</v>
      </c>
      <c r="N212">
        <v>52508.4</v>
      </c>
      <c r="O212" s="345">
        <v>52403.38</v>
      </c>
      <c r="P212" t="s">
        <v>58</v>
      </c>
      <c r="Q212">
        <v>52508.4</v>
      </c>
      <c r="R212" t="s">
        <v>58</v>
      </c>
      <c r="S212">
        <v>0</v>
      </c>
      <c r="T212">
        <v>-105.02</v>
      </c>
    </row>
    <row r="213" spans="1:20" x14ac:dyDescent="0.25">
      <c r="A213">
        <v>251071</v>
      </c>
      <c r="B213">
        <v>4459371.1001000004</v>
      </c>
      <c r="C213">
        <v>4459371.1001000004</v>
      </c>
      <c r="D213" t="s">
        <v>1022</v>
      </c>
      <c r="E213" t="s">
        <v>1023</v>
      </c>
      <c r="F213" t="s">
        <v>916</v>
      </c>
      <c r="G213" t="s">
        <v>865</v>
      </c>
      <c r="H213" t="s">
        <v>975</v>
      </c>
      <c r="I213" t="s">
        <v>956</v>
      </c>
      <c r="J213" s="104">
        <v>45996</v>
      </c>
      <c r="K213" s="104">
        <v>45999</v>
      </c>
      <c r="L213" s="345">
        <v>-126</v>
      </c>
      <c r="M213">
        <v>230.43</v>
      </c>
      <c r="N213">
        <v>29034.18</v>
      </c>
      <c r="O213" s="345">
        <v>24724.95</v>
      </c>
      <c r="P213" t="s">
        <v>58</v>
      </c>
      <c r="Q213">
        <v>29034.18</v>
      </c>
      <c r="R213" t="s">
        <v>865</v>
      </c>
      <c r="S213">
        <v>0</v>
      </c>
      <c r="T213">
        <v>-87.81</v>
      </c>
    </row>
    <row r="214" spans="1:20" x14ac:dyDescent="0.25">
      <c r="A214">
        <v>251081</v>
      </c>
      <c r="B214">
        <v>4459371.1001000004</v>
      </c>
      <c r="C214">
        <v>4459371.1001000004</v>
      </c>
      <c r="D214" t="s">
        <v>1019</v>
      </c>
      <c r="E214" t="s">
        <v>1020</v>
      </c>
      <c r="F214" t="s">
        <v>915</v>
      </c>
      <c r="G214" t="s">
        <v>865</v>
      </c>
      <c r="H214" t="s">
        <v>975</v>
      </c>
      <c r="I214" t="s">
        <v>956</v>
      </c>
      <c r="J214" s="104">
        <v>45996</v>
      </c>
      <c r="K214" s="104">
        <v>45999</v>
      </c>
      <c r="L214" s="345">
        <v>-100</v>
      </c>
      <c r="M214">
        <v>105</v>
      </c>
      <c r="N214">
        <v>10500</v>
      </c>
      <c r="O214" s="345">
        <v>10412.6</v>
      </c>
      <c r="P214" t="s">
        <v>865</v>
      </c>
      <c r="Q214">
        <v>10500</v>
      </c>
      <c r="R214" t="s">
        <v>865</v>
      </c>
      <c r="S214">
        <v>0</v>
      </c>
      <c r="T214">
        <v>-87.4</v>
      </c>
    </row>
    <row r="215" spans="1:20" x14ac:dyDescent="0.25">
      <c r="A215">
        <v>251082</v>
      </c>
      <c r="B215">
        <v>4459371.1001000004</v>
      </c>
      <c r="C215">
        <v>4459371.1001000004</v>
      </c>
      <c r="D215" t="s">
        <v>1033</v>
      </c>
      <c r="E215" t="s">
        <v>1034</v>
      </c>
      <c r="F215" t="s">
        <v>914</v>
      </c>
      <c r="G215" t="s">
        <v>865</v>
      </c>
      <c r="H215" t="s">
        <v>975</v>
      </c>
      <c r="I215" t="s">
        <v>956</v>
      </c>
      <c r="J215" s="104">
        <v>45996</v>
      </c>
      <c r="K215" s="104">
        <v>45999</v>
      </c>
      <c r="L215" s="345">
        <v>-45</v>
      </c>
      <c r="M215">
        <v>315.64</v>
      </c>
      <c r="N215">
        <v>14203.8</v>
      </c>
      <c r="O215" s="345">
        <v>14116.4</v>
      </c>
      <c r="P215" t="s">
        <v>865</v>
      </c>
      <c r="Q215">
        <v>14203.8</v>
      </c>
      <c r="R215" t="s">
        <v>865</v>
      </c>
      <c r="S215">
        <v>0</v>
      </c>
      <c r="T215">
        <v>-87.4</v>
      </c>
    </row>
    <row r="216" spans="1:20" x14ac:dyDescent="0.25">
      <c r="A216">
        <v>251172</v>
      </c>
      <c r="B216">
        <v>4465711.1001000004</v>
      </c>
      <c r="C216">
        <v>4465711.1001000004</v>
      </c>
      <c r="D216" t="s">
        <v>957</v>
      </c>
      <c r="E216" t="s">
        <v>700</v>
      </c>
      <c r="F216" t="s">
        <v>5</v>
      </c>
      <c r="G216" t="s">
        <v>58</v>
      </c>
      <c r="I216" t="s">
        <v>956</v>
      </c>
      <c r="J216" s="104">
        <v>45996</v>
      </c>
      <c r="K216" s="104">
        <v>46001</v>
      </c>
      <c r="L216" s="345">
        <v>20</v>
      </c>
      <c r="M216">
        <v>1099.3399999999999</v>
      </c>
      <c r="N216">
        <v>-21986.799999999999</v>
      </c>
      <c r="O216" s="345">
        <v>-22061.8</v>
      </c>
      <c r="P216" t="s">
        <v>58</v>
      </c>
      <c r="Q216">
        <v>-21986.799999999999</v>
      </c>
      <c r="R216" t="s">
        <v>58</v>
      </c>
      <c r="S216">
        <v>0</v>
      </c>
      <c r="T216">
        <v>-75</v>
      </c>
    </row>
    <row r="217" spans="1:20" x14ac:dyDescent="0.25">
      <c r="A217">
        <v>251173</v>
      </c>
      <c r="B217">
        <v>4465711.1001000004</v>
      </c>
      <c r="C217">
        <v>4465711.1001000004</v>
      </c>
      <c r="D217" t="s">
        <v>955</v>
      </c>
      <c r="E217" t="s">
        <v>707</v>
      </c>
      <c r="F217" t="s">
        <v>6</v>
      </c>
      <c r="G217" t="s">
        <v>58</v>
      </c>
      <c r="I217" t="s">
        <v>956</v>
      </c>
      <c r="J217" s="104">
        <v>45996</v>
      </c>
      <c r="K217" s="104">
        <v>46000</v>
      </c>
      <c r="L217" s="345">
        <v>40</v>
      </c>
      <c r="M217">
        <v>1132.3499999999999</v>
      </c>
      <c r="N217">
        <v>-45294</v>
      </c>
      <c r="O217" s="345">
        <v>-45429.88</v>
      </c>
      <c r="P217" t="s">
        <v>58</v>
      </c>
      <c r="Q217">
        <v>-45294</v>
      </c>
      <c r="R217" t="s">
        <v>58</v>
      </c>
      <c r="S217">
        <v>0</v>
      </c>
      <c r="T217">
        <v>-135.88</v>
      </c>
    </row>
    <row r="218" spans="1:20" x14ac:dyDescent="0.25">
      <c r="A218">
        <v>250167</v>
      </c>
      <c r="B218">
        <v>4465711.1001000004</v>
      </c>
      <c r="C218">
        <v>4465711.1001000004</v>
      </c>
      <c r="D218" t="s">
        <v>971</v>
      </c>
      <c r="E218" t="s">
        <v>701</v>
      </c>
      <c r="F218" t="s">
        <v>53</v>
      </c>
      <c r="G218" t="s">
        <v>58</v>
      </c>
      <c r="I218" t="s">
        <v>956</v>
      </c>
      <c r="J218" s="104">
        <v>45995</v>
      </c>
      <c r="K218" s="104">
        <v>45995</v>
      </c>
      <c r="L218" s="345">
        <v>124</v>
      </c>
      <c r="M218">
        <v>2797.0390000000002</v>
      </c>
      <c r="N218">
        <v>-346832.84</v>
      </c>
      <c r="O218" s="345">
        <v>-346907.84</v>
      </c>
      <c r="P218" t="s">
        <v>58</v>
      </c>
      <c r="Q218">
        <v>-346832.84</v>
      </c>
      <c r="R218" t="s">
        <v>58</v>
      </c>
      <c r="S218">
        <v>0</v>
      </c>
      <c r="T218">
        <v>-75</v>
      </c>
    </row>
    <row r="219" spans="1:20" x14ac:dyDescent="0.25">
      <c r="A219">
        <v>251085</v>
      </c>
      <c r="B219">
        <v>4465711.1001000004</v>
      </c>
      <c r="C219">
        <v>4465711.1001000004</v>
      </c>
      <c r="D219" t="s">
        <v>1038</v>
      </c>
      <c r="E219" t="s">
        <v>1039</v>
      </c>
      <c r="F219" t="s">
        <v>917</v>
      </c>
      <c r="G219" t="s">
        <v>58</v>
      </c>
      <c r="I219" t="s">
        <v>956</v>
      </c>
      <c r="J219" s="104">
        <v>45995</v>
      </c>
      <c r="K219" s="104">
        <v>45999</v>
      </c>
      <c r="L219" s="345">
        <v>-196</v>
      </c>
      <c r="M219">
        <v>212.9</v>
      </c>
      <c r="N219">
        <v>41728.400000000001</v>
      </c>
      <c r="O219" s="345">
        <v>41653.4</v>
      </c>
      <c r="P219" t="s">
        <v>58</v>
      </c>
      <c r="Q219">
        <v>41728.400000000001</v>
      </c>
      <c r="R219" t="s">
        <v>58</v>
      </c>
      <c r="S219">
        <v>0</v>
      </c>
      <c r="T219">
        <v>-75</v>
      </c>
    </row>
    <row r="220" spans="1:20" x14ac:dyDescent="0.25">
      <c r="A220">
        <v>249782</v>
      </c>
      <c r="B220">
        <v>70642038</v>
      </c>
      <c r="C220">
        <v>70642038</v>
      </c>
      <c r="D220" t="s">
        <v>971</v>
      </c>
      <c r="E220" t="s">
        <v>701</v>
      </c>
      <c r="F220" t="s">
        <v>53</v>
      </c>
      <c r="G220" t="s">
        <v>58</v>
      </c>
      <c r="I220" t="s">
        <v>956</v>
      </c>
      <c r="J220" s="104">
        <v>45994</v>
      </c>
      <c r="K220" s="104">
        <v>45994</v>
      </c>
      <c r="L220" s="345">
        <v>-9</v>
      </c>
      <c r="M220">
        <v>2796.864</v>
      </c>
      <c r="N220">
        <v>25171.78</v>
      </c>
      <c r="O220" s="345">
        <v>25091.78</v>
      </c>
      <c r="P220" t="s">
        <v>58</v>
      </c>
      <c r="Q220">
        <v>25091.78</v>
      </c>
      <c r="R220" t="s">
        <v>58</v>
      </c>
      <c r="S220">
        <v>-80</v>
      </c>
      <c r="T220">
        <v>-80</v>
      </c>
    </row>
    <row r="221" spans="1:20" x14ac:dyDescent="0.25">
      <c r="A221">
        <v>249784</v>
      </c>
      <c r="B221">
        <v>70642046</v>
      </c>
      <c r="C221">
        <v>70642046</v>
      </c>
      <c r="D221" t="s">
        <v>971</v>
      </c>
      <c r="E221" t="s">
        <v>701</v>
      </c>
      <c r="F221" t="s">
        <v>53</v>
      </c>
      <c r="G221" t="s">
        <v>58</v>
      </c>
      <c r="I221" t="s">
        <v>956</v>
      </c>
      <c r="J221" s="104">
        <v>45994</v>
      </c>
      <c r="K221" s="104">
        <v>45994</v>
      </c>
      <c r="L221" s="345">
        <v>-9</v>
      </c>
      <c r="M221">
        <v>2796.864</v>
      </c>
      <c r="N221">
        <v>25171.78</v>
      </c>
      <c r="O221" s="345">
        <v>25091.78</v>
      </c>
      <c r="P221" t="s">
        <v>58</v>
      </c>
      <c r="Q221">
        <v>25091.78</v>
      </c>
      <c r="R221" t="s">
        <v>58</v>
      </c>
      <c r="S221">
        <v>-80</v>
      </c>
      <c r="T221">
        <v>-80</v>
      </c>
    </row>
    <row r="222" spans="1:20" x14ac:dyDescent="0.25">
      <c r="A222">
        <v>249544</v>
      </c>
      <c r="B222">
        <v>70615051</v>
      </c>
      <c r="C222">
        <v>70615051</v>
      </c>
      <c r="D222" t="s">
        <v>971</v>
      </c>
      <c r="E222" t="s">
        <v>701</v>
      </c>
      <c r="F222" t="s">
        <v>53</v>
      </c>
      <c r="G222" t="s">
        <v>58</v>
      </c>
      <c r="I222" t="s">
        <v>956</v>
      </c>
      <c r="J222" s="104">
        <v>45993</v>
      </c>
      <c r="K222" s="104">
        <v>45993</v>
      </c>
      <c r="L222" s="345">
        <v>-5</v>
      </c>
      <c r="M222">
        <v>2796.6750000000002</v>
      </c>
      <c r="N222">
        <v>13983.38</v>
      </c>
      <c r="O222" s="345">
        <v>13903.38</v>
      </c>
      <c r="P222" t="s">
        <v>58</v>
      </c>
      <c r="Q222">
        <v>13903.38</v>
      </c>
      <c r="R222" t="s">
        <v>58</v>
      </c>
      <c r="S222">
        <v>-80</v>
      </c>
      <c r="T222">
        <v>-80</v>
      </c>
    </row>
    <row r="223" spans="1:20" x14ac:dyDescent="0.25">
      <c r="A223">
        <v>248563</v>
      </c>
      <c r="B223">
        <v>4459371.1001000004</v>
      </c>
      <c r="C223">
        <v>4459371.1001000004</v>
      </c>
      <c r="D223" t="s">
        <v>1035</v>
      </c>
      <c r="E223" t="s">
        <v>1035</v>
      </c>
      <c r="F223" t="s">
        <v>1036</v>
      </c>
      <c r="G223" t="s">
        <v>58</v>
      </c>
      <c r="H223" t="s">
        <v>1037</v>
      </c>
      <c r="I223" t="s">
        <v>956</v>
      </c>
      <c r="J223" s="104">
        <v>45992</v>
      </c>
      <c r="K223" s="104">
        <v>45992</v>
      </c>
      <c r="L223" s="345">
        <v>-100000</v>
      </c>
      <c r="M223">
        <v>100</v>
      </c>
      <c r="N223">
        <v>100000</v>
      </c>
      <c r="O223" s="345">
        <v>100000</v>
      </c>
      <c r="P223" t="s">
        <v>58</v>
      </c>
      <c r="Q223">
        <v>100000</v>
      </c>
      <c r="R223" t="s">
        <v>58</v>
      </c>
      <c r="S223">
        <v>0</v>
      </c>
      <c r="T223">
        <v>0</v>
      </c>
    </row>
    <row r="224" spans="1:20" x14ac:dyDescent="0.25">
      <c r="A224">
        <v>249543</v>
      </c>
      <c r="B224">
        <v>70615051</v>
      </c>
      <c r="C224">
        <v>70615051</v>
      </c>
      <c r="D224" t="s">
        <v>1013</v>
      </c>
      <c r="E224" t="s">
        <v>703</v>
      </c>
      <c r="F224" t="s">
        <v>633</v>
      </c>
      <c r="G224" t="s">
        <v>58</v>
      </c>
      <c r="I224" t="s">
        <v>956</v>
      </c>
      <c r="J224" s="104">
        <v>45992</v>
      </c>
      <c r="K224" s="104">
        <v>45994</v>
      </c>
      <c r="L224" s="345">
        <v>-114</v>
      </c>
      <c r="M224">
        <v>103.42</v>
      </c>
      <c r="N224">
        <v>11789.88</v>
      </c>
      <c r="O224" s="345">
        <v>11709.88</v>
      </c>
      <c r="P224" t="s">
        <v>58</v>
      </c>
      <c r="Q224">
        <v>11709.88</v>
      </c>
      <c r="R224" t="s">
        <v>58</v>
      </c>
      <c r="S224">
        <v>-80</v>
      </c>
      <c r="T224">
        <v>-80</v>
      </c>
    </row>
    <row r="225" spans="1:20" x14ac:dyDescent="0.25">
      <c r="A225">
        <v>247862</v>
      </c>
      <c r="B225">
        <v>70615051</v>
      </c>
      <c r="C225">
        <v>70615051</v>
      </c>
      <c r="D225" t="s">
        <v>1009</v>
      </c>
      <c r="E225" t="s">
        <v>708</v>
      </c>
      <c r="F225" t="s">
        <v>7</v>
      </c>
      <c r="G225" t="s">
        <v>58</v>
      </c>
      <c r="H225" t="s">
        <v>960</v>
      </c>
      <c r="I225" t="s">
        <v>956</v>
      </c>
      <c r="J225" s="104">
        <v>45989</v>
      </c>
      <c r="K225" s="104">
        <v>45993</v>
      </c>
      <c r="L225" s="345">
        <v>-25</v>
      </c>
      <c r="M225">
        <v>580.3116</v>
      </c>
      <c r="N225">
        <v>14507.79</v>
      </c>
      <c r="O225" s="345">
        <v>14427.79</v>
      </c>
      <c r="P225" t="s">
        <v>58</v>
      </c>
      <c r="Q225">
        <v>14427.79</v>
      </c>
      <c r="R225" t="s">
        <v>58</v>
      </c>
      <c r="S225">
        <v>-80</v>
      </c>
      <c r="T225">
        <v>-80</v>
      </c>
    </row>
    <row r="226" spans="1:20" x14ac:dyDescent="0.25">
      <c r="A226">
        <v>247863</v>
      </c>
      <c r="B226">
        <v>70615051</v>
      </c>
      <c r="C226">
        <v>70615051</v>
      </c>
      <c r="D226" t="s">
        <v>964</v>
      </c>
      <c r="E226" t="s">
        <v>709</v>
      </c>
      <c r="F226" t="s">
        <v>9</v>
      </c>
      <c r="G226" t="s">
        <v>58</v>
      </c>
      <c r="H226" t="s">
        <v>960</v>
      </c>
      <c r="I226" t="s">
        <v>956</v>
      </c>
      <c r="J226" s="104">
        <v>45989</v>
      </c>
      <c r="K226" s="104">
        <v>45993</v>
      </c>
      <c r="L226" s="345">
        <v>-1617</v>
      </c>
      <c r="M226">
        <v>14.947290000000001</v>
      </c>
      <c r="N226">
        <v>24169.77</v>
      </c>
      <c r="O226" s="345">
        <v>24089.77</v>
      </c>
      <c r="P226" t="s">
        <v>58</v>
      </c>
      <c r="Q226">
        <v>24089.77</v>
      </c>
      <c r="R226" t="s">
        <v>58</v>
      </c>
      <c r="S226">
        <v>-80</v>
      </c>
      <c r="T226">
        <v>-80</v>
      </c>
    </row>
    <row r="227" spans="1:20" x14ac:dyDescent="0.25">
      <c r="A227">
        <v>247752</v>
      </c>
      <c r="B227">
        <v>4459371.1001000004</v>
      </c>
      <c r="C227">
        <v>4459371.1001000004</v>
      </c>
      <c r="D227" t="s">
        <v>812</v>
      </c>
      <c r="E227" t="s">
        <v>812</v>
      </c>
      <c r="F227" t="s">
        <v>906</v>
      </c>
      <c r="G227" t="s">
        <v>58</v>
      </c>
      <c r="H227" t="s">
        <v>975</v>
      </c>
      <c r="I227" t="s">
        <v>956</v>
      </c>
      <c r="J227" s="104">
        <v>45986</v>
      </c>
      <c r="K227" s="104">
        <v>45989</v>
      </c>
      <c r="L227" s="345">
        <v>75000</v>
      </c>
      <c r="M227">
        <v>99.42</v>
      </c>
      <c r="N227">
        <v>-74565</v>
      </c>
      <c r="O227" s="345">
        <v>0</v>
      </c>
      <c r="P227" t="s">
        <v>58</v>
      </c>
      <c r="Q227">
        <v>0</v>
      </c>
      <c r="R227" t="s">
        <v>58</v>
      </c>
      <c r="S227">
        <v>74565</v>
      </c>
      <c r="T227">
        <v>74565</v>
      </c>
    </row>
    <row r="228" spans="1:20" x14ac:dyDescent="0.25">
      <c r="A228">
        <v>246620</v>
      </c>
      <c r="B228">
        <v>678801</v>
      </c>
      <c r="C228">
        <v>678801</v>
      </c>
      <c r="D228" t="s">
        <v>971</v>
      </c>
      <c r="E228" t="s">
        <v>701</v>
      </c>
      <c r="F228" t="s">
        <v>53</v>
      </c>
      <c r="G228" t="s">
        <v>58</v>
      </c>
      <c r="I228" t="s">
        <v>956</v>
      </c>
      <c r="J228" s="104">
        <v>45985</v>
      </c>
      <c r="K228" s="104">
        <v>45985</v>
      </c>
      <c r="L228" s="345">
        <v>36</v>
      </c>
      <c r="M228">
        <v>2795.4059999999999</v>
      </c>
      <c r="N228">
        <v>-100634.62</v>
      </c>
      <c r="O228" s="345">
        <v>-100664.62</v>
      </c>
      <c r="P228" t="s">
        <v>58</v>
      </c>
      <c r="Q228">
        <v>-100664.62</v>
      </c>
      <c r="R228" t="s">
        <v>58</v>
      </c>
      <c r="S228">
        <v>-30</v>
      </c>
      <c r="T228">
        <v>-30</v>
      </c>
    </row>
    <row r="229" spans="1:20" x14ac:dyDescent="0.25">
      <c r="A229">
        <v>246663</v>
      </c>
      <c r="B229">
        <v>70615051</v>
      </c>
      <c r="C229">
        <v>70615051</v>
      </c>
      <c r="D229" t="s">
        <v>971</v>
      </c>
      <c r="E229" t="s">
        <v>701</v>
      </c>
      <c r="F229" t="s">
        <v>53</v>
      </c>
      <c r="G229" t="s">
        <v>58</v>
      </c>
      <c r="I229" t="s">
        <v>956</v>
      </c>
      <c r="J229" s="104">
        <v>45985</v>
      </c>
      <c r="K229" s="104">
        <v>45985</v>
      </c>
      <c r="L229" s="345">
        <v>-23</v>
      </c>
      <c r="M229">
        <v>2795.4059999999999</v>
      </c>
      <c r="N229">
        <v>64294.34</v>
      </c>
      <c r="O229" s="345">
        <v>64214.34</v>
      </c>
      <c r="P229" t="s">
        <v>58</v>
      </c>
      <c r="Q229">
        <v>64214.34</v>
      </c>
      <c r="R229" t="s">
        <v>58</v>
      </c>
      <c r="S229">
        <v>-80</v>
      </c>
      <c r="T229">
        <v>-80</v>
      </c>
    </row>
    <row r="230" spans="1:20" x14ac:dyDescent="0.25">
      <c r="A230">
        <v>246781</v>
      </c>
      <c r="B230">
        <v>4459436.1001000004</v>
      </c>
      <c r="C230">
        <v>4459436.1001000004</v>
      </c>
      <c r="D230" t="s">
        <v>971</v>
      </c>
      <c r="E230" t="s">
        <v>701</v>
      </c>
      <c r="F230" t="s">
        <v>53</v>
      </c>
      <c r="G230" t="s">
        <v>58</v>
      </c>
      <c r="I230" t="s">
        <v>956</v>
      </c>
      <c r="J230" s="104">
        <v>45985</v>
      </c>
      <c r="K230" s="104">
        <v>45985</v>
      </c>
      <c r="L230" s="345">
        <v>38</v>
      </c>
      <c r="M230">
        <v>2795.4059999999999</v>
      </c>
      <c r="N230">
        <v>-106225.43</v>
      </c>
      <c r="O230" s="345">
        <v>-106300.43</v>
      </c>
      <c r="P230" t="s">
        <v>58</v>
      </c>
      <c r="Q230">
        <v>-106225.43</v>
      </c>
      <c r="R230" t="s">
        <v>58</v>
      </c>
      <c r="S230">
        <v>0</v>
      </c>
      <c r="T230">
        <v>-75</v>
      </c>
    </row>
    <row r="231" spans="1:20" x14ac:dyDescent="0.25">
      <c r="A231">
        <v>246785</v>
      </c>
      <c r="B231">
        <v>4467668.1001000004</v>
      </c>
      <c r="C231">
        <v>4467668.1001000004</v>
      </c>
      <c r="D231" t="s">
        <v>971</v>
      </c>
      <c r="E231" t="s">
        <v>701</v>
      </c>
      <c r="F231" t="s">
        <v>53</v>
      </c>
      <c r="G231" t="s">
        <v>58</v>
      </c>
      <c r="I231" t="s">
        <v>956</v>
      </c>
      <c r="J231" s="104">
        <v>45985</v>
      </c>
      <c r="K231" s="104">
        <v>45985</v>
      </c>
      <c r="L231" s="345">
        <v>24</v>
      </c>
      <c r="M231">
        <v>2795.4059999999999</v>
      </c>
      <c r="N231">
        <v>-67089.740000000005</v>
      </c>
      <c r="O231" s="345">
        <v>-67164.740000000005</v>
      </c>
      <c r="P231" t="s">
        <v>58</v>
      </c>
      <c r="Q231">
        <v>-67089.740000000005</v>
      </c>
      <c r="R231" t="s">
        <v>58</v>
      </c>
      <c r="S231">
        <v>0</v>
      </c>
      <c r="T231">
        <v>-75</v>
      </c>
    </row>
    <row r="232" spans="1:20" x14ac:dyDescent="0.25">
      <c r="A232">
        <v>246209</v>
      </c>
      <c r="B232">
        <v>70615051</v>
      </c>
      <c r="C232">
        <v>70615051</v>
      </c>
      <c r="D232" t="s">
        <v>1010</v>
      </c>
      <c r="E232" t="s">
        <v>713</v>
      </c>
      <c r="F232" t="s">
        <v>14</v>
      </c>
      <c r="G232" t="s">
        <v>58</v>
      </c>
      <c r="H232" t="s">
        <v>960</v>
      </c>
      <c r="I232" t="s">
        <v>956</v>
      </c>
      <c r="J232" s="104">
        <v>45982</v>
      </c>
      <c r="K232" s="104">
        <v>45986</v>
      </c>
      <c r="L232" s="345">
        <v>-20</v>
      </c>
      <c r="M232">
        <v>412.32</v>
      </c>
      <c r="N232">
        <v>8246.4</v>
      </c>
      <c r="O232" s="345">
        <v>8166.4</v>
      </c>
      <c r="P232" t="s">
        <v>58</v>
      </c>
      <c r="Q232">
        <v>8166.4</v>
      </c>
      <c r="R232" t="s">
        <v>58</v>
      </c>
      <c r="S232">
        <v>-80</v>
      </c>
      <c r="T232">
        <v>-80</v>
      </c>
    </row>
    <row r="233" spans="1:20" x14ac:dyDescent="0.25">
      <c r="A233">
        <v>246210</v>
      </c>
      <c r="B233">
        <v>70615051</v>
      </c>
      <c r="C233">
        <v>70615051</v>
      </c>
      <c r="D233" t="s">
        <v>1006</v>
      </c>
      <c r="E233" t="s">
        <v>714</v>
      </c>
      <c r="F233" t="s">
        <v>11</v>
      </c>
      <c r="G233" t="s">
        <v>58</v>
      </c>
      <c r="H233" t="s">
        <v>960</v>
      </c>
      <c r="I233" t="s">
        <v>956</v>
      </c>
      <c r="J233" s="104">
        <v>45982</v>
      </c>
      <c r="K233" s="104">
        <v>45986</v>
      </c>
      <c r="L233" s="345">
        <v>-54</v>
      </c>
      <c r="M233">
        <v>270.43540000000002</v>
      </c>
      <c r="N233">
        <v>14603.51</v>
      </c>
      <c r="O233" s="345">
        <v>14523.51</v>
      </c>
      <c r="P233" t="s">
        <v>58</v>
      </c>
      <c r="Q233">
        <v>14523.51</v>
      </c>
      <c r="R233" t="s">
        <v>58</v>
      </c>
      <c r="S233">
        <v>-80</v>
      </c>
      <c r="T233">
        <v>-80</v>
      </c>
    </row>
    <row r="234" spans="1:20" x14ac:dyDescent="0.25">
      <c r="A234">
        <v>247033</v>
      </c>
      <c r="B234">
        <v>4459371.1001000004</v>
      </c>
      <c r="C234">
        <v>4459371.1001000004</v>
      </c>
      <c r="D234" t="s">
        <v>1019</v>
      </c>
      <c r="E234" t="s">
        <v>1020</v>
      </c>
      <c r="F234" t="s">
        <v>915</v>
      </c>
      <c r="G234" t="s">
        <v>865</v>
      </c>
      <c r="H234" t="s">
        <v>975</v>
      </c>
      <c r="I234" t="s">
        <v>956</v>
      </c>
      <c r="J234" s="104">
        <v>45982</v>
      </c>
      <c r="K234" s="104">
        <v>45987</v>
      </c>
      <c r="L234" s="345">
        <v>100</v>
      </c>
      <c r="M234">
        <v>103.31</v>
      </c>
      <c r="N234">
        <v>-10331</v>
      </c>
      <c r="O234" s="345">
        <v>0</v>
      </c>
      <c r="P234" t="s">
        <v>865</v>
      </c>
      <c r="Q234">
        <v>0</v>
      </c>
      <c r="R234" t="s">
        <v>865</v>
      </c>
      <c r="S234">
        <v>10331</v>
      </c>
      <c r="T234">
        <v>10331</v>
      </c>
    </row>
    <row r="235" spans="1:20" x14ac:dyDescent="0.25">
      <c r="A235">
        <v>247034</v>
      </c>
      <c r="B235">
        <v>4459371.1001000004</v>
      </c>
      <c r="C235">
        <v>4459371.1001000004</v>
      </c>
      <c r="D235" t="s">
        <v>1021</v>
      </c>
      <c r="E235" t="s">
        <v>808</v>
      </c>
      <c r="F235" t="s">
        <v>909</v>
      </c>
      <c r="G235" t="s">
        <v>865</v>
      </c>
      <c r="H235" t="s">
        <v>975</v>
      </c>
      <c r="I235" t="s">
        <v>956</v>
      </c>
      <c r="J235" s="104">
        <v>45982</v>
      </c>
      <c r="K235" s="104">
        <v>45987</v>
      </c>
      <c r="L235" s="345">
        <v>205</v>
      </c>
      <c r="M235">
        <v>719.49</v>
      </c>
      <c r="N235">
        <v>-147495.45000000001</v>
      </c>
      <c r="O235" s="345">
        <v>0</v>
      </c>
      <c r="P235" t="s">
        <v>865</v>
      </c>
      <c r="Q235">
        <v>0</v>
      </c>
      <c r="R235" t="s">
        <v>865</v>
      </c>
      <c r="S235">
        <v>147495.45000000001</v>
      </c>
      <c r="T235">
        <v>147495.45000000001</v>
      </c>
    </row>
    <row r="236" spans="1:20" x14ac:dyDescent="0.25">
      <c r="A236">
        <v>247035</v>
      </c>
      <c r="B236">
        <v>4459371.1001000004</v>
      </c>
      <c r="C236">
        <v>4459371.1001000004</v>
      </c>
      <c r="D236" t="s">
        <v>987</v>
      </c>
      <c r="E236" t="s">
        <v>742</v>
      </c>
      <c r="F236" t="s">
        <v>887</v>
      </c>
      <c r="G236" t="s">
        <v>58</v>
      </c>
      <c r="H236" t="s">
        <v>975</v>
      </c>
      <c r="I236" t="s">
        <v>956</v>
      </c>
      <c r="J236" s="104">
        <v>45982</v>
      </c>
      <c r="K236" s="104">
        <v>45987</v>
      </c>
      <c r="L236" s="345">
        <v>84</v>
      </c>
      <c r="M236">
        <v>619.29999999999995</v>
      </c>
      <c r="N236">
        <v>-52021.2</v>
      </c>
      <c r="O236" s="345">
        <v>0</v>
      </c>
      <c r="P236" t="s">
        <v>58</v>
      </c>
      <c r="Q236">
        <v>0</v>
      </c>
      <c r="R236" t="s">
        <v>58</v>
      </c>
      <c r="S236">
        <v>52021.2</v>
      </c>
      <c r="T236">
        <v>52021.2</v>
      </c>
    </row>
    <row r="237" spans="1:20" x14ac:dyDescent="0.25">
      <c r="A237">
        <v>247036</v>
      </c>
      <c r="B237">
        <v>4459371.1001000004</v>
      </c>
      <c r="C237">
        <v>4459371.1001000004</v>
      </c>
      <c r="D237" t="s">
        <v>1022</v>
      </c>
      <c r="E237" t="s">
        <v>1023</v>
      </c>
      <c r="F237" t="s">
        <v>916</v>
      </c>
      <c r="G237" t="s">
        <v>865</v>
      </c>
      <c r="H237" t="s">
        <v>975</v>
      </c>
      <c r="I237" t="s">
        <v>956</v>
      </c>
      <c r="J237" s="104">
        <v>45982</v>
      </c>
      <c r="K237" s="104">
        <v>45987</v>
      </c>
      <c r="L237" s="345">
        <v>126</v>
      </c>
      <c r="M237">
        <v>229.67</v>
      </c>
      <c r="N237">
        <v>-28938.42</v>
      </c>
      <c r="O237" s="345">
        <v>0</v>
      </c>
      <c r="P237" t="s">
        <v>865</v>
      </c>
      <c r="Q237">
        <v>0</v>
      </c>
      <c r="R237" t="s">
        <v>865</v>
      </c>
      <c r="S237">
        <v>28938.42</v>
      </c>
      <c r="T237">
        <v>28938.42</v>
      </c>
    </row>
    <row r="238" spans="1:20" x14ac:dyDescent="0.25">
      <c r="A238">
        <v>247037</v>
      </c>
      <c r="B238">
        <v>4459371.1001000004</v>
      </c>
      <c r="C238">
        <v>4459371.1001000004</v>
      </c>
      <c r="D238" t="s">
        <v>1024</v>
      </c>
      <c r="E238" t="s">
        <v>803</v>
      </c>
      <c r="F238" t="s">
        <v>903</v>
      </c>
      <c r="G238" t="s">
        <v>58</v>
      </c>
      <c r="H238" t="s">
        <v>975</v>
      </c>
      <c r="I238" t="s">
        <v>956</v>
      </c>
      <c r="J238" s="104">
        <v>45982</v>
      </c>
      <c r="K238" s="104">
        <v>45987</v>
      </c>
      <c r="L238" s="345">
        <v>605</v>
      </c>
      <c r="M238">
        <v>62.09</v>
      </c>
      <c r="N238">
        <v>-37564.449999999997</v>
      </c>
      <c r="O238" s="345">
        <v>0</v>
      </c>
      <c r="P238" t="s">
        <v>58</v>
      </c>
      <c r="Q238">
        <v>0</v>
      </c>
      <c r="R238" t="s">
        <v>58</v>
      </c>
      <c r="S238">
        <v>37564.449999999997</v>
      </c>
      <c r="T238">
        <v>37564.449999999997</v>
      </c>
    </row>
    <row r="239" spans="1:20" x14ac:dyDescent="0.25">
      <c r="A239">
        <v>247038</v>
      </c>
      <c r="B239">
        <v>4459371.1001000004</v>
      </c>
      <c r="C239">
        <v>4459371.1001000004</v>
      </c>
      <c r="D239" t="s">
        <v>1025</v>
      </c>
      <c r="E239" t="s">
        <v>806</v>
      </c>
      <c r="F239" t="s">
        <v>907</v>
      </c>
      <c r="G239" t="s">
        <v>865</v>
      </c>
      <c r="H239" t="s">
        <v>975</v>
      </c>
      <c r="I239" t="s">
        <v>956</v>
      </c>
      <c r="J239" s="104">
        <v>45982</v>
      </c>
      <c r="K239" s="104">
        <v>45987</v>
      </c>
      <c r="L239" s="345">
        <v>7000</v>
      </c>
      <c r="M239">
        <v>20.84</v>
      </c>
      <c r="N239">
        <v>-145880</v>
      </c>
      <c r="O239" s="345">
        <v>0</v>
      </c>
      <c r="P239" t="s">
        <v>865</v>
      </c>
      <c r="Q239">
        <v>0</v>
      </c>
      <c r="R239" t="s">
        <v>865</v>
      </c>
      <c r="S239">
        <v>145880</v>
      </c>
      <c r="T239">
        <v>145880</v>
      </c>
    </row>
    <row r="240" spans="1:20" x14ac:dyDescent="0.25">
      <c r="A240">
        <v>247039</v>
      </c>
      <c r="B240">
        <v>4459371.1001000004</v>
      </c>
      <c r="C240">
        <v>4459371.1001000004</v>
      </c>
      <c r="D240" t="s">
        <v>1026</v>
      </c>
      <c r="E240" t="s">
        <v>1027</v>
      </c>
      <c r="F240" t="s">
        <v>1028</v>
      </c>
      <c r="G240" t="s">
        <v>865</v>
      </c>
      <c r="H240" t="s">
        <v>975</v>
      </c>
      <c r="I240" t="s">
        <v>956</v>
      </c>
      <c r="J240" s="104">
        <v>45982</v>
      </c>
      <c r="K240" s="104">
        <v>45987</v>
      </c>
      <c r="L240" s="345">
        <v>120</v>
      </c>
      <c r="M240">
        <v>323.44</v>
      </c>
      <c r="N240">
        <v>-38812.800000000003</v>
      </c>
      <c r="O240" s="345">
        <v>0</v>
      </c>
      <c r="P240" t="s">
        <v>865</v>
      </c>
      <c r="Q240">
        <v>0</v>
      </c>
      <c r="R240" t="s">
        <v>865</v>
      </c>
      <c r="S240">
        <v>38812.800000000003</v>
      </c>
      <c r="T240">
        <v>38812.800000000003</v>
      </c>
    </row>
    <row r="241" spans="1:20" x14ac:dyDescent="0.25">
      <c r="A241">
        <v>247045</v>
      </c>
      <c r="B241">
        <v>4459371.1001000004</v>
      </c>
      <c r="C241">
        <v>4459371.1001000004</v>
      </c>
      <c r="D241" t="s">
        <v>1029</v>
      </c>
      <c r="E241" t="s">
        <v>1030</v>
      </c>
      <c r="F241" t="s">
        <v>801</v>
      </c>
      <c r="G241" t="s">
        <v>58</v>
      </c>
      <c r="H241" t="s">
        <v>975</v>
      </c>
      <c r="I241" t="s">
        <v>956</v>
      </c>
      <c r="J241" s="104">
        <v>45982</v>
      </c>
      <c r="K241" s="104">
        <v>45987</v>
      </c>
      <c r="L241" s="345">
        <v>450</v>
      </c>
      <c r="M241">
        <v>71.77</v>
      </c>
      <c r="N241">
        <v>-32296.5</v>
      </c>
      <c r="O241" s="345">
        <v>0</v>
      </c>
      <c r="P241" t="s">
        <v>58</v>
      </c>
      <c r="Q241">
        <v>0</v>
      </c>
      <c r="R241" t="s">
        <v>58</v>
      </c>
      <c r="S241">
        <v>32296.5</v>
      </c>
      <c r="T241">
        <v>32296.5</v>
      </c>
    </row>
    <row r="242" spans="1:20" x14ac:dyDescent="0.25">
      <c r="A242">
        <v>247048</v>
      </c>
      <c r="B242">
        <v>4459371.1001000004</v>
      </c>
      <c r="C242">
        <v>4459371.1001000004</v>
      </c>
      <c r="D242" t="s">
        <v>1031</v>
      </c>
      <c r="E242" t="s">
        <v>804</v>
      </c>
      <c r="F242" t="s">
        <v>904</v>
      </c>
      <c r="G242" t="s">
        <v>865</v>
      </c>
      <c r="H242" t="s">
        <v>975</v>
      </c>
      <c r="I242" t="s">
        <v>956</v>
      </c>
      <c r="J242" s="104">
        <v>45982</v>
      </c>
      <c r="K242" s="104">
        <v>45987</v>
      </c>
      <c r="L242" s="345">
        <v>350</v>
      </c>
      <c r="M242">
        <v>675.02</v>
      </c>
      <c r="N242">
        <v>-236257</v>
      </c>
      <c r="O242" s="345">
        <v>0</v>
      </c>
      <c r="P242" t="s">
        <v>865</v>
      </c>
      <c r="Q242">
        <v>0</v>
      </c>
      <c r="R242" t="s">
        <v>865</v>
      </c>
      <c r="S242">
        <v>236257</v>
      </c>
      <c r="T242">
        <v>236257</v>
      </c>
    </row>
    <row r="243" spans="1:20" x14ac:dyDescent="0.25">
      <c r="A243">
        <v>247050</v>
      </c>
      <c r="B243">
        <v>4459371.1001000004</v>
      </c>
      <c r="C243">
        <v>4459371.1001000004</v>
      </c>
      <c r="D243" t="s">
        <v>1032</v>
      </c>
      <c r="E243" t="s">
        <v>807</v>
      </c>
      <c r="F243" t="s">
        <v>908</v>
      </c>
      <c r="G243" t="s">
        <v>865</v>
      </c>
      <c r="H243" t="s">
        <v>975</v>
      </c>
      <c r="I243" t="s">
        <v>956</v>
      </c>
      <c r="J243" s="104">
        <v>45982</v>
      </c>
      <c r="K243" s="104">
        <v>45987</v>
      </c>
      <c r="L243" s="345">
        <v>150</v>
      </c>
      <c r="M243">
        <v>245.13</v>
      </c>
      <c r="N243">
        <v>-36769.5</v>
      </c>
      <c r="O243" s="345">
        <v>0</v>
      </c>
      <c r="P243" t="s">
        <v>865</v>
      </c>
      <c r="Q243">
        <v>0</v>
      </c>
      <c r="R243" t="s">
        <v>865</v>
      </c>
      <c r="S243">
        <v>36769.5</v>
      </c>
      <c r="T243">
        <v>36769.5</v>
      </c>
    </row>
    <row r="244" spans="1:20" x14ac:dyDescent="0.25">
      <c r="A244">
        <v>247052</v>
      </c>
      <c r="B244">
        <v>4459371.1001000004</v>
      </c>
      <c r="C244">
        <v>4459371.1001000004</v>
      </c>
      <c r="D244" t="s">
        <v>1033</v>
      </c>
      <c r="E244" t="s">
        <v>1034</v>
      </c>
      <c r="F244" t="s">
        <v>914</v>
      </c>
      <c r="G244" t="s">
        <v>865</v>
      </c>
      <c r="H244" t="s">
        <v>975</v>
      </c>
      <c r="I244" t="s">
        <v>956</v>
      </c>
      <c r="J244" s="104">
        <v>45982</v>
      </c>
      <c r="K244" s="104">
        <v>45987</v>
      </c>
      <c r="L244" s="345">
        <v>45</v>
      </c>
      <c r="M244">
        <v>303</v>
      </c>
      <c r="N244">
        <v>-13635</v>
      </c>
      <c r="O244" s="345">
        <v>0</v>
      </c>
      <c r="P244" t="s">
        <v>865</v>
      </c>
      <c r="Q244">
        <v>0</v>
      </c>
      <c r="R244" t="s">
        <v>865</v>
      </c>
      <c r="S244">
        <v>13635</v>
      </c>
      <c r="T244">
        <v>13635</v>
      </c>
    </row>
    <row r="245" spans="1:20" x14ac:dyDescent="0.25">
      <c r="A245">
        <v>247055</v>
      </c>
      <c r="B245">
        <v>4459371.1001000004</v>
      </c>
      <c r="C245">
        <v>4459371.1001000004</v>
      </c>
      <c r="D245" t="s">
        <v>805</v>
      </c>
      <c r="E245" t="s">
        <v>805</v>
      </c>
      <c r="F245" t="s">
        <v>905</v>
      </c>
      <c r="G245" t="s">
        <v>865</v>
      </c>
      <c r="H245" t="s">
        <v>975</v>
      </c>
      <c r="I245" t="s">
        <v>956</v>
      </c>
      <c r="J245" s="104">
        <v>45982</v>
      </c>
      <c r="K245" s="104">
        <v>45987</v>
      </c>
      <c r="L245" s="345">
        <v>50000</v>
      </c>
      <c r="M245">
        <v>117.41</v>
      </c>
      <c r="N245">
        <v>-58705</v>
      </c>
      <c r="O245" s="345">
        <v>0</v>
      </c>
      <c r="P245" t="s">
        <v>865</v>
      </c>
      <c r="Q245">
        <v>0</v>
      </c>
      <c r="R245" t="s">
        <v>865</v>
      </c>
      <c r="S245">
        <v>58705</v>
      </c>
      <c r="T245">
        <v>58705</v>
      </c>
    </row>
    <row r="246" spans="1:20" x14ac:dyDescent="0.25">
      <c r="A246">
        <v>247753</v>
      </c>
      <c r="B246">
        <v>4459371.1001000004</v>
      </c>
      <c r="C246">
        <v>4459371.1001000004</v>
      </c>
      <c r="D246" t="s">
        <v>1035</v>
      </c>
      <c r="E246" t="s">
        <v>1035</v>
      </c>
      <c r="F246" t="s">
        <v>1036</v>
      </c>
      <c r="G246" t="s">
        <v>58</v>
      </c>
      <c r="H246" t="s">
        <v>975</v>
      </c>
      <c r="I246" t="s">
        <v>956</v>
      </c>
      <c r="J246" s="104">
        <v>45982</v>
      </c>
      <c r="K246" s="104">
        <v>45989</v>
      </c>
      <c r="L246" s="345">
        <v>100000</v>
      </c>
      <c r="M246">
        <v>100.5</v>
      </c>
      <c r="N246">
        <v>-100500</v>
      </c>
      <c r="O246" s="345">
        <v>0</v>
      </c>
      <c r="P246" t="s">
        <v>58</v>
      </c>
      <c r="Q246">
        <v>0</v>
      </c>
      <c r="R246" t="s">
        <v>58</v>
      </c>
      <c r="S246">
        <v>100500</v>
      </c>
      <c r="T246">
        <v>100500</v>
      </c>
    </row>
    <row r="247" spans="1:20" x14ac:dyDescent="0.25">
      <c r="A247">
        <v>245770</v>
      </c>
      <c r="B247">
        <v>70642038</v>
      </c>
      <c r="C247">
        <v>70642038</v>
      </c>
      <c r="D247" t="s">
        <v>971</v>
      </c>
      <c r="E247" t="s">
        <v>701</v>
      </c>
      <c r="F247" t="s">
        <v>53</v>
      </c>
      <c r="G247" t="s">
        <v>58</v>
      </c>
      <c r="I247" t="s">
        <v>956</v>
      </c>
      <c r="J247" s="104">
        <v>45981</v>
      </c>
      <c r="K247" s="104">
        <v>45981</v>
      </c>
      <c r="L247" s="345">
        <v>-4</v>
      </c>
      <c r="M247">
        <v>2794.8180000000002</v>
      </c>
      <c r="N247">
        <v>11179.27</v>
      </c>
      <c r="O247" s="345">
        <v>11099.27</v>
      </c>
      <c r="P247" t="s">
        <v>58</v>
      </c>
      <c r="Q247">
        <v>11099.27</v>
      </c>
      <c r="R247" t="s">
        <v>58</v>
      </c>
      <c r="S247">
        <v>-80</v>
      </c>
      <c r="T247">
        <v>-80</v>
      </c>
    </row>
    <row r="248" spans="1:20" x14ac:dyDescent="0.25">
      <c r="A248">
        <v>245772</v>
      </c>
      <c r="B248">
        <v>70642046</v>
      </c>
      <c r="C248">
        <v>70642046</v>
      </c>
      <c r="D248" t="s">
        <v>971</v>
      </c>
      <c r="E248" t="s">
        <v>701</v>
      </c>
      <c r="F248" t="s">
        <v>53</v>
      </c>
      <c r="G248" t="s">
        <v>58</v>
      </c>
      <c r="I248" t="s">
        <v>956</v>
      </c>
      <c r="J248" s="104">
        <v>45981</v>
      </c>
      <c r="K248" s="104">
        <v>45981</v>
      </c>
      <c r="L248" s="345">
        <v>-5</v>
      </c>
      <c r="M248">
        <v>2794.8180000000002</v>
      </c>
      <c r="N248">
        <v>13974.09</v>
      </c>
      <c r="O248" s="345">
        <v>13894.09</v>
      </c>
      <c r="P248" t="s">
        <v>58</v>
      </c>
      <c r="Q248">
        <v>13894.09</v>
      </c>
      <c r="R248" t="s">
        <v>58</v>
      </c>
      <c r="S248">
        <v>-80</v>
      </c>
      <c r="T248">
        <v>-80</v>
      </c>
    </row>
    <row r="249" spans="1:20" x14ac:dyDescent="0.25">
      <c r="A249">
        <v>245764</v>
      </c>
      <c r="B249">
        <v>3653646.1000999999</v>
      </c>
      <c r="C249">
        <v>3653646.1000999999</v>
      </c>
      <c r="D249" t="s">
        <v>796</v>
      </c>
      <c r="E249" t="s">
        <v>796</v>
      </c>
      <c r="F249" t="s">
        <v>880</v>
      </c>
      <c r="G249" t="s">
        <v>58</v>
      </c>
      <c r="H249" t="s">
        <v>975</v>
      </c>
      <c r="I249" t="s">
        <v>956</v>
      </c>
      <c r="J249" s="104">
        <v>45980</v>
      </c>
      <c r="K249" s="104">
        <v>45994</v>
      </c>
      <c r="L249" s="345">
        <v>250000</v>
      </c>
      <c r="M249">
        <v>100</v>
      </c>
      <c r="N249">
        <v>-250000</v>
      </c>
      <c r="O249" s="345">
        <v>-250375</v>
      </c>
      <c r="P249" t="s">
        <v>58</v>
      </c>
      <c r="Q249">
        <v>-250000</v>
      </c>
      <c r="R249" t="s">
        <v>58</v>
      </c>
      <c r="S249">
        <v>0</v>
      </c>
      <c r="T249">
        <v>-375</v>
      </c>
    </row>
    <row r="250" spans="1:20" x14ac:dyDescent="0.25">
      <c r="A250">
        <v>245766</v>
      </c>
      <c r="B250">
        <v>4467668.1001000004</v>
      </c>
      <c r="C250">
        <v>4467668.1001000004</v>
      </c>
      <c r="D250" t="s">
        <v>796</v>
      </c>
      <c r="E250" t="s">
        <v>796</v>
      </c>
      <c r="F250" t="s">
        <v>880</v>
      </c>
      <c r="G250" t="s">
        <v>58</v>
      </c>
      <c r="H250" t="s">
        <v>975</v>
      </c>
      <c r="I250" t="s">
        <v>956</v>
      </c>
      <c r="J250" s="104">
        <v>45980</v>
      </c>
      <c r="K250" s="104">
        <v>45994</v>
      </c>
      <c r="L250" s="345">
        <v>40000</v>
      </c>
      <c r="M250">
        <v>100</v>
      </c>
      <c r="N250">
        <v>-40000</v>
      </c>
      <c r="O250" s="345">
        <v>-40075</v>
      </c>
      <c r="P250" t="s">
        <v>58</v>
      </c>
      <c r="Q250">
        <v>-40075</v>
      </c>
      <c r="R250" t="s">
        <v>58</v>
      </c>
      <c r="S250">
        <v>-75</v>
      </c>
      <c r="T250">
        <v>-75</v>
      </c>
    </row>
    <row r="251" spans="1:20" x14ac:dyDescent="0.25">
      <c r="A251">
        <v>249549</v>
      </c>
      <c r="B251">
        <v>70642038</v>
      </c>
      <c r="C251">
        <v>70642038</v>
      </c>
      <c r="D251" t="s">
        <v>796</v>
      </c>
      <c r="E251" t="s">
        <v>796</v>
      </c>
      <c r="F251" t="s">
        <v>880</v>
      </c>
      <c r="G251" t="s">
        <v>58</v>
      </c>
      <c r="H251" t="s">
        <v>960</v>
      </c>
      <c r="I251" t="s">
        <v>956</v>
      </c>
      <c r="J251" s="104">
        <v>45980</v>
      </c>
      <c r="K251" s="104">
        <v>45994</v>
      </c>
      <c r="L251" s="345">
        <v>20000</v>
      </c>
      <c r="M251">
        <v>100</v>
      </c>
      <c r="N251">
        <v>-20000</v>
      </c>
      <c r="O251" s="345">
        <v>-20080</v>
      </c>
      <c r="P251" t="s">
        <v>58</v>
      </c>
      <c r="Q251">
        <v>-20080</v>
      </c>
      <c r="R251" t="s">
        <v>58</v>
      </c>
      <c r="S251">
        <v>-80</v>
      </c>
      <c r="T251">
        <v>-80</v>
      </c>
    </row>
    <row r="252" spans="1:20" x14ac:dyDescent="0.25">
      <c r="A252">
        <v>249551</v>
      </c>
      <c r="B252">
        <v>70642046</v>
      </c>
      <c r="C252">
        <v>70642046</v>
      </c>
      <c r="D252" t="s">
        <v>796</v>
      </c>
      <c r="E252" t="s">
        <v>796</v>
      </c>
      <c r="F252" t="s">
        <v>880</v>
      </c>
      <c r="G252" t="s">
        <v>58</v>
      </c>
      <c r="H252" t="s">
        <v>960</v>
      </c>
      <c r="I252" t="s">
        <v>956</v>
      </c>
      <c r="J252" s="104">
        <v>45980</v>
      </c>
      <c r="K252" s="104">
        <v>45994</v>
      </c>
      <c r="L252" s="345">
        <v>20000</v>
      </c>
      <c r="M252">
        <v>100</v>
      </c>
      <c r="N252">
        <v>-20000</v>
      </c>
      <c r="O252" s="345">
        <v>-20080</v>
      </c>
      <c r="P252" t="s">
        <v>58</v>
      </c>
      <c r="Q252">
        <v>-20080</v>
      </c>
      <c r="R252" t="s">
        <v>58</v>
      </c>
      <c r="S252">
        <v>-80</v>
      </c>
      <c r="T252">
        <v>-80</v>
      </c>
    </row>
    <row r="253" spans="1:20" x14ac:dyDescent="0.25">
      <c r="A253">
        <v>244977</v>
      </c>
      <c r="B253">
        <v>678714</v>
      </c>
      <c r="C253">
        <v>678714</v>
      </c>
      <c r="D253" t="s">
        <v>1011</v>
      </c>
      <c r="E253" t="s">
        <v>712</v>
      </c>
      <c r="F253" t="s">
        <v>61</v>
      </c>
      <c r="G253" t="s">
        <v>58</v>
      </c>
      <c r="H253" t="s">
        <v>975</v>
      </c>
      <c r="I253" t="s">
        <v>956</v>
      </c>
      <c r="J253" s="104">
        <v>45979</v>
      </c>
      <c r="K253" s="104">
        <v>45979</v>
      </c>
      <c r="L253" s="345">
        <v>11</v>
      </c>
      <c r="M253">
        <v>514.34990000000005</v>
      </c>
      <c r="N253">
        <v>-5657.85</v>
      </c>
      <c r="O253" s="345">
        <v>-5689.89</v>
      </c>
      <c r="P253" t="s">
        <v>58</v>
      </c>
      <c r="Q253">
        <v>-5689.89</v>
      </c>
      <c r="R253" t="s">
        <v>58</v>
      </c>
      <c r="S253">
        <v>-32.04</v>
      </c>
      <c r="T253">
        <v>-32.04</v>
      </c>
    </row>
    <row r="254" spans="1:20" x14ac:dyDescent="0.25">
      <c r="A254">
        <v>244979</v>
      </c>
      <c r="B254">
        <v>678801</v>
      </c>
      <c r="C254">
        <v>678801</v>
      </c>
      <c r="D254" t="s">
        <v>961</v>
      </c>
      <c r="E254" t="s">
        <v>711</v>
      </c>
      <c r="F254" t="s">
        <v>10</v>
      </c>
      <c r="G254" t="s">
        <v>58</v>
      </c>
      <c r="H254" t="s">
        <v>975</v>
      </c>
      <c r="I254" t="s">
        <v>956</v>
      </c>
      <c r="J254" s="104">
        <v>45979</v>
      </c>
      <c r="K254" s="104">
        <v>45979</v>
      </c>
      <c r="L254" s="345">
        <v>994</v>
      </c>
      <c r="M254">
        <v>14.839</v>
      </c>
      <c r="N254">
        <v>-14749.97</v>
      </c>
      <c r="O254" s="345">
        <v>-14785.28</v>
      </c>
      <c r="P254" t="s">
        <v>58</v>
      </c>
      <c r="Q254">
        <v>-14785.28</v>
      </c>
      <c r="R254" t="s">
        <v>58</v>
      </c>
      <c r="S254">
        <v>-35.31</v>
      </c>
      <c r="T254">
        <v>-35.31</v>
      </c>
    </row>
    <row r="255" spans="1:20" x14ac:dyDescent="0.25">
      <c r="A255">
        <v>244981</v>
      </c>
      <c r="B255">
        <v>678826</v>
      </c>
      <c r="C255">
        <v>678826</v>
      </c>
      <c r="D255" t="s">
        <v>961</v>
      </c>
      <c r="E255" t="s">
        <v>711</v>
      </c>
      <c r="F255" t="s">
        <v>10</v>
      </c>
      <c r="G255" t="s">
        <v>58</v>
      </c>
      <c r="H255" t="s">
        <v>975</v>
      </c>
      <c r="I255" t="s">
        <v>956</v>
      </c>
      <c r="J255" s="104">
        <v>45979</v>
      </c>
      <c r="K255" s="104">
        <v>45979</v>
      </c>
      <c r="L255" s="345">
        <v>2986</v>
      </c>
      <c r="M255">
        <v>14.837999999999999</v>
      </c>
      <c r="N255">
        <v>-44306.27</v>
      </c>
      <c r="O255" s="345">
        <v>-44352.21</v>
      </c>
      <c r="P255" t="s">
        <v>58</v>
      </c>
      <c r="Q255">
        <v>-44352.21</v>
      </c>
      <c r="R255" t="s">
        <v>58</v>
      </c>
      <c r="S255">
        <v>-45.94</v>
      </c>
      <c r="T255">
        <v>-45.94</v>
      </c>
    </row>
    <row r="256" spans="1:20" x14ac:dyDescent="0.25">
      <c r="A256">
        <v>244983</v>
      </c>
      <c r="B256">
        <v>3653646.1000999999</v>
      </c>
      <c r="C256">
        <v>3653646.1000999999</v>
      </c>
      <c r="D256" t="s">
        <v>1003</v>
      </c>
      <c r="E256" t="s">
        <v>710</v>
      </c>
      <c r="F256" t="s">
        <v>8</v>
      </c>
      <c r="G256" t="s">
        <v>58</v>
      </c>
      <c r="H256" t="s">
        <v>975</v>
      </c>
      <c r="I256" t="s">
        <v>956</v>
      </c>
      <c r="J256" s="104">
        <v>45979</v>
      </c>
      <c r="K256" s="104">
        <v>45981</v>
      </c>
      <c r="L256" s="345">
        <v>27250</v>
      </c>
      <c r="M256">
        <v>7.3224</v>
      </c>
      <c r="N256">
        <v>-199535.4</v>
      </c>
      <c r="O256" s="345">
        <v>-200134.01</v>
      </c>
      <c r="P256" t="s">
        <v>58</v>
      </c>
      <c r="Q256">
        <v>-199535.4</v>
      </c>
      <c r="R256" t="s">
        <v>58</v>
      </c>
      <c r="S256">
        <v>0</v>
      </c>
      <c r="T256">
        <v>-598.61</v>
      </c>
    </row>
    <row r="257" spans="1:20" x14ac:dyDescent="0.25">
      <c r="A257">
        <v>245506</v>
      </c>
      <c r="B257">
        <v>70642038</v>
      </c>
      <c r="C257">
        <v>70642038</v>
      </c>
      <c r="D257" t="s">
        <v>961</v>
      </c>
      <c r="E257" t="s">
        <v>711</v>
      </c>
      <c r="F257" t="s">
        <v>10</v>
      </c>
      <c r="G257" t="s">
        <v>58</v>
      </c>
      <c r="H257" t="s">
        <v>960</v>
      </c>
      <c r="I257" t="s">
        <v>956</v>
      </c>
      <c r="J257" s="104">
        <v>45979</v>
      </c>
      <c r="K257" s="104">
        <v>45981</v>
      </c>
      <c r="L257" s="345">
        <v>887</v>
      </c>
      <c r="M257">
        <v>14.85</v>
      </c>
      <c r="N257">
        <v>-13171.95</v>
      </c>
      <c r="O257" s="345">
        <v>-13251.95</v>
      </c>
      <c r="P257" t="s">
        <v>58</v>
      </c>
      <c r="Q257">
        <v>-13251.95</v>
      </c>
      <c r="R257" t="s">
        <v>58</v>
      </c>
      <c r="S257">
        <v>-80</v>
      </c>
      <c r="T257">
        <v>-80</v>
      </c>
    </row>
    <row r="258" spans="1:20" x14ac:dyDescent="0.25">
      <c r="A258">
        <v>245508</v>
      </c>
      <c r="B258">
        <v>70642046</v>
      </c>
      <c r="C258">
        <v>70642046</v>
      </c>
      <c r="D258" t="s">
        <v>961</v>
      </c>
      <c r="E258" t="s">
        <v>711</v>
      </c>
      <c r="F258" t="s">
        <v>10</v>
      </c>
      <c r="G258" t="s">
        <v>58</v>
      </c>
      <c r="H258" t="s">
        <v>960</v>
      </c>
      <c r="I258" t="s">
        <v>956</v>
      </c>
      <c r="J258" s="104">
        <v>45979</v>
      </c>
      <c r="K258" s="104">
        <v>45981</v>
      </c>
      <c r="L258" s="345">
        <v>691</v>
      </c>
      <c r="M258">
        <v>14.848000000000001</v>
      </c>
      <c r="N258">
        <v>-10259.969999999999</v>
      </c>
      <c r="O258" s="345">
        <v>-10339.969999999999</v>
      </c>
      <c r="P258" t="s">
        <v>58</v>
      </c>
      <c r="Q258">
        <v>-10339.969999999999</v>
      </c>
      <c r="R258" t="s">
        <v>58</v>
      </c>
      <c r="S258">
        <v>-80</v>
      </c>
      <c r="T258">
        <v>-80</v>
      </c>
    </row>
    <row r="259" spans="1:20" x14ac:dyDescent="0.25">
      <c r="A259">
        <v>245510</v>
      </c>
      <c r="B259">
        <v>70641307</v>
      </c>
      <c r="C259">
        <v>70641307</v>
      </c>
      <c r="D259" t="s">
        <v>1011</v>
      </c>
      <c r="E259" t="s">
        <v>712</v>
      </c>
      <c r="F259" t="s">
        <v>61</v>
      </c>
      <c r="G259" t="s">
        <v>58</v>
      </c>
      <c r="H259" t="s">
        <v>960</v>
      </c>
      <c r="I259" t="s">
        <v>956</v>
      </c>
      <c r="J259" s="104">
        <v>45979</v>
      </c>
      <c r="K259" s="104">
        <v>45981</v>
      </c>
      <c r="L259" s="345">
        <v>39</v>
      </c>
      <c r="M259">
        <v>514.89200000000005</v>
      </c>
      <c r="N259">
        <v>-20080.79</v>
      </c>
      <c r="O259" s="345">
        <v>-20160.79</v>
      </c>
      <c r="P259" t="s">
        <v>58</v>
      </c>
      <c r="Q259">
        <v>-20160.79</v>
      </c>
      <c r="R259" t="s">
        <v>58</v>
      </c>
      <c r="S259">
        <v>-80</v>
      </c>
      <c r="T259">
        <v>-80</v>
      </c>
    </row>
    <row r="260" spans="1:20" x14ac:dyDescent="0.25">
      <c r="A260">
        <v>245512</v>
      </c>
      <c r="B260">
        <v>3653646.1000999999</v>
      </c>
      <c r="C260">
        <v>3653646.1000999999</v>
      </c>
      <c r="D260" t="s">
        <v>957</v>
      </c>
      <c r="E260" t="s">
        <v>700</v>
      </c>
      <c r="F260" t="s">
        <v>5</v>
      </c>
      <c r="G260" t="s">
        <v>58</v>
      </c>
      <c r="I260" t="s">
        <v>956</v>
      </c>
      <c r="J260" s="104">
        <v>45979</v>
      </c>
      <c r="K260" s="104">
        <v>45982</v>
      </c>
      <c r="L260" s="345">
        <v>50</v>
      </c>
      <c r="M260">
        <v>1091.7</v>
      </c>
      <c r="N260">
        <v>-54585</v>
      </c>
      <c r="O260" s="345">
        <v>-54748.76</v>
      </c>
      <c r="P260" t="s">
        <v>58</v>
      </c>
      <c r="Q260">
        <v>-54585</v>
      </c>
      <c r="R260" t="s">
        <v>58</v>
      </c>
      <c r="S260">
        <v>0</v>
      </c>
      <c r="T260">
        <v>-163.76</v>
      </c>
    </row>
    <row r="261" spans="1:20" x14ac:dyDescent="0.25">
      <c r="A261">
        <v>244968</v>
      </c>
      <c r="B261">
        <v>70642038</v>
      </c>
      <c r="C261">
        <v>70642038</v>
      </c>
      <c r="D261" t="s">
        <v>957</v>
      </c>
      <c r="E261" t="s">
        <v>700</v>
      </c>
      <c r="F261" t="s">
        <v>5</v>
      </c>
      <c r="G261" t="s">
        <v>58</v>
      </c>
      <c r="I261" t="s">
        <v>956</v>
      </c>
      <c r="J261" s="104">
        <v>45978</v>
      </c>
      <c r="K261" s="104">
        <v>45981</v>
      </c>
      <c r="L261" s="345">
        <v>12</v>
      </c>
      <c r="M261">
        <v>1094.79</v>
      </c>
      <c r="N261">
        <v>-13137.48</v>
      </c>
      <c r="O261" s="345">
        <v>-13217.48</v>
      </c>
      <c r="P261" t="s">
        <v>58</v>
      </c>
      <c r="Q261">
        <v>-13217.48</v>
      </c>
      <c r="R261" t="s">
        <v>58</v>
      </c>
      <c r="S261">
        <v>-80</v>
      </c>
      <c r="T261">
        <v>-80</v>
      </c>
    </row>
    <row r="262" spans="1:20" x14ac:dyDescent="0.25">
      <c r="A262">
        <v>244969</v>
      </c>
      <c r="B262">
        <v>70642038</v>
      </c>
      <c r="C262">
        <v>70642038</v>
      </c>
      <c r="D262" t="s">
        <v>955</v>
      </c>
      <c r="E262" t="s">
        <v>707</v>
      </c>
      <c r="F262" t="s">
        <v>6</v>
      </c>
      <c r="G262" t="s">
        <v>58</v>
      </c>
      <c r="I262" t="s">
        <v>956</v>
      </c>
      <c r="J262" s="104">
        <v>45978</v>
      </c>
      <c r="K262" s="104">
        <v>45980</v>
      </c>
      <c r="L262" s="345">
        <v>36</v>
      </c>
      <c r="M262">
        <v>1126.43</v>
      </c>
      <c r="N262">
        <v>-40551.480000000003</v>
      </c>
      <c r="O262" s="345">
        <v>-40631.480000000003</v>
      </c>
      <c r="P262" t="s">
        <v>58</v>
      </c>
      <c r="Q262">
        <v>-40631.480000000003</v>
      </c>
      <c r="R262" t="s">
        <v>58</v>
      </c>
      <c r="S262">
        <v>-80</v>
      </c>
      <c r="T262">
        <v>-80</v>
      </c>
    </row>
    <row r="263" spans="1:20" x14ac:dyDescent="0.25">
      <c r="A263">
        <v>244972</v>
      </c>
      <c r="B263">
        <v>70642046</v>
      </c>
      <c r="C263">
        <v>70642046</v>
      </c>
      <c r="D263" t="s">
        <v>957</v>
      </c>
      <c r="E263" t="s">
        <v>700</v>
      </c>
      <c r="F263" t="s">
        <v>5</v>
      </c>
      <c r="G263" t="s">
        <v>58</v>
      </c>
      <c r="I263" t="s">
        <v>956</v>
      </c>
      <c r="J263" s="104">
        <v>45978</v>
      </c>
      <c r="K263" s="104">
        <v>45981</v>
      </c>
      <c r="L263" s="345">
        <v>12</v>
      </c>
      <c r="M263">
        <v>1094.79</v>
      </c>
      <c r="N263">
        <v>-13137.48</v>
      </c>
      <c r="O263" s="345">
        <v>-13217.48</v>
      </c>
      <c r="P263" t="s">
        <v>58</v>
      </c>
      <c r="Q263">
        <v>-13217.48</v>
      </c>
      <c r="R263" t="s">
        <v>58</v>
      </c>
      <c r="S263">
        <v>-80</v>
      </c>
      <c r="T263">
        <v>-80</v>
      </c>
    </row>
    <row r="264" spans="1:20" x14ac:dyDescent="0.25">
      <c r="A264">
        <v>244973</v>
      </c>
      <c r="B264">
        <v>70642046</v>
      </c>
      <c r="C264">
        <v>70642046</v>
      </c>
      <c r="D264" t="s">
        <v>955</v>
      </c>
      <c r="E264" t="s">
        <v>707</v>
      </c>
      <c r="F264" t="s">
        <v>6</v>
      </c>
      <c r="G264" t="s">
        <v>58</v>
      </c>
      <c r="I264" t="s">
        <v>956</v>
      </c>
      <c r="J264" s="104">
        <v>45978</v>
      </c>
      <c r="K264" s="104">
        <v>45980</v>
      </c>
      <c r="L264" s="345">
        <v>35</v>
      </c>
      <c r="M264">
        <v>1126.43</v>
      </c>
      <c r="N264">
        <v>-39425.050000000003</v>
      </c>
      <c r="O264" s="345">
        <v>-39505.050000000003</v>
      </c>
      <c r="P264" t="s">
        <v>58</v>
      </c>
      <c r="Q264">
        <v>-39505.050000000003</v>
      </c>
      <c r="R264" t="s">
        <v>58</v>
      </c>
      <c r="S264">
        <v>-80</v>
      </c>
      <c r="T264">
        <v>-80</v>
      </c>
    </row>
    <row r="265" spans="1:20" x14ac:dyDescent="0.25">
      <c r="A265">
        <v>244984</v>
      </c>
      <c r="B265">
        <v>3653646.1000999999</v>
      </c>
      <c r="C265">
        <v>3653646.1000999999</v>
      </c>
      <c r="D265" t="s">
        <v>957</v>
      </c>
      <c r="E265" t="s">
        <v>700</v>
      </c>
      <c r="F265" t="s">
        <v>5</v>
      </c>
      <c r="G265" t="s">
        <v>58</v>
      </c>
      <c r="I265" t="s">
        <v>956</v>
      </c>
      <c r="J265" s="104">
        <v>45978</v>
      </c>
      <c r="K265" s="104">
        <v>45981</v>
      </c>
      <c r="L265" s="345">
        <v>50</v>
      </c>
      <c r="M265">
        <v>1094.79</v>
      </c>
      <c r="N265">
        <v>-54739.5</v>
      </c>
      <c r="O265" s="345">
        <v>-54903.72</v>
      </c>
      <c r="P265" t="s">
        <v>58</v>
      </c>
      <c r="Q265">
        <v>-54739.5</v>
      </c>
      <c r="R265" t="s">
        <v>58</v>
      </c>
      <c r="S265">
        <v>0</v>
      </c>
      <c r="T265">
        <v>-164.22</v>
      </c>
    </row>
    <row r="266" spans="1:20" x14ac:dyDescent="0.25">
      <c r="A266">
        <v>243843</v>
      </c>
      <c r="B266">
        <v>3653646.1000999999</v>
      </c>
      <c r="C266">
        <v>3653646.1000999999</v>
      </c>
      <c r="D266" t="s">
        <v>971</v>
      </c>
      <c r="E266" t="s">
        <v>701</v>
      </c>
      <c r="F266" t="s">
        <v>53</v>
      </c>
      <c r="G266" t="s">
        <v>58</v>
      </c>
      <c r="I266" t="s">
        <v>956</v>
      </c>
      <c r="J266" s="104">
        <v>45975</v>
      </c>
      <c r="K266" s="104">
        <v>45975</v>
      </c>
      <c r="L266" s="345">
        <v>350</v>
      </c>
      <c r="M266">
        <v>2794.011</v>
      </c>
      <c r="N266">
        <v>-977903.85</v>
      </c>
      <c r="O266" s="345">
        <v>-977978.85</v>
      </c>
      <c r="P266" t="s">
        <v>58</v>
      </c>
      <c r="Q266">
        <v>-977903.85</v>
      </c>
      <c r="R266" t="s">
        <v>58</v>
      </c>
      <c r="S266">
        <v>0</v>
      </c>
      <c r="T266">
        <v>-75</v>
      </c>
    </row>
    <row r="267" spans="1:20" x14ac:dyDescent="0.25">
      <c r="A267">
        <v>243876</v>
      </c>
      <c r="B267">
        <v>70642038</v>
      </c>
      <c r="C267">
        <v>70642038</v>
      </c>
      <c r="D267" t="s">
        <v>971</v>
      </c>
      <c r="E267" t="s">
        <v>701</v>
      </c>
      <c r="F267" t="s">
        <v>53</v>
      </c>
      <c r="G267" t="s">
        <v>58</v>
      </c>
      <c r="I267" t="s">
        <v>956</v>
      </c>
      <c r="J267" s="104">
        <v>45975</v>
      </c>
      <c r="K267" s="104">
        <v>45975</v>
      </c>
      <c r="L267" s="345">
        <v>-8</v>
      </c>
      <c r="M267">
        <v>2794.011</v>
      </c>
      <c r="N267">
        <v>22352.09</v>
      </c>
      <c r="O267" s="345">
        <v>22272.09</v>
      </c>
      <c r="P267" t="s">
        <v>58</v>
      </c>
      <c r="Q267">
        <v>22272.09</v>
      </c>
      <c r="R267" t="s">
        <v>58</v>
      </c>
      <c r="S267">
        <v>-80</v>
      </c>
      <c r="T267">
        <v>-80</v>
      </c>
    </row>
    <row r="268" spans="1:20" x14ac:dyDescent="0.25">
      <c r="A268">
        <v>243878</v>
      </c>
      <c r="B268">
        <v>70642046</v>
      </c>
      <c r="C268">
        <v>70642046</v>
      </c>
      <c r="D268" t="s">
        <v>971</v>
      </c>
      <c r="E268" t="s">
        <v>701</v>
      </c>
      <c r="F268" t="s">
        <v>53</v>
      </c>
      <c r="G268" t="s">
        <v>58</v>
      </c>
      <c r="I268" t="s">
        <v>956</v>
      </c>
      <c r="J268" s="104">
        <v>45975</v>
      </c>
      <c r="K268" s="104">
        <v>45975</v>
      </c>
      <c r="L268" s="345">
        <v>-8</v>
      </c>
      <c r="M268">
        <v>2794.011</v>
      </c>
      <c r="N268">
        <v>22352.09</v>
      </c>
      <c r="O268" s="345">
        <v>22272.09</v>
      </c>
      <c r="P268" t="s">
        <v>58</v>
      </c>
      <c r="Q268">
        <v>22272.09</v>
      </c>
      <c r="R268" t="s">
        <v>58</v>
      </c>
      <c r="S268">
        <v>-80</v>
      </c>
      <c r="T268">
        <v>-80</v>
      </c>
    </row>
    <row r="269" spans="1:20" x14ac:dyDescent="0.25">
      <c r="A269">
        <v>244397</v>
      </c>
      <c r="B269">
        <v>3653646.1000999999</v>
      </c>
      <c r="C269">
        <v>3653646.1000999999</v>
      </c>
      <c r="D269" t="s">
        <v>955</v>
      </c>
      <c r="E269" t="s">
        <v>707</v>
      </c>
      <c r="F269" t="s">
        <v>6</v>
      </c>
      <c r="G269" t="s">
        <v>58</v>
      </c>
      <c r="I269" t="s">
        <v>956</v>
      </c>
      <c r="J269" s="104">
        <v>45975</v>
      </c>
      <c r="K269" s="104">
        <v>45979</v>
      </c>
      <c r="L269" s="345">
        <v>600</v>
      </c>
      <c r="M269">
        <v>1129.3900000000001</v>
      </c>
      <c r="N269">
        <v>-677634</v>
      </c>
      <c r="O269" s="345">
        <v>-678134</v>
      </c>
      <c r="P269" t="s">
        <v>58</v>
      </c>
      <c r="Q269">
        <v>-677634</v>
      </c>
      <c r="R269" t="s">
        <v>58</v>
      </c>
      <c r="S269">
        <v>0</v>
      </c>
      <c r="T269">
        <v>-500</v>
      </c>
    </row>
    <row r="270" spans="1:20" x14ac:dyDescent="0.25">
      <c r="A270">
        <v>244398</v>
      </c>
      <c r="B270">
        <v>3653646.1000999999</v>
      </c>
      <c r="C270">
        <v>3653646.1000999999</v>
      </c>
      <c r="D270" t="s">
        <v>957</v>
      </c>
      <c r="E270" t="s">
        <v>700</v>
      </c>
      <c r="F270" t="s">
        <v>5</v>
      </c>
      <c r="G270" t="s">
        <v>58</v>
      </c>
      <c r="I270" t="s">
        <v>956</v>
      </c>
      <c r="J270" s="104">
        <v>45975</v>
      </c>
      <c r="K270" s="104">
        <v>45980</v>
      </c>
      <c r="L270" s="345">
        <v>50</v>
      </c>
      <c r="M270">
        <v>1096.01</v>
      </c>
      <c r="N270">
        <v>-54800.5</v>
      </c>
      <c r="O270" s="345">
        <v>-54964.9</v>
      </c>
      <c r="P270" t="s">
        <v>58</v>
      </c>
      <c r="Q270">
        <v>-54800.5</v>
      </c>
      <c r="R270" t="s">
        <v>58</v>
      </c>
      <c r="S270">
        <v>0</v>
      </c>
      <c r="T270">
        <v>-164.4</v>
      </c>
    </row>
    <row r="271" spans="1:20" x14ac:dyDescent="0.25">
      <c r="A271">
        <v>244401</v>
      </c>
      <c r="B271">
        <v>4459436.1001000004</v>
      </c>
      <c r="C271">
        <v>4459436.1001000004</v>
      </c>
      <c r="D271" t="s">
        <v>955</v>
      </c>
      <c r="E271" t="s">
        <v>707</v>
      </c>
      <c r="F271" t="s">
        <v>6</v>
      </c>
      <c r="G271" t="s">
        <v>58</v>
      </c>
      <c r="I271" t="s">
        <v>956</v>
      </c>
      <c r="J271" s="104">
        <v>45975</v>
      </c>
      <c r="K271" s="104">
        <v>45979</v>
      </c>
      <c r="L271" s="345">
        <v>50</v>
      </c>
      <c r="M271">
        <v>1129.3900000000001</v>
      </c>
      <c r="N271">
        <v>-56469.5</v>
      </c>
      <c r="O271" s="345">
        <v>-56638.91</v>
      </c>
      <c r="P271" t="s">
        <v>58</v>
      </c>
      <c r="Q271">
        <v>-56469.5</v>
      </c>
      <c r="R271" t="s">
        <v>58</v>
      </c>
      <c r="S271">
        <v>0</v>
      </c>
      <c r="T271">
        <v>-169.41</v>
      </c>
    </row>
    <row r="272" spans="1:20" x14ac:dyDescent="0.25">
      <c r="A272">
        <v>244402</v>
      </c>
      <c r="B272">
        <v>4459436.1001000004</v>
      </c>
      <c r="C272">
        <v>4459436.1001000004</v>
      </c>
      <c r="D272" t="s">
        <v>957</v>
      </c>
      <c r="E272" t="s">
        <v>700</v>
      </c>
      <c r="F272" t="s">
        <v>5</v>
      </c>
      <c r="G272" t="s">
        <v>58</v>
      </c>
      <c r="I272" t="s">
        <v>956</v>
      </c>
      <c r="J272" s="104">
        <v>45975</v>
      </c>
      <c r="K272" s="104">
        <v>45980</v>
      </c>
      <c r="L272" s="345">
        <v>25</v>
      </c>
      <c r="M272">
        <v>1096.01</v>
      </c>
      <c r="N272">
        <v>-27400.25</v>
      </c>
      <c r="O272" s="345">
        <v>-27482.45</v>
      </c>
      <c r="P272" t="s">
        <v>58</v>
      </c>
      <c r="Q272">
        <v>-27400.25</v>
      </c>
      <c r="R272" t="s">
        <v>58</v>
      </c>
      <c r="S272">
        <v>0</v>
      </c>
      <c r="T272">
        <v>-82.2</v>
      </c>
    </row>
    <row r="273" spans="1:20" x14ac:dyDescent="0.25">
      <c r="A273">
        <v>244406</v>
      </c>
      <c r="B273">
        <v>70642038</v>
      </c>
      <c r="C273">
        <v>70642038</v>
      </c>
      <c r="D273" t="s">
        <v>1004</v>
      </c>
      <c r="E273" t="s">
        <v>702</v>
      </c>
      <c r="F273" t="s">
        <v>12</v>
      </c>
      <c r="G273" t="s">
        <v>58</v>
      </c>
      <c r="I273" t="s">
        <v>956</v>
      </c>
      <c r="J273" s="104">
        <v>45975</v>
      </c>
      <c r="K273" s="104">
        <v>45979</v>
      </c>
      <c r="L273" s="345">
        <v>80</v>
      </c>
      <c r="M273">
        <v>133.56</v>
      </c>
      <c r="N273">
        <v>-10684.8</v>
      </c>
      <c r="O273" s="345">
        <v>-10764.8</v>
      </c>
      <c r="P273" t="s">
        <v>58</v>
      </c>
      <c r="Q273">
        <v>-10764.8</v>
      </c>
      <c r="R273" t="s">
        <v>58</v>
      </c>
      <c r="S273">
        <v>-80</v>
      </c>
      <c r="T273">
        <v>-80</v>
      </c>
    </row>
    <row r="274" spans="1:20" x14ac:dyDescent="0.25">
      <c r="A274">
        <v>244412</v>
      </c>
      <c r="B274">
        <v>70642046</v>
      </c>
      <c r="C274">
        <v>70642046</v>
      </c>
      <c r="D274" t="s">
        <v>1004</v>
      </c>
      <c r="E274" t="s">
        <v>702</v>
      </c>
      <c r="F274" t="s">
        <v>12</v>
      </c>
      <c r="G274" t="s">
        <v>58</v>
      </c>
      <c r="I274" t="s">
        <v>956</v>
      </c>
      <c r="J274" s="104">
        <v>45975</v>
      </c>
      <c r="K274" s="104">
        <v>45979</v>
      </c>
      <c r="L274" s="345">
        <v>78</v>
      </c>
      <c r="M274">
        <v>133.56</v>
      </c>
      <c r="N274">
        <v>-10417.68</v>
      </c>
      <c r="O274" s="345">
        <v>-10497.68</v>
      </c>
      <c r="P274" t="s">
        <v>58</v>
      </c>
      <c r="Q274">
        <v>-10497.68</v>
      </c>
      <c r="R274" t="s">
        <v>58</v>
      </c>
      <c r="S274">
        <v>-80</v>
      </c>
      <c r="T274">
        <v>-80</v>
      </c>
    </row>
    <row r="275" spans="1:20" x14ac:dyDescent="0.25">
      <c r="A275">
        <v>243116</v>
      </c>
      <c r="B275">
        <v>3653646.1000999999</v>
      </c>
      <c r="C275">
        <v>3653646.1000999999</v>
      </c>
      <c r="D275" t="s">
        <v>971</v>
      </c>
      <c r="E275" t="s">
        <v>701</v>
      </c>
      <c r="F275" t="s">
        <v>53</v>
      </c>
      <c r="G275" t="s">
        <v>58</v>
      </c>
      <c r="I275" t="s">
        <v>956</v>
      </c>
      <c r="J275" s="104">
        <v>45974</v>
      </c>
      <c r="K275" s="104">
        <v>45974</v>
      </c>
      <c r="L275" s="345">
        <v>350</v>
      </c>
      <c r="M275">
        <v>2793.8409999999999</v>
      </c>
      <c r="N275">
        <v>-977844.35</v>
      </c>
      <c r="O275" s="345">
        <v>-977919.35</v>
      </c>
      <c r="P275" t="s">
        <v>58</v>
      </c>
      <c r="Q275">
        <v>-977844.35</v>
      </c>
      <c r="R275" t="s">
        <v>58</v>
      </c>
      <c r="S275">
        <v>0</v>
      </c>
      <c r="T275">
        <v>-75</v>
      </c>
    </row>
    <row r="276" spans="1:20" x14ac:dyDescent="0.25">
      <c r="A276">
        <v>243118</v>
      </c>
      <c r="B276">
        <v>3653646.1000999999</v>
      </c>
      <c r="C276">
        <v>3653646.1000999999</v>
      </c>
      <c r="D276" t="s">
        <v>1011</v>
      </c>
      <c r="E276" t="s">
        <v>712</v>
      </c>
      <c r="F276" t="s">
        <v>61</v>
      </c>
      <c r="G276" t="s">
        <v>58</v>
      </c>
      <c r="H276" t="s">
        <v>975</v>
      </c>
      <c r="I276" t="s">
        <v>956</v>
      </c>
      <c r="J276" s="104">
        <v>45974</v>
      </c>
      <c r="K276" s="104">
        <v>45978</v>
      </c>
      <c r="L276" s="345">
        <v>500</v>
      </c>
      <c r="M276">
        <v>531.23256000000003</v>
      </c>
      <c r="N276">
        <v>-265616.28000000003</v>
      </c>
      <c r="O276" s="345">
        <v>-266413.13</v>
      </c>
      <c r="P276" t="s">
        <v>58</v>
      </c>
      <c r="Q276">
        <v>-265616.28000000003</v>
      </c>
      <c r="R276" t="s">
        <v>58</v>
      </c>
      <c r="S276">
        <v>0</v>
      </c>
      <c r="T276">
        <v>-796.85</v>
      </c>
    </row>
    <row r="277" spans="1:20" x14ac:dyDescent="0.25">
      <c r="A277">
        <v>243120</v>
      </c>
      <c r="B277">
        <v>4459436.1001000004</v>
      </c>
      <c r="C277">
        <v>4459436.1001000004</v>
      </c>
      <c r="D277" t="s">
        <v>971</v>
      </c>
      <c r="E277" t="s">
        <v>701</v>
      </c>
      <c r="F277" t="s">
        <v>53</v>
      </c>
      <c r="G277" t="s">
        <v>58</v>
      </c>
      <c r="I277" t="s">
        <v>956</v>
      </c>
      <c r="J277" s="104">
        <v>45974</v>
      </c>
      <c r="K277" s="104">
        <v>45974</v>
      </c>
      <c r="L277" s="345">
        <v>100</v>
      </c>
      <c r="M277">
        <v>2793.8409999999999</v>
      </c>
      <c r="N277">
        <v>-279384.09999999998</v>
      </c>
      <c r="O277" s="345">
        <v>-279459.09999999998</v>
      </c>
      <c r="P277" t="s">
        <v>58</v>
      </c>
      <c r="Q277">
        <v>-279384.09999999998</v>
      </c>
      <c r="R277" t="s">
        <v>58</v>
      </c>
      <c r="S277">
        <v>0</v>
      </c>
      <c r="T277">
        <v>-75</v>
      </c>
    </row>
    <row r="278" spans="1:20" x14ac:dyDescent="0.25">
      <c r="A278">
        <v>243844</v>
      </c>
      <c r="B278">
        <v>3653646.1000999999</v>
      </c>
      <c r="C278">
        <v>3653646.1000999999</v>
      </c>
      <c r="D278" t="s">
        <v>1004</v>
      </c>
      <c r="E278" t="s">
        <v>702</v>
      </c>
      <c r="F278" t="s">
        <v>12</v>
      </c>
      <c r="G278" t="s">
        <v>58</v>
      </c>
      <c r="I278" t="s">
        <v>956</v>
      </c>
      <c r="J278" s="104">
        <v>45974</v>
      </c>
      <c r="K278" s="104">
        <v>45978</v>
      </c>
      <c r="L278" s="345">
        <v>1500</v>
      </c>
      <c r="M278">
        <v>133.71</v>
      </c>
      <c r="N278">
        <v>-200565</v>
      </c>
      <c r="O278" s="345">
        <v>-200865.85</v>
      </c>
      <c r="P278" t="s">
        <v>58</v>
      </c>
      <c r="Q278">
        <v>-200565</v>
      </c>
      <c r="R278" t="s">
        <v>58</v>
      </c>
      <c r="S278">
        <v>0</v>
      </c>
      <c r="T278">
        <v>-300.85000000000002</v>
      </c>
    </row>
    <row r="279" spans="1:20" x14ac:dyDescent="0.25">
      <c r="A279">
        <v>243847</v>
      </c>
      <c r="B279">
        <v>3653646.1000999999</v>
      </c>
      <c r="C279">
        <v>3653646.1000999999</v>
      </c>
      <c r="D279" t="s">
        <v>962</v>
      </c>
      <c r="E279" t="s">
        <v>699</v>
      </c>
      <c r="F279" t="s">
        <v>2</v>
      </c>
      <c r="G279" t="s">
        <v>58</v>
      </c>
      <c r="I279" t="s">
        <v>956</v>
      </c>
      <c r="J279" s="104">
        <v>45974</v>
      </c>
      <c r="K279" s="104">
        <v>45978</v>
      </c>
      <c r="L279" s="345">
        <v>100</v>
      </c>
      <c r="M279">
        <v>1793.22</v>
      </c>
      <c r="N279">
        <v>-179322</v>
      </c>
      <c r="O279" s="345">
        <v>-179822</v>
      </c>
      <c r="P279" t="s">
        <v>58</v>
      </c>
      <c r="Q279">
        <v>-179322</v>
      </c>
      <c r="R279" t="s">
        <v>58</v>
      </c>
      <c r="S279">
        <v>0</v>
      </c>
      <c r="T279">
        <v>-500</v>
      </c>
    </row>
    <row r="280" spans="1:20" x14ac:dyDescent="0.25">
      <c r="A280">
        <v>243862</v>
      </c>
      <c r="B280">
        <v>678030</v>
      </c>
      <c r="C280">
        <v>678030</v>
      </c>
      <c r="D280" t="s">
        <v>799</v>
      </c>
      <c r="E280" t="s">
        <v>799</v>
      </c>
      <c r="F280" t="s">
        <v>662</v>
      </c>
      <c r="G280" t="s">
        <v>865</v>
      </c>
      <c r="H280" t="s">
        <v>975</v>
      </c>
      <c r="I280" t="s">
        <v>956</v>
      </c>
      <c r="J280" s="104">
        <v>45974</v>
      </c>
      <c r="K280" s="104">
        <v>45975</v>
      </c>
      <c r="L280" s="345">
        <v>12000</v>
      </c>
      <c r="M280">
        <v>102</v>
      </c>
      <c r="N280">
        <v>-12240</v>
      </c>
      <c r="O280" s="345">
        <v>-10546.27</v>
      </c>
      <c r="P280" t="s">
        <v>58</v>
      </c>
      <c r="Q280">
        <v>-12240</v>
      </c>
      <c r="R280" t="s">
        <v>865</v>
      </c>
      <c r="S280">
        <v>0</v>
      </c>
      <c r="T280">
        <v>0</v>
      </c>
    </row>
    <row r="281" spans="1:20" x14ac:dyDescent="0.25">
      <c r="A281">
        <v>243872</v>
      </c>
      <c r="B281">
        <v>678034</v>
      </c>
      <c r="C281">
        <v>678034</v>
      </c>
      <c r="D281" t="s">
        <v>799</v>
      </c>
      <c r="E281" t="s">
        <v>799</v>
      </c>
      <c r="F281" t="s">
        <v>662</v>
      </c>
      <c r="G281" t="s">
        <v>865</v>
      </c>
      <c r="H281" t="s">
        <v>975</v>
      </c>
      <c r="I281" t="s">
        <v>956</v>
      </c>
      <c r="J281" s="104">
        <v>45974</v>
      </c>
      <c r="K281" s="104">
        <v>45975</v>
      </c>
      <c r="L281" s="345">
        <v>8000</v>
      </c>
      <c r="M281">
        <v>102</v>
      </c>
      <c r="N281">
        <v>-8160</v>
      </c>
      <c r="O281" s="345">
        <v>-7030.85</v>
      </c>
      <c r="P281" t="s">
        <v>58</v>
      </c>
      <c r="Q281">
        <v>-8160</v>
      </c>
      <c r="R281" t="s">
        <v>865</v>
      </c>
      <c r="S281">
        <v>0</v>
      </c>
      <c r="T281">
        <v>0</v>
      </c>
    </row>
    <row r="282" spans="1:20" x14ac:dyDescent="0.25">
      <c r="A282">
        <v>244407</v>
      </c>
      <c r="B282">
        <v>70642038</v>
      </c>
      <c r="C282">
        <v>70642038</v>
      </c>
      <c r="D282" t="s">
        <v>1011</v>
      </c>
      <c r="E282" t="s">
        <v>712</v>
      </c>
      <c r="F282" t="s">
        <v>61</v>
      </c>
      <c r="G282" t="s">
        <v>58</v>
      </c>
      <c r="H282" t="s">
        <v>960</v>
      </c>
      <c r="I282" t="s">
        <v>956</v>
      </c>
      <c r="J282" s="104">
        <v>45974</v>
      </c>
      <c r="K282" s="104">
        <v>45978</v>
      </c>
      <c r="L282" s="345">
        <v>20</v>
      </c>
      <c r="M282">
        <v>527.29300000000001</v>
      </c>
      <c r="N282">
        <v>-10545.86</v>
      </c>
      <c r="O282" s="345">
        <v>-10625.86</v>
      </c>
      <c r="P282" t="s">
        <v>58</v>
      </c>
      <c r="Q282">
        <v>-10625.86</v>
      </c>
      <c r="R282" t="s">
        <v>58</v>
      </c>
      <c r="S282">
        <v>-80</v>
      </c>
      <c r="T282">
        <v>-80</v>
      </c>
    </row>
    <row r="283" spans="1:20" x14ac:dyDescent="0.25">
      <c r="A283">
        <v>244410</v>
      </c>
      <c r="B283">
        <v>70642046</v>
      </c>
      <c r="C283">
        <v>70642046</v>
      </c>
      <c r="D283" t="s">
        <v>1011</v>
      </c>
      <c r="E283" t="s">
        <v>712</v>
      </c>
      <c r="F283" t="s">
        <v>61</v>
      </c>
      <c r="G283" t="s">
        <v>58</v>
      </c>
      <c r="H283" t="s">
        <v>960</v>
      </c>
      <c r="I283" t="s">
        <v>956</v>
      </c>
      <c r="J283" s="104">
        <v>45974</v>
      </c>
      <c r="K283" s="104">
        <v>45978</v>
      </c>
      <c r="L283" s="345">
        <v>20</v>
      </c>
      <c r="M283">
        <v>526.66499999999996</v>
      </c>
      <c r="N283">
        <v>-10533.3</v>
      </c>
      <c r="O283" s="345">
        <v>-10613.3</v>
      </c>
      <c r="P283" t="s">
        <v>58</v>
      </c>
      <c r="Q283">
        <v>-10613.3</v>
      </c>
      <c r="R283" t="s">
        <v>58</v>
      </c>
      <c r="S283">
        <v>-80</v>
      </c>
      <c r="T283">
        <v>-80</v>
      </c>
    </row>
    <row r="284" spans="1:20" x14ac:dyDescent="0.25">
      <c r="A284">
        <v>243061</v>
      </c>
      <c r="B284">
        <v>70615051</v>
      </c>
      <c r="C284">
        <v>70615051</v>
      </c>
      <c r="D284" t="s">
        <v>971</v>
      </c>
      <c r="E284" t="s">
        <v>701</v>
      </c>
      <c r="F284" t="s">
        <v>53</v>
      </c>
      <c r="G284" t="s">
        <v>58</v>
      </c>
      <c r="I284" t="s">
        <v>956</v>
      </c>
      <c r="J284" s="104">
        <v>45973</v>
      </c>
      <c r="K284" s="104">
        <v>45973</v>
      </c>
      <c r="L284" s="345">
        <v>-5</v>
      </c>
      <c r="M284">
        <v>2793.663</v>
      </c>
      <c r="N284">
        <v>13968.32</v>
      </c>
      <c r="O284" s="345">
        <v>13888.32</v>
      </c>
      <c r="P284" t="s">
        <v>58</v>
      </c>
      <c r="Q284">
        <v>13888.32</v>
      </c>
      <c r="R284" t="s">
        <v>58</v>
      </c>
      <c r="S284">
        <v>-80</v>
      </c>
      <c r="T284">
        <v>-80</v>
      </c>
    </row>
    <row r="285" spans="1:20" x14ac:dyDescent="0.25">
      <c r="A285">
        <v>243850</v>
      </c>
      <c r="B285">
        <v>676821</v>
      </c>
      <c r="C285">
        <v>676821</v>
      </c>
      <c r="D285" t="s">
        <v>798</v>
      </c>
      <c r="E285" t="s">
        <v>798</v>
      </c>
      <c r="F285" t="s">
        <v>902</v>
      </c>
      <c r="G285" t="s">
        <v>58</v>
      </c>
      <c r="H285" t="s">
        <v>975</v>
      </c>
      <c r="I285" t="s">
        <v>956</v>
      </c>
      <c r="J285" s="104">
        <v>45973</v>
      </c>
      <c r="K285" s="104">
        <v>45975</v>
      </c>
      <c r="L285" s="345">
        <v>45000</v>
      </c>
      <c r="M285">
        <v>100</v>
      </c>
      <c r="N285">
        <v>-45000</v>
      </c>
      <c r="O285" s="345">
        <v>-45000</v>
      </c>
      <c r="P285" t="s">
        <v>58</v>
      </c>
      <c r="Q285">
        <v>-45000</v>
      </c>
      <c r="R285" t="s">
        <v>58</v>
      </c>
      <c r="S285">
        <v>0</v>
      </c>
      <c r="T285">
        <v>0</v>
      </c>
    </row>
    <row r="286" spans="1:20" x14ac:dyDescent="0.25">
      <c r="A286">
        <v>243854</v>
      </c>
      <c r="B286">
        <v>676864</v>
      </c>
      <c r="C286">
        <v>676864</v>
      </c>
      <c r="D286" t="s">
        <v>798</v>
      </c>
      <c r="E286" t="s">
        <v>798</v>
      </c>
      <c r="F286" t="s">
        <v>902</v>
      </c>
      <c r="G286" t="s">
        <v>58</v>
      </c>
      <c r="H286" t="s">
        <v>975</v>
      </c>
      <c r="I286" t="s">
        <v>956</v>
      </c>
      <c r="J286" s="104">
        <v>45973</v>
      </c>
      <c r="K286" s="104">
        <v>45978</v>
      </c>
      <c r="L286" s="345">
        <v>20000</v>
      </c>
      <c r="M286">
        <v>100</v>
      </c>
      <c r="N286">
        <v>-20000</v>
      </c>
      <c r="O286" s="345">
        <v>-20000</v>
      </c>
      <c r="P286" t="s">
        <v>58</v>
      </c>
      <c r="Q286">
        <v>-20000</v>
      </c>
      <c r="R286" t="s">
        <v>58</v>
      </c>
      <c r="S286">
        <v>0</v>
      </c>
      <c r="T286">
        <v>0</v>
      </c>
    </row>
    <row r="287" spans="1:20" x14ac:dyDescent="0.25">
      <c r="A287">
        <v>243858</v>
      </c>
      <c r="B287">
        <v>676879</v>
      </c>
      <c r="C287">
        <v>676879</v>
      </c>
      <c r="D287" t="s">
        <v>798</v>
      </c>
      <c r="E287" t="s">
        <v>798</v>
      </c>
      <c r="F287" t="s">
        <v>902</v>
      </c>
      <c r="G287" t="s">
        <v>58</v>
      </c>
      <c r="H287" t="s">
        <v>975</v>
      </c>
      <c r="I287" t="s">
        <v>956</v>
      </c>
      <c r="J287" s="104">
        <v>45973</v>
      </c>
      <c r="K287" s="104">
        <v>45975</v>
      </c>
      <c r="L287" s="345">
        <v>5000</v>
      </c>
      <c r="M287">
        <v>100</v>
      </c>
      <c r="N287">
        <v>-5000</v>
      </c>
      <c r="O287" s="345">
        <v>-5000</v>
      </c>
      <c r="P287" t="s">
        <v>58</v>
      </c>
      <c r="Q287">
        <v>-5000</v>
      </c>
      <c r="R287" t="s">
        <v>58</v>
      </c>
      <c r="S287">
        <v>0</v>
      </c>
      <c r="T287">
        <v>0</v>
      </c>
    </row>
    <row r="288" spans="1:20" x14ac:dyDescent="0.25">
      <c r="A288">
        <v>247029</v>
      </c>
      <c r="B288">
        <v>4467668.1001000004</v>
      </c>
      <c r="C288">
        <v>4467668.1001000004</v>
      </c>
      <c r="D288" t="s">
        <v>798</v>
      </c>
      <c r="E288" t="s">
        <v>798</v>
      </c>
      <c r="F288" t="s">
        <v>902</v>
      </c>
      <c r="G288" t="s">
        <v>58</v>
      </c>
      <c r="H288" t="s">
        <v>975</v>
      </c>
      <c r="I288" t="s">
        <v>956</v>
      </c>
      <c r="J288" s="104">
        <v>45973</v>
      </c>
      <c r="K288" s="104">
        <v>45988</v>
      </c>
      <c r="L288" s="345">
        <v>70000</v>
      </c>
      <c r="M288">
        <v>100</v>
      </c>
      <c r="N288">
        <v>-70000</v>
      </c>
      <c r="O288" s="345">
        <v>-70105</v>
      </c>
      <c r="P288" t="s">
        <v>58</v>
      </c>
      <c r="Q288">
        <v>-70000</v>
      </c>
      <c r="R288" t="s">
        <v>58</v>
      </c>
      <c r="S288">
        <v>0</v>
      </c>
      <c r="T288">
        <v>-105</v>
      </c>
    </row>
    <row r="289" spans="1:20" x14ac:dyDescent="0.25">
      <c r="A289">
        <v>247031</v>
      </c>
      <c r="B289">
        <v>4459436.1001000004</v>
      </c>
      <c r="C289">
        <v>4459436.1001000004</v>
      </c>
      <c r="D289" t="s">
        <v>798</v>
      </c>
      <c r="E289" t="s">
        <v>798</v>
      </c>
      <c r="F289" t="s">
        <v>902</v>
      </c>
      <c r="G289" t="s">
        <v>58</v>
      </c>
      <c r="H289" t="s">
        <v>975</v>
      </c>
      <c r="I289" t="s">
        <v>956</v>
      </c>
      <c r="J289" s="104">
        <v>45973</v>
      </c>
      <c r="K289" s="104">
        <v>45988</v>
      </c>
      <c r="L289" s="345">
        <v>60000</v>
      </c>
      <c r="M289">
        <v>100</v>
      </c>
      <c r="N289">
        <v>-60000</v>
      </c>
      <c r="O289" s="345">
        <v>-60090</v>
      </c>
      <c r="P289" t="s">
        <v>58</v>
      </c>
      <c r="Q289">
        <v>-60000</v>
      </c>
      <c r="R289" t="s">
        <v>58</v>
      </c>
      <c r="S289">
        <v>0</v>
      </c>
      <c r="T289">
        <v>-90</v>
      </c>
    </row>
    <row r="290" spans="1:20" x14ac:dyDescent="0.25">
      <c r="A290">
        <v>243063</v>
      </c>
      <c r="B290">
        <v>678129</v>
      </c>
      <c r="C290">
        <v>678129</v>
      </c>
      <c r="D290" t="s">
        <v>971</v>
      </c>
      <c r="E290" t="s">
        <v>701</v>
      </c>
      <c r="F290" t="s">
        <v>53</v>
      </c>
      <c r="G290" t="s">
        <v>58</v>
      </c>
      <c r="I290" t="s">
        <v>956</v>
      </c>
      <c r="J290" s="104">
        <v>45972</v>
      </c>
      <c r="K290" s="104">
        <v>45973</v>
      </c>
      <c r="L290" s="345">
        <v>-7</v>
      </c>
      <c r="M290">
        <v>2793.663</v>
      </c>
      <c r="N290">
        <v>19555.64</v>
      </c>
      <c r="O290" s="345">
        <v>19525.64</v>
      </c>
      <c r="P290" t="s">
        <v>58</v>
      </c>
      <c r="Q290">
        <v>19525.64</v>
      </c>
      <c r="R290" t="s">
        <v>58</v>
      </c>
      <c r="S290">
        <v>-30</v>
      </c>
      <c r="T290">
        <v>-30</v>
      </c>
    </row>
    <row r="291" spans="1:20" x14ac:dyDescent="0.25">
      <c r="A291">
        <v>242643</v>
      </c>
      <c r="B291">
        <v>70596124</v>
      </c>
      <c r="C291">
        <v>70596124</v>
      </c>
      <c r="D291" t="s">
        <v>1005</v>
      </c>
      <c r="E291" t="s">
        <v>1005</v>
      </c>
      <c r="F291" t="s">
        <v>919</v>
      </c>
      <c r="G291" t="s">
        <v>58</v>
      </c>
      <c r="H291" t="s">
        <v>960</v>
      </c>
      <c r="I291" t="s">
        <v>956</v>
      </c>
      <c r="J291" s="104">
        <v>45971</v>
      </c>
      <c r="K291" s="104">
        <v>45971</v>
      </c>
      <c r="L291" s="345">
        <v>-40000</v>
      </c>
      <c r="M291">
        <v>115.715</v>
      </c>
      <c r="N291">
        <v>46286</v>
      </c>
      <c r="O291" s="345">
        <v>46286</v>
      </c>
      <c r="P291" t="s">
        <v>58</v>
      </c>
      <c r="Q291">
        <v>46286</v>
      </c>
      <c r="R291" t="s">
        <v>58</v>
      </c>
      <c r="S291">
        <v>0</v>
      </c>
      <c r="T291">
        <v>0</v>
      </c>
    </row>
    <row r="292" spans="1:20" x14ac:dyDescent="0.25">
      <c r="A292">
        <v>242644</v>
      </c>
      <c r="B292">
        <v>70596132</v>
      </c>
      <c r="C292">
        <v>70596132</v>
      </c>
      <c r="D292" t="s">
        <v>1005</v>
      </c>
      <c r="E292" t="s">
        <v>1005</v>
      </c>
      <c r="F292" t="s">
        <v>919</v>
      </c>
      <c r="G292" t="s">
        <v>58</v>
      </c>
      <c r="H292" t="s">
        <v>960</v>
      </c>
      <c r="I292" t="s">
        <v>956</v>
      </c>
      <c r="J292" s="104">
        <v>45971</v>
      </c>
      <c r="K292" s="104">
        <v>45971</v>
      </c>
      <c r="L292" s="345">
        <v>-20000</v>
      </c>
      <c r="M292">
        <v>115.715</v>
      </c>
      <c r="N292">
        <v>23143</v>
      </c>
      <c r="O292" s="345">
        <v>23143</v>
      </c>
      <c r="P292" t="s">
        <v>58</v>
      </c>
      <c r="Q292">
        <v>23143</v>
      </c>
      <c r="R292" t="s">
        <v>58</v>
      </c>
      <c r="S292">
        <v>0</v>
      </c>
      <c r="T292">
        <v>0</v>
      </c>
    </row>
    <row r="293" spans="1:20" x14ac:dyDescent="0.25">
      <c r="A293">
        <v>242645</v>
      </c>
      <c r="B293">
        <v>70596149</v>
      </c>
      <c r="C293">
        <v>70596149</v>
      </c>
      <c r="D293" t="s">
        <v>1005</v>
      </c>
      <c r="E293" t="s">
        <v>1005</v>
      </c>
      <c r="F293" t="s">
        <v>919</v>
      </c>
      <c r="G293" t="s">
        <v>58</v>
      </c>
      <c r="H293" t="s">
        <v>960</v>
      </c>
      <c r="I293" t="s">
        <v>956</v>
      </c>
      <c r="J293" s="104">
        <v>45971</v>
      </c>
      <c r="K293" s="104">
        <v>45971</v>
      </c>
      <c r="L293" s="345">
        <v>-20000</v>
      </c>
      <c r="M293">
        <v>115.715</v>
      </c>
      <c r="N293">
        <v>23143</v>
      </c>
      <c r="O293" s="345">
        <v>23143</v>
      </c>
      <c r="P293" t="s">
        <v>58</v>
      </c>
      <c r="Q293">
        <v>23143</v>
      </c>
      <c r="R293" t="s">
        <v>58</v>
      </c>
      <c r="S293">
        <v>0</v>
      </c>
      <c r="T293">
        <v>0</v>
      </c>
    </row>
    <row r="294" spans="1:20" x14ac:dyDescent="0.25">
      <c r="A294">
        <v>242646</v>
      </c>
      <c r="B294">
        <v>70598445</v>
      </c>
      <c r="C294">
        <v>70598445</v>
      </c>
      <c r="D294" t="s">
        <v>1005</v>
      </c>
      <c r="E294" t="s">
        <v>1005</v>
      </c>
      <c r="F294" t="s">
        <v>919</v>
      </c>
      <c r="G294" t="s">
        <v>58</v>
      </c>
      <c r="H294" t="s">
        <v>960</v>
      </c>
      <c r="I294" t="s">
        <v>956</v>
      </c>
      <c r="J294" s="104">
        <v>45971</v>
      </c>
      <c r="K294" s="104">
        <v>45971</v>
      </c>
      <c r="L294" s="345">
        <v>-100000</v>
      </c>
      <c r="M294">
        <v>115.715</v>
      </c>
      <c r="N294">
        <v>115715</v>
      </c>
      <c r="O294" s="345">
        <v>115715</v>
      </c>
      <c r="P294" t="s">
        <v>58</v>
      </c>
      <c r="Q294">
        <v>115715</v>
      </c>
      <c r="R294" t="s">
        <v>58</v>
      </c>
      <c r="S294">
        <v>0</v>
      </c>
      <c r="T294">
        <v>0</v>
      </c>
    </row>
    <row r="295" spans="1:20" x14ac:dyDescent="0.25">
      <c r="A295">
        <v>242649</v>
      </c>
      <c r="B295">
        <v>70609111</v>
      </c>
      <c r="C295">
        <v>70609111</v>
      </c>
      <c r="D295" t="s">
        <v>1005</v>
      </c>
      <c r="E295" t="s">
        <v>1005</v>
      </c>
      <c r="F295" t="s">
        <v>919</v>
      </c>
      <c r="G295" t="s">
        <v>58</v>
      </c>
      <c r="H295" t="s">
        <v>960</v>
      </c>
      <c r="I295" t="s">
        <v>956</v>
      </c>
      <c r="J295" s="104">
        <v>45971</v>
      </c>
      <c r="K295" s="104">
        <v>45971</v>
      </c>
      <c r="L295" s="345">
        <v>-40000</v>
      </c>
      <c r="M295">
        <v>115.715</v>
      </c>
      <c r="N295">
        <v>46286</v>
      </c>
      <c r="O295" s="345">
        <v>46286</v>
      </c>
      <c r="P295" t="s">
        <v>58</v>
      </c>
      <c r="Q295">
        <v>46286</v>
      </c>
      <c r="R295" t="s">
        <v>58</v>
      </c>
      <c r="S295">
        <v>0</v>
      </c>
      <c r="T295">
        <v>0</v>
      </c>
    </row>
    <row r="296" spans="1:20" x14ac:dyDescent="0.25">
      <c r="A296">
        <v>242650</v>
      </c>
      <c r="B296">
        <v>70609064</v>
      </c>
      <c r="C296">
        <v>70609064</v>
      </c>
      <c r="D296" t="s">
        <v>1005</v>
      </c>
      <c r="E296" t="s">
        <v>1005</v>
      </c>
      <c r="F296" t="s">
        <v>919</v>
      </c>
      <c r="G296" t="s">
        <v>58</v>
      </c>
      <c r="H296" t="s">
        <v>960</v>
      </c>
      <c r="I296" t="s">
        <v>956</v>
      </c>
      <c r="J296" s="104">
        <v>45971</v>
      </c>
      <c r="K296" s="104">
        <v>45971</v>
      </c>
      <c r="L296" s="345">
        <v>-20000</v>
      </c>
      <c r="M296">
        <v>115.715</v>
      </c>
      <c r="N296">
        <v>23143</v>
      </c>
      <c r="O296" s="345">
        <v>23143</v>
      </c>
      <c r="P296" t="s">
        <v>58</v>
      </c>
      <c r="Q296">
        <v>23143</v>
      </c>
      <c r="R296" t="s">
        <v>58</v>
      </c>
      <c r="S296">
        <v>0</v>
      </c>
      <c r="T296">
        <v>0</v>
      </c>
    </row>
    <row r="297" spans="1:20" x14ac:dyDescent="0.25">
      <c r="A297">
        <v>242651</v>
      </c>
      <c r="B297">
        <v>70609103</v>
      </c>
      <c r="C297">
        <v>70609103</v>
      </c>
      <c r="D297" t="s">
        <v>1005</v>
      </c>
      <c r="E297" t="s">
        <v>1005</v>
      </c>
      <c r="F297" t="s">
        <v>919</v>
      </c>
      <c r="G297" t="s">
        <v>58</v>
      </c>
      <c r="H297" t="s">
        <v>960</v>
      </c>
      <c r="I297" t="s">
        <v>956</v>
      </c>
      <c r="J297" s="104">
        <v>45971</v>
      </c>
      <c r="K297" s="104">
        <v>45971</v>
      </c>
      <c r="L297" s="345">
        <v>-50000</v>
      </c>
      <c r="M297">
        <v>115.715</v>
      </c>
      <c r="N297">
        <v>57857.5</v>
      </c>
      <c r="O297" s="345">
        <v>57857.5</v>
      </c>
      <c r="P297" t="s">
        <v>58</v>
      </c>
      <c r="Q297">
        <v>57857.5</v>
      </c>
      <c r="R297" t="s">
        <v>58</v>
      </c>
      <c r="S297">
        <v>0</v>
      </c>
      <c r="T297">
        <v>0</v>
      </c>
    </row>
    <row r="298" spans="1:20" x14ac:dyDescent="0.25">
      <c r="A298">
        <v>242652</v>
      </c>
      <c r="B298">
        <v>70609128</v>
      </c>
      <c r="C298">
        <v>70609128</v>
      </c>
      <c r="D298" t="s">
        <v>1005</v>
      </c>
      <c r="E298" t="s">
        <v>1005</v>
      </c>
      <c r="F298" t="s">
        <v>919</v>
      </c>
      <c r="G298" t="s">
        <v>58</v>
      </c>
      <c r="H298" t="s">
        <v>960</v>
      </c>
      <c r="I298" t="s">
        <v>956</v>
      </c>
      <c r="J298" s="104">
        <v>45971</v>
      </c>
      <c r="K298" s="104">
        <v>45971</v>
      </c>
      <c r="L298" s="345">
        <v>-50000</v>
      </c>
      <c r="M298">
        <v>115.715</v>
      </c>
      <c r="N298">
        <v>57857.5</v>
      </c>
      <c r="O298" s="345">
        <v>57857.5</v>
      </c>
      <c r="P298" t="s">
        <v>58</v>
      </c>
      <c r="Q298">
        <v>57857.5</v>
      </c>
      <c r="R298" t="s">
        <v>58</v>
      </c>
      <c r="S298">
        <v>0</v>
      </c>
      <c r="T298">
        <v>0</v>
      </c>
    </row>
    <row r="299" spans="1:20" x14ac:dyDescent="0.25">
      <c r="A299">
        <v>242653</v>
      </c>
      <c r="B299">
        <v>70609136</v>
      </c>
      <c r="C299">
        <v>70609136</v>
      </c>
      <c r="D299" t="s">
        <v>1005</v>
      </c>
      <c r="E299" t="s">
        <v>1005</v>
      </c>
      <c r="F299" t="s">
        <v>919</v>
      </c>
      <c r="G299" t="s">
        <v>58</v>
      </c>
      <c r="H299" t="s">
        <v>960</v>
      </c>
      <c r="I299" t="s">
        <v>956</v>
      </c>
      <c r="J299" s="104">
        <v>45971</v>
      </c>
      <c r="K299" s="104">
        <v>45971</v>
      </c>
      <c r="L299" s="345">
        <v>-20000</v>
      </c>
      <c r="M299">
        <v>115.715</v>
      </c>
      <c r="N299">
        <v>23143</v>
      </c>
      <c r="O299" s="345">
        <v>23143</v>
      </c>
      <c r="P299" t="s">
        <v>58</v>
      </c>
      <c r="Q299">
        <v>23143</v>
      </c>
      <c r="R299" t="s">
        <v>58</v>
      </c>
      <c r="S299">
        <v>0</v>
      </c>
      <c r="T299">
        <v>0</v>
      </c>
    </row>
    <row r="300" spans="1:20" x14ac:dyDescent="0.25">
      <c r="A300">
        <v>242654</v>
      </c>
      <c r="B300">
        <v>678801</v>
      </c>
      <c r="C300">
        <v>678801</v>
      </c>
      <c r="D300" t="s">
        <v>957</v>
      </c>
      <c r="E300" t="s">
        <v>700</v>
      </c>
      <c r="F300" t="s">
        <v>5</v>
      </c>
      <c r="G300" t="s">
        <v>58</v>
      </c>
      <c r="I300" t="s">
        <v>956</v>
      </c>
      <c r="J300" s="104">
        <v>45971</v>
      </c>
      <c r="K300" s="104">
        <v>45972</v>
      </c>
      <c r="L300" s="345">
        <v>15</v>
      </c>
      <c r="M300">
        <v>1097.05</v>
      </c>
      <c r="N300">
        <v>-16455.75</v>
      </c>
      <c r="O300" s="345">
        <v>-16515.75</v>
      </c>
      <c r="P300" t="s">
        <v>58</v>
      </c>
      <c r="Q300">
        <v>-16515.75</v>
      </c>
      <c r="R300" t="s">
        <v>58</v>
      </c>
      <c r="S300">
        <v>-60</v>
      </c>
      <c r="T300">
        <v>-60</v>
      </c>
    </row>
    <row r="301" spans="1:20" x14ac:dyDescent="0.25">
      <c r="A301">
        <v>242655</v>
      </c>
      <c r="B301">
        <v>678801</v>
      </c>
      <c r="C301">
        <v>678801</v>
      </c>
      <c r="D301" t="s">
        <v>955</v>
      </c>
      <c r="E301" t="s">
        <v>707</v>
      </c>
      <c r="F301" t="s">
        <v>6</v>
      </c>
      <c r="G301" t="s">
        <v>58</v>
      </c>
      <c r="I301" t="s">
        <v>956</v>
      </c>
      <c r="J301" s="104">
        <v>45971</v>
      </c>
      <c r="K301" s="104">
        <v>45972</v>
      </c>
      <c r="L301" s="345">
        <v>40</v>
      </c>
      <c r="M301">
        <v>1130.8599999999999</v>
      </c>
      <c r="N301">
        <v>-45234.400000000001</v>
      </c>
      <c r="O301" s="345">
        <v>-45294.400000000001</v>
      </c>
      <c r="P301" t="s">
        <v>58</v>
      </c>
      <c r="Q301">
        <v>-45294.400000000001</v>
      </c>
      <c r="R301" t="s">
        <v>58</v>
      </c>
      <c r="S301">
        <v>-60</v>
      </c>
      <c r="T301">
        <v>-60</v>
      </c>
    </row>
    <row r="302" spans="1:20" x14ac:dyDescent="0.25">
      <c r="A302">
        <v>242662</v>
      </c>
      <c r="B302">
        <v>676821</v>
      </c>
      <c r="C302">
        <v>676821</v>
      </c>
      <c r="D302" t="s">
        <v>1005</v>
      </c>
      <c r="E302" t="s">
        <v>1005</v>
      </c>
      <c r="F302" t="s">
        <v>919</v>
      </c>
      <c r="G302" t="s">
        <v>58</v>
      </c>
      <c r="H302" t="s">
        <v>1017</v>
      </c>
      <c r="I302" t="s">
        <v>956</v>
      </c>
      <c r="J302" s="104">
        <v>45971</v>
      </c>
      <c r="K302" s="104">
        <v>45971</v>
      </c>
      <c r="L302" s="345">
        <v>-100000</v>
      </c>
      <c r="M302">
        <v>115.715</v>
      </c>
      <c r="N302">
        <v>115715</v>
      </c>
      <c r="O302" s="345">
        <v>111000.49</v>
      </c>
      <c r="P302" t="s">
        <v>58</v>
      </c>
      <c r="Q302">
        <v>111000.49</v>
      </c>
      <c r="R302" t="s">
        <v>58</v>
      </c>
      <c r="S302">
        <v>-4714.51</v>
      </c>
      <c r="T302">
        <v>-4714.51</v>
      </c>
    </row>
    <row r="303" spans="1:20" x14ac:dyDescent="0.25">
      <c r="A303">
        <v>242789</v>
      </c>
      <c r="B303">
        <v>676864</v>
      </c>
      <c r="C303">
        <v>676864</v>
      </c>
      <c r="D303" t="s">
        <v>1005</v>
      </c>
      <c r="E303" t="s">
        <v>1005</v>
      </c>
      <c r="F303" t="s">
        <v>919</v>
      </c>
      <c r="G303" t="s">
        <v>58</v>
      </c>
      <c r="H303" t="s">
        <v>1017</v>
      </c>
      <c r="I303" t="s">
        <v>956</v>
      </c>
      <c r="J303" s="104">
        <v>45971</v>
      </c>
      <c r="K303" s="104">
        <v>45971</v>
      </c>
      <c r="L303" s="345">
        <v>-60000</v>
      </c>
      <c r="M303">
        <v>115.715</v>
      </c>
      <c r="N303">
        <v>69429</v>
      </c>
      <c r="O303" s="345">
        <v>66600.289999999994</v>
      </c>
      <c r="P303" t="s">
        <v>58</v>
      </c>
      <c r="Q303">
        <v>66600.289999999994</v>
      </c>
      <c r="R303" t="s">
        <v>58</v>
      </c>
      <c r="S303">
        <v>-2828.71</v>
      </c>
      <c r="T303">
        <v>-2828.71</v>
      </c>
    </row>
    <row r="304" spans="1:20" x14ac:dyDescent="0.25">
      <c r="A304">
        <v>242790</v>
      </c>
      <c r="B304">
        <v>676879</v>
      </c>
      <c r="C304">
        <v>676879</v>
      </c>
      <c r="D304" t="s">
        <v>1005</v>
      </c>
      <c r="E304" t="s">
        <v>1005</v>
      </c>
      <c r="F304" t="s">
        <v>919</v>
      </c>
      <c r="G304" t="s">
        <v>58</v>
      </c>
      <c r="H304" t="s">
        <v>1017</v>
      </c>
      <c r="I304" t="s">
        <v>956</v>
      </c>
      <c r="J304" s="104">
        <v>45971</v>
      </c>
      <c r="K304" s="104">
        <v>45971</v>
      </c>
      <c r="L304" s="345">
        <v>-15000</v>
      </c>
      <c r="M304">
        <v>115.715</v>
      </c>
      <c r="N304">
        <v>17357.25</v>
      </c>
      <c r="O304" s="345">
        <v>16650.07</v>
      </c>
      <c r="P304" t="s">
        <v>58</v>
      </c>
      <c r="Q304">
        <v>16650.07</v>
      </c>
      <c r="R304" t="s">
        <v>58</v>
      </c>
      <c r="S304">
        <v>-707.18</v>
      </c>
      <c r="T304">
        <v>-707.18</v>
      </c>
    </row>
    <row r="305" spans="1:20" x14ac:dyDescent="0.25">
      <c r="A305">
        <v>243055</v>
      </c>
      <c r="B305">
        <v>70642046</v>
      </c>
      <c r="C305">
        <v>70642046</v>
      </c>
      <c r="D305" t="s">
        <v>797</v>
      </c>
      <c r="E305" t="s">
        <v>797</v>
      </c>
      <c r="F305" t="s">
        <v>901</v>
      </c>
      <c r="G305" t="s">
        <v>58</v>
      </c>
      <c r="H305" t="s">
        <v>960</v>
      </c>
      <c r="I305" t="s">
        <v>956</v>
      </c>
      <c r="J305" s="104">
        <v>45971</v>
      </c>
      <c r="K305" s="104">
        <v>45973</v>
      </c>
      <c r="L305" s="345">
        <v>13000</v>
      </c>
      <c r="M305">
        <v>100</v>
      </c>
      <c r="N305">
        <v>-13000</v>
      </c>
      <c r="O305" s="345">
        <v>-13080</v>
      </c>
      <c r="P305" t="s">
        <v>58</v>
      </c>
      <c r="Q305">
        <v>-13080</v>
      </c>
      <c r="R305" t="s">
        <v>58</v>
      </c>
      <c r="S305">
        <v>-80</v>
      </c>
      <c r="T305">
        <v>-80</v>
      </c>
    </row>
    <row r="306" spans="1:20" x14ac:dyDescent="0.25">
      <c r="A306">
        <v>243058</v>
      </c>
      <c r="B306">
        <v>70642038</v>
      </c>
      <c r="C306">
        <v>70642038</v>
      </c>
      <c r="D306" t="s">
        <v>797</v>
      </c>
      <c r="E306" t="s">
        <v>797</v>
      </c>
      <c r="F306" t="s">
        <v>901</v>
      </c>
      <c r="G306" t="s">
        <v>58</v>
      </c>
      <c r="H306" t="s">
        <v>960</v>
      </c>
      <c r="I306" t="s">
        <v>956</v>
      </c>
      <c r="J306" s="104">
        <v>45971</v>
      </c>
      <c r="K306" s="104">
        <v>45973</v>
      </c>
      <c r="L306" s="345">
        <v>13000</v>
      </c>
      <c r="M306">
        <v>100</v>
      </c>
      <c r="N306">
        <v>-13000</v>
      </c>
      <c r="O306" s="345">
        <v>-13080</v>
      </c>
      <c r="P306" t="s">
        <v>58</v>
      </c>
      <c r="Q306">
        <v>-13080</v>
      </c>
      <c r="R306" t="s">
        <v>58</v>
      </c>
      <c r="S306">
        <v>-80</v>
      </c>
      <c r="T306">
        <v>-80</v>
      </c>
    </row>
    <row r="307" spans="1:20" x14ac:dyDescent="0.25">
      <c r="A307">
        <v>245864</v>
      </c>
      <c r="B307">
        <v>4467668.1001000004</v>
      </c>
      <c r="C307">
        <v>4467668.1001000004</v>
      </c>
      <c r="D307" t="s">
        <v>797</v>
      </c>
      <c r="E307" t="s">
        <v>797</v>
      </c>
      <c r="F307" t="s">
        <v>901</v>
      </c>
      <c r="G307" t="s">
        <v>58</v>
      </c>
      <c r="H307" t="s">
        <v>1018</v>
      </c>
      <c r="I307" t="s">
        <v>956</v>
      </c>
      <c r="J307" s="104">
        <v>45971</v>
      </c>
      <c r="K307" s="104">
        <v>45972</v>
      </c>
      <c r="L307" s="345">
        <v>32000</v>
      </c>
      <c r="M307">
        <v>100</v>
      </c>
      <c r="N307">
        <v>-32000</v>
      </c>
      <c r="O307" s="345">
        <v>-32075</v>
      </c>
      <c r="P307" t="s">
        <v>58</v>
      </c>
      <c r="Q307">
        <v>-32075</v>
      </c>
      <c r="R307" t="s">
        <v>58</v>
      </c>
      <c r="S307">
        <v>-75</v>
      </c>
      <c r="T307">
        <v>-75</v>
      </c>
    </row>
    <row r="308" spans="1:20" x14ac:dyDescent="0.25">
      <c r="A308">
        <v>246668</v>
      </c>
      <c r="B308">
        <v>678129</v>
      </c>
      <c r="C308">
        <v>678129</v>
      </c>
      <c r="D308" t="s">
        <v>797</v>
      </c>
      <c r="E308" t="s">
        <v>797</v>
      </c>
      <c r="F308" t="s">
        <v>901</v>
      </c>
      <c r="G308" t="s">
        <v>58</v>
      </c>
      <c r="H308" t="s">
        <v>975</v>
      </c>
      <c r="I308" t="s">
        <v>956</v>
      </c>
      <c r="J308" s="104">
        <v>45971</v>
      </c>
      <c r="K308" s="104">
        <v>45985</v>
      </c>
      <c r="L308" s="345">
        <v>17000</v>
      </c>
      <c r="M308">
        <v>100</v>
      </c>
      <c r="N308">
        <v>-17000</v>
      </c>
      <c r="O308" s="345">
        <v>-17000</v>
      </c>
      <c r="P308" t="s">
        <v>58</v>
      </c>
      <c r="Q308">
        <v>-17000</v>
      </c>
      <c r="R308" t="s">
        <v>58</v>
      </c>
      <c r="S308">
        <v>0</v>
      </c>
      <c r="T308">
        <v>0</v>
      </c>
    </row>
    <row r="309" spans="1:20" x14ac:dyDescent="0.25">
      <c r="A309">
        <v>242658</v>
      </c>
      <c r="B309">
        <v>678801</v>
      </c>
      <c r="C309">
        <v>678801</v>
      </c>
      <c r="D309" t="s">
        <v>1004</v>
      </c>
      <c r="E309" t="s">
        <v>702</v>
      </c>
      <c r="F309" t="s">
        <v>12</v>
      </c>
      <c r="G309" t="s">
        <v>58</v>
      </c>
      <c r="I309" t="s">
        <v>956</v>
      </c>
      <c r="J309" s="104">
        <v>45968</v>
      </c>
      <c r="K309" s="104">
        <v>45971</v>
      </c>
      <c r="L309" s="345">
        <v>115</v>
      </c>
      <c r="M309">
        <v>133.69999999999999</v>
      </c>
      <c r="N309">
        <v>-15375.5</v>
      </c>
      <c r="O309" s="345">
        <v>-15435.5</v>
      </c>
      <c r="P309" t="s">
        <v>58</v>
      </c>
      <c r="Q309">
        <v>-15435.5</v>
      </c>
      <c r="R309" t="s">
        <v>58</v>
      </c>
      <c r="S309">
        <v>-60</v>
      </c>
      <c r="T309">
        <v>-60</v>
      </c>
    </row>
    <row r="310" spans="1:20" x14ac:dyDescent="0.25">
      <c r="A310">
        <v>242660</v>
      </c>
      <c r="B310">
        <v>678801</v>
      </c>
      <c r="C310">
        <v>678801</v>
      </c>
      <c r="D310" t="s">
        <v>962</v>
      </c>
      <c r="E310" t="s">
        <v>699</v>
      </c>
      <c r="F310" t="s">
        <v>2</v>
      </c>
      <c r="G310" t="s">
        <v>58</v>
      </c>
      <c r="I310" t="s">
        <v>956</v>
      </c>
      <c r="J310" s="104">
        <v>45968</v>
      </c>
      <c r="K310" s="104">
        <v>45971</v>
      </c>
      <c r="L310" s="345">
        <v>10</v>
      </c>
      <c r="M310">
        <v>1749.93</v>
      </c>
      <c r="N310">
        <v>-17499.3</v>
      </c>
      <c r="O310" s="345">
        <v>-17559.3</v>
      </c>
      <c r="P310" t="s">
        <v>58</v>
      </c>
      <c r="Q310">
        <v>-17559.3</v>
      </c>
      <c r="R310" t="s">
        <v>58</v>
      </c>
      <c r="S310">
        <v>-60</v>
      </c>
      <c r="T310">
        <v>-60</v>
      </c>
    </row>
    <row r="311" spans="1:20" x14ac:dyDescent="0.25">
      <c r="A311">
        <v>241407</v>
      </c>
      <c r="B311">
        <v>4467668.1001000004</v>
      </c>
      <c r="C311">
        <v>4467668.1001000004</v>
      </c>
      <c r="D311" t="s">
        <v>971</v>
      </c>
      <c r="E311" t="s">
        <v>701</v>
      </c>
      <c r="F311" t="s">
        <v>53</v>
      </c>
      <c r="G311" t="s">
        <v>58</v>
      </c>
      <c r="I311" t="s">
        <v>956</v>
      </c>
      <c r="J311" s="104">
        <v>45966</v>
      </c>
      <c r="K311" s="104">
        <v>45966</v>
      </c>
      <c r="L311" s="345">
        <v>115</v>
      </c>
      <c r="M311">
        <v>2792.683</v>
      </c>
      <c r="N311">
        <v>-321158.55</v>
      </c>
      <c r="O311" s="345">
        <v>-321233.55</v>
      </c>
      <c r="P311" t="s">
        <v>58</v>
      </c>
      <c r="Q311">
        <v>-321158.55</v>
      </c>
      <c r="R311" t="s">
        <v>58</v>
      </c>
      <c r="S311">
        <v>0</v>
      </c>
      <c r="T311">
        <v>-75</v>
      </c>
    </row>
    <row r="312" spans="1:20" x14ac:dyDescent="0.25">
      <c r="A312">
        <v>241963</v>
      </c>
      <c r="B312">
        <v>4467668.1001000004</v>
      </c>
      <c r="C312">
        <v>4467668.1001000004</v>
      </c>
      <c r="D312" t="s">
        <v>957</v>
      </c>
      <c r="E312" t="s">
        <v>700</v>
      </c>
      <c r="F312" t="s">
        <v>5</v>
      </c>
      <c r="G312" t="s">
        <v>58</v>
      </c>
      <c r="I312" t="s">
        <v>956</v>
      </c>
      <c r="J312" s="104">
        <v>45966</v>
      </c>
      <c r="K312" s="104">
        <v>45971</v>
      </c>
      <c r="L312" s="345">
        <v>30</v>
      </c>
      <c r="M312">
        <v>1093.31</v>
      </c>
      <c r="N312">
        <v>-32799.300000000003</v>
      </c>
      <c r="O312" s="345">
        <v>-32897.699999999997</v>
      </c>
      <c r="P312" t="s">
        <v>58</v>
      </c>
      <c r="Q312">
        <v>-32799.300000000003</v>
      </c>
      <c r="R312" t="s">
        <v>58</v>
      </c>
      <c r="S312">
        <v>0</v>
      </c>
      <c r="T312">
        <v>-98.4</v>
      </c>
    </row>
    <row r="313" spans="1:20" x14ac:dyDescent="0.25">
      <c r="A313">
        <v>241965</v>
      </c>
      <c r="B313">
        <v>4467668.1001000004</v>
      </c>
      <c r="C313">
        <v>4467668.1001000004</v>
      </c>
      <c r="D313" t="s">
        <v>955</v>
      </c>
      <c r="E313" t="s">
        <v>707</v>
      </c>
      <c r="F313" t="s">
        <v>6</v>
      </c>
      <c r="G313" t="s">
        <v>58</v>
      </c>
      <c r="I313" t="s">
        <v>956</v>
      </c>
      <c r="J313" s="104">
        <v>45966</v>
      </c>
      <c r="K313" s="104">
        <v>45968</v>
      </c>
      <c r="L313" s="345">
        <v>58</v>
      </c>
      <c r="M313">
        <v>1131.53</v>
      </c>
      <c r="N313">
        <v>-65628.740000000005</v>
      </c>
      <c r="O313" s="345">
        <v>-65825.63</v>
      </c>
      <c r="P313" t="s">
        <v>58</v>
      </c>
      <c r="Q313">
        <v>-65628.740000000005</v>
      </c>
      <c r="R313" t="s">
        <v>58</v>
      </c>
      <c r="S313">
        <v>0</v>
      </c>
      <c r="T313">
        <v>-196.89</v>
      </c>
    </row>
    <row r="314" spans="1:20" x14ac:dyDescent="0.25">
      <c r="A314">
        <v>239350</v>
      </c>
      <c r="B314">
        <v>3653646.1000999999</v>
      </c>
      <c r="C314">
        <v>3653646.1000999999</v>
      </c>
      <c r="D314" t="s">
        <v>1010</v>
      </c>
      <c r="E314" t="s">
        <v>713</v>
      </c>
      <c r="F314" t="s">
        <v>14</v>
      </c>
      <c r="G314" t="s">
        <v>58</v>
      </c>
      <c r="H314" t="s">
        <v>975</v>
      </c>
      <c r="I314" t="s">
        <v>956</v>
      </c>
      <c r="J314" s="104">
        <v>45960</v>
      </c>
      <c r="K314" s="104">
        <v>45964</v>
      </c>
      <c r="L314" s="345">
        <v>-115</v>
      </c>
      <c r="M314">
        <v>427.57810000000001</v>
      </c>
      <c r="N314">
        <v>49171.48</v>
      </c>
      <c r="O314" s="345">
        <v>49023.97</v>
      </c>
      <c r="P314" t="s">
        <v>58</v>
      </c>
      <c r="Q314">
        <v>49171.48</v>
      </c>
      <c r="R314" t="s">
        <v>58</v>
      </c>
      <c r="S314">
        <v>0</v>
      </c>
      <c r="T314">
        <v>-147.51</v>
      </c>
    </row>
    <row r="315" spans="1:20" x14ac:dyDescent="0.25">
      <c r="A315">
        <v>238647</v>
      </c>
      <c r="B315">
        <v>676870</v>
      </c>
      <c r="C315">
        <v>676870</v>
      </c>
      <c r="D315" t="s">
        <v>1010</v>
      </c>
      <c r="E315" t="s">
        <v>713</v>
      </c>
      <c r="F315" t="s">
        <v>14</v>
      </c>
      <c r="G315" t="s">
        <v>58</v>
      </c>
      <c r="H315" t="s">
        <v>975</v>
      </c>
      <c r="I315" t="s">
        <v>956</v>
      </c>
      <c r="J315" s="104">
        <v>45959</v>
      </c>
      <c r="K315" s="104">
        <v>45959</v>
      </c>
      <c r="L315" s="345">
        <v>-15</v>
      </c>
      <c r="M315">
        <v>426.99</v>
      </c>
      <c r="N315">
        <v>6404.85</v>
      </c>
      <c r="O315" s="345">
        <v>6372.55</v>
      </c>
      <c r="P315" t="s">
        <v>58</v>
      </c>
      <c r="Q315">
        <v>6372.55</v>
      </c>
      <c r="R315" t="s">
        <v>58</v>
      </c>
      <c r="S315">
        <v>-32.299999999999997</v>
      </c>
      <c r="T315">
        <v>-32.299999999999997</v>
      </c>
    </row>
    <row r="316" spans="1:20" x14ac:dyDescent="0.25">
      <c r="A316">
        <v>239342</v>
      </c>
      <c r="B316">
        <v>676842</v>
      </c>
      <c r="C316">
        <v>676842</v>
      </c>
      <c r="D316" t="s">
        <v>971</v>
      </c>
      <c r="E316" t="s">
        <v>701</v>
      </c>
      <c r="F316" t="s">
        <v>53</v>
      </c>
      <c r="G316" t="s">
        <v>58</v>
      </c>
      <c r="I316" t="s">
        <v>956</v>
      </c>
      <c r="J316" s="104">
        <v>45959</v>
      </c>
      <c r="K316" s="104">
        <v>45960</v>
      </c>
      <c r="L316" s="345">
        <v>-1</v>
      </c>
      <c r="M316">
        <v>2791.8359999999998</v>
      </c>
      <c r="N316">
        <v>2791.84</v>
      </c>
      <c r="O316" s="345">
        <v>2761.84</v>
      </c>
      <c r="P316" t="s">
        <v>58</v>
      </c>
      <c r="Q316">
        <v>2761.84</v>
      </c>
      <c r="R316" t="s">
        <v>58</v>
      </c>
      <c r="S316">
        <v>-30</v>
      </c>
      <c r="T316">
        <v>-30</v>
      </c>
    </row>
    <row r="317" spans="1:20" x14ac:dyDescent="0.25">
      <c r="A317">
        <v>239359</v>
      </c>
      <c r="B317">
        <v>70523881</v>
      </c>
      <c r="C317">
        <v>70523881</v>
      </c>
      <c r="D317" t="s">
        <v>1009</v>
      </c>
      <c r="E317" t="s">
        <v>708</v>
      </c>
      <c r="F317" t="s">
        <v>7</v>
      </c>
      <c r="G317" t="s">
        <v>58</v>
      </c>
      <c r="H317" t="s">
        <v>960</v>
      </c>
      <c r="I317" t="s">
        <v>956</v>
      </c>
      <c r="J317" s="104">
        <v>45959</v>
      </c>
      <c r="K317" s="104">
        <v>45961</v>
      </c>
      <c r="L317" s="345">
        <v>-67</v>
      </c>
      <c r="M317">
        <v>599.11199999999997</v>
      </c>
      <c r="N317">
        <v>40140.5</v>
      </c>
      <c r="O317" s="345">
        <v>40060.5</v>
      </c>
      <c r="P317" t="s">
        <v>58</v>
      </c>
      <c r="Q317">
        <v>40060.5</v>
      </c>
      <c r="R317" t="s">
        <v>58</v>
      </c>
      <c r="S317">
        <v>-80</v>
      </c>
      <c r="T317">
        <v>-80</v>
      </c>
    </row>
    <row r="318" spans="1:20" x14ac:dyDescent="0.25">
      <c r="A318">
        <v>239361</v>
      </c>
      <c r="B318">
        <v>70524081</v>
      </c>
      <c r="C318">
        <v>70524081</v>
      </c>
      <c r="D318" t="s">
        <v>1009</v>
      </c>
      <c r="E318" t="s">
        <v>708</v>
      </c>
      <c r="F318" t="s">
        <v>7</v>
      </c>
      <c r="G318" t="s">
        <v>58</v>
      </c>
      <c r="H318" t="s">
        <v>960</v>
      </c>
      <c r="I318" t="s">
        <v>956</v>
      </c>
      <c r="J318" s="104">
        <v>45959</v>
      </c>
      <c r="K318" s="104">
        <v>45961</v>
      </c>
      <c r="L318" s="345">
        <v>-69</v>
      </c>
      <c r="M318">
        <v>599.11199999999997</v>
      </c>
      <c r="N318">
        <v>41338.730000000003</v>
      </c>
      <c r="O318" s="345">
        <v>41258.730000000003</v>
      </c>
      <c r="P318" t="s">
        <v>58</v>
      </c>
      <c r="Q318">
        <v>41258.730000000003</v>
      </c>
      <c r="R318" t="s">
        <v>58</v>
      </c>
      <c r="S318">
        <v>-80</v>
      </c>
      <c r="T318">
        <v>-80</v>
      </c>
    </row>
    <row r="319" spans="1:20" x14ac:dyDescent="0.25">
      <c r="A319">
        <v>239363</v>
      </c>
      <c r="B319">
        <v>70524877</v>
      </c>
      <c r="C319">
        <v>70524877</v>
      </c>
      <c r="D319" t="s">
        <v>1009</v>
      </c>
      <c r="E319" t="s">
        <v>708</v>
      </c>
      <c r="F319" t="s">
        <v>7</v>
      </c>
      <c r="G319" t="s">
        <v>58</v>
      </c>
      <c r="H319" t="s">
        <v>960</v>
      </c>
      <c r="I319" t="s">
        <v>956</v>
      </c>
      <c r="J319" s="104">
        <v>45959</v>
      </c>
      <c r="K319" s="104">
        <v>45961</v>
      </c>
      <c r="L319" s="345">
        <v>-48</v>
      </c>
      <c r="M319">
        <v>599.11199999999997</v>
      </c>
      <c r="N319">
        <v>28757.38</v>
      </c>
      <c r="O319" s="345">
        <v>28677.38</v>
      </c>
      <c r="P319" t="s">
        <v>58</v>
      </c>
      <c r="Q319">
        <v>28677.38</v>
      </c>
      <c r="R319" t="s">
        <v>58</v>
      </c>
      <c r="S319">
        <v>-80</v>
      </c>
      <c r="T319">
        <v>-80</v>
      </c>
    </row>
    <row r="320" spans="1:20" x14ac:dyDescent="0.25">
      <c r="A320">
        <v>239365</v>
      </c>
      <c r="B320">
        <v>70596124</v>
      </c>
      <c r="C320">
        <v>70596124</v>
      </c>
      <c r="D320" t="s">
        <v>1009</v>
      </c>
      <c r="E320" t="s">
        <v>708</v>
      </c>
      <c r="F320" t="s">
        <v>7</v>
      </c>
      <c r="G320" t="s">
        <v>58</v>
      </c>
      <c r="H320" t="s">
        <v>960</v>
      </c>
      <c r="I320" t="s">
        <v>956</v>
      </c>
      <c r="J320" s="104">
        <v>45959</v>
      </c>
      <c r="K320" s="104">
        <v>45961</v>
      </c>
      <c r="L320" s="345">
        <v>-17</v>
      </c>
      <c r="M320">
        <v>599.11199999999997</v>
      </c>
      <c r="N320">
        <v>10184.9</v>
      </c>
      <c r="O320" s="345">
        <v>10104.9</v>
      </c>
      <c r="P320" t="s">
        <v>58</v>
      </c>
      <c r="Q320">
        <v>10104.9</v>
      </c>
      <c r="R320" t="s">
        <v>58</v>
      </c>
      <c r="S320">
        <v>-80</v>
      </c>
      <c r="T320">
        <v>-80</v>
      </c>
    </row>
    <row r="321" spans="1:20" x14ac:dyDescent="0.25">
      <c r="A321">
        <v>239367</v>
      </c>
      <c r="B321">
        <v>70596132</v>
      </c>
      <c r="C321">
        <v>70596132</v>
      </c>
      <c r="D321" t="s">
        <v>1009</v>
      </c>
      <c r="E321" t="s">
        <v>708</v>
      </c>
      <c r="F321" t="s">
        <v>7</v>
      </c>
      <c r="G321" t="s">
        <v>58</v>
      </c>
      <c r="H321" t="s">
        <v>960</v>
      </c>
      <c r="I321" t="s">
        <v>956</v>
      </c>
      <c r="J321" s="104">
        <v>45959</v>
      </c>
      <c r="K321" s="104">
        <v>45961</v>
      </c>
      <c r="L321" s="345">
        <v>-16</v>
      </c>
      <c r="M321">
        <v>599.11199999999997</v>
      </c>
      <c r="N321">
        <v>9585.7900000000009</v>
      </c>
      <c r="O321" s="345">
        <v>9505.7900000000009</v>
      </c>
      <c r="P321" t="s">
        <v>58</v>
      </c>
      <c r="Q321">
        <v>9505.7900000000009</v>
      </c>
      <c r="R321" t="s">
        <v>58</v>
      </c>
      <c r="S321">
        <v>-80</v>
      </c>
      <c r="T321">
        <v>-80</v>
      </c>
    </row>
    <row r="322" spans="1:20" x14ac:dyDescent="0.25">
      <c r="A322">
        <v>239369</v>
      </c>
      <c r="B322">
        <v>70596149</v>
      </c>
      <c r="C322">
        <v>70596149</v>
      </c>
      <c r="D322" t="s">
        <v>1009</v>
      </c>
      <c r="E322" t="s">
        <v>708</v>
      </c>
      <c r="F322" t="s">
        <v>7</v>
      </c>
      <c r="G322" t="s">
        <v>58</v>
      </c>
      <c r="H322" t="s">
        <v>960</v>
      </c>
      <c r="I322" t="s">
        <v>956</v>
      </c>
      <c r="J322" s="104">
        <v>45959</v>
      </c>
      <c r="K322" s="104">
        <v>45961</v>
      </c>
      <c r="L322" s="345">
        <v>-16</v>
      </c>
      <c r="M322">
        <v>599.11199999999997</v>
      </c>
      <c r="N322">
        <v>9585.7900000000009</v>
      </c>
      <c r="O322" s="345">
        <v>9505.7900000000009</v>
      </c>
      <c r="P322" t="s">
        <v>58</v>
      </c>
      <c r="Q322">
        <v>9505.7900000000009</v>
      </c>
      <c r="R322" t="s">
        <v>58</v>
      </c>
      <c r="S322">
        <v>-80</v>
      </c>
      <c r="T322">
        <v>-80</v>
      </c>
    </row>
    <row r="323" spans="1:20" x14ac:dyDescent="0.25">
      <c r="A323">
        <v>239371</v>
      </c>
      <c r="B323">
        <v>70598445</v>
      </c>
      <c r="C323">
        <v>70598445</v>
      </c>
      <c r="D323" t="s">
        <v>1010</v>
      </c>
      <c r="E323" t="s">
        <v>713</v>
      </c>
      <c r="F323" t="s">
        <v>14</v>
      </c>
      <c r="G323" t="s">
        <v>58</v>
      </c>
      <c r="H323" t="s">
        <v>960</v>
      </c>
      <c r="I323" t="s">
        <v>956</v>
      </c>
      <c r="J323" s="104">
        <v>45959</v>
      </c>
      <c r="K323" s="104">
        <v>45961</v>
      </c>
      <c r="L323" s="345">
        <v>-57</v>
      </c>
      <c r="M323">
        <v>426.99849999999998</v>
      </c>
      <c r="N323">
        <v>24338.91</v>
      </c>
      <c r="O323" s="345">
        <v>24278.06</v>
      </c>
      <c r="P323" t="s">
        <v>58</v>
      </c>
      <c r="Q323">
        <v>24278.06</v>
      </c>
      <c r="R323" t="s">
        <v>58</v>
      </c>
      <c r="S323">
        <v>-60.85</v>
      </c>
      <c r="T323">
        <v>-60.85</v>
      </c>
    </row>
    <row r="324" spans="1:20" x14ac:dyDescent="0.25">
      <c r="A324">
        <v>239372</v>
      </c>
      <c r="B324">
        <v>70598445</v>
      </c>
      <c r="C324">
        <v>70598445</v>
      </c>
      <c r="D324" t="s">
        <v>1009</v>
      </c>
      <c r="E324" t="s">
        <v>708</v>
      </c>
      <c r="F324" t="s">
        <v>7</v>
      </c>
      <c r="G324" t="s">
        <v>58</v>
      </c>
      <c r="H324" t="s">
        <v>960</v>
      </c>
      <c r="I324" t="s">
        <v>956</v>
      </c>
      <c r="J324" s="104">
        <v>45959</v>
      </c>
      <c r="K324" s="104">
        <v>45961</v>
      </c>
      <c r="L324" s="345">
        <v>-28</v>
      </c>
      <c r="M324">
        <v>599.11199999999997</v>
      </c>
      <c r="N324">
        <v>16775.14</v>
      </c>
      <c r="O324" s="345">
        <v>16725.14</v>
      </c>
      <c r="P324" t="s">
        <v>58</v>
      </c>
      <c r="Q324">
        <v>16725.14</v>
      </c>
      <c r="R324" t="s">
        <v>58</v>
      </c>
      <c r="S324">
        <v>-50</v>
      </c>
      <c r="T324">
        <v>-50</v>
      </c>
    </row>
    <row r="325" spans="1:20" x14ac:dyDescent="0.25">
      <c r="A325">
        <v>239375</v>
      </c>
      <c r="B325">
        <v>70524098</v>
      </c>
      <c r="C325">
        <v>70524098</v>
      </c>
      <c r="D325" t="s">
        <v>1009</v>
      </c>
      <c r="E325" t="s">
        <v>708</v>
      </c>
      <c r="F325" t="s">
        <v>7</v>
      </c>
      <c r="G325" t="s">
        <v>58</v>
      </c>
      <c r="H325" t="s">
        <v>960</v>
      </c>
      <c r="I325" t="s">
        <v>956</v>
      </c>
      <c r="J325" s="104">
        <v>45959</v>
      </c>
      <c r="K325" s="104">
        <v>45961</v>
      </c>
      <c r="L325" s="345">
        <v>-26</v>
      </c>
      <c r="M325">
        <v>599.11199999999997</v>
      </c>
      <c r="N325">
        <v>15576.91</v>
      </c>
      <c r="O325" s="345">
        <v>15526.91</v>
      </c>
      <c r="P325" t="s">
        <v>58</v>
      </c>
      <c r="Q325">
        <v>15526.91</v>
      </c>
      <c r="R325" t="s">
        <v>58</v>
      </c>
      <c r="S325">
        <v>-50</v>
      </c>
      <c r="T325">
        <v>-50</v>
      </c>
    </row>
    <row r="326" spans="1:20" x14ac:dyDescent="0.25">
      <c r="A326">
        <v>239377</v>
      </c>
      <c r="B326">
        <v>70572573</v>
      </c>
      <c r="C326">
        <v>70572573</v>
      </c>
      <c r="D326" t="s">
        <v>1009</v>
      </c>
      <c r="E326" t="s">
        <v>708</v>
      </c>
      <c r="F326" t="s">
        <v>7</v>
      </c>
      <c r="G326" t="s">
        <v>58</v>
      </c>
      <c r="H326" t="s">
        <v>960</v>
      </c>
      <c r="I326" t="s">
        <v>956</v>
      </c>
      <c r="J326" s="104">
        <v>45959</v>
      </c>
      <c r="K326" s="104">
        <v>45961</v>
      </c>
      <c r="L326" s="345">
        <v>-19</v>
      </c>
      <c r="M326">
        <v>599.11199999999997</v>
      </c>
      <c r="N326">
        <v>11383.13</v>
      </c>
      <c r="O326" s="345">
        <v>11303.13</v>
      </c>
      <c r="P326" t="s">
        <v>58</v>
      </c>
      <c r="Q326">
        <v>11303.13</v>
      </c>
      <c r="R326" t="s">
        <v>58</v>
      </c>
      <c r="S326">
        <v>-80</v>
      </c>
      <c r="T326">
        <v>-80</v>
      </c>
    </row>
    <row r="327" spans="1:20" x14ac:dyDescent="0.25">
      <c r="A327">
        <v>239379</v>
      </c>
      <c r="B327">
        <v>70524073</v>
      </c>
      <c r="C327">
        <v>70524073</v>
      </c>
      <c r="D327" t="s">
        <v>1009</v>
      </c>
      <c r="E327" t="s">
        <v>708</v>
      </c>
      <c r="F327" t="s">
        <v>7</v>
      </c>
      <c r="G327" t="s">
        <v>58</v>
      </c>
      <c r="H327" t="s">
        <v>960</v>
      </c>
      <c r="I327" t="s">
        <v>956</v>
      </c>
      <c r="J327" s="104">
        <v>45959</v>
      </c>
      <c r="K327" s="104">
        <v>45961</v>
      </c>
      <c r="L327" s="345">
        <v>-36</v>
      </c>
      <c r="M327">
        <v>599.11199999999997</v>
      </c>
      <c r="N327">
        <v>21568.03</v>
      </c>
      <c r="O327" s="345">
        <v>21518.03</v>
      </c>
      <c r="P327" t="s">
        <v>58</v>
      </c>
      <c r="Q327">
        <v>21518.03</v>
      </c>
      <c r="R327" t="s">
        <v>58</v>
      </c>
      <c r="S327">
        <v>-50</v>
      </c>
      <c r="T327">
        <v>-50</v>
      </c>
    </row>
    <row r="328" spans="1:20" x14ac:dyDescent="0.25">
      <c r="A328">
        <v>239381</v>
      </c>
      <c r="B328">
        <v>70609739</v>
      </c>
      <c r="C328">
        <v>70609739</v>
      </c>
      <c r="D328" t="s">
        <v>1009</v>
      </c>
      <c r="E328" t="s">
        <v>708</v>
      </c>
      <c r="F328" t="s">
        <v>7</v>
      </c>
      <c r="G328" t="s">
        <v>58</v>
      </c>
      <c r="H328" t="s">
        <v>960</v>
      </c>
      <c r="I328" t="s">
        <v>956</v>
      </c>
      <c r="J328" s="104">
        <v>45959</v>
      </c>
      <c r="K328" s="104">
        <v>45961</v>
      </c>
      <c r="L328" s="345">
        <v>-16</v>
      </c>
      <c r="M328">
        <v>599.11199999999997</v>
      </c>
      <c r="N328">
        <v>9585.7900000000009</v>
      </c>
      <c r="O328" s="345">
        <v>9505.7900000000009</v>
      </c>
      <c r="P328" t="s">
        <v>58</v>
      </c>
      <c r="Q328">
        <v>9505.7900000000009</v>
      </c>
      <c r="R328" t="s">
        <v>58</v>
      </c>
      <c r="S328">
        <v>-80</v>
      </c>
      <c r="T328">
        <v>-80</v>
      </c>
    </row>
    <row r="329" spans="1:20" x14ac:dyDescent="0.25">
      <c r="A329">
        <v>239383</v>
      </c>
      <c r="B329">
        <v>70609111</v>
      </c>
      <c r="C329">
        <v>70609111</v>
      </c>
      <c r="D329" t="s">
        <v>1009</v>
      </c>
      <c r="E329" t="s">
        <v>708</v>
      </c>
      <c r="F329" t="s">
        <v>7</v>
      </c>
      <c r="G329" t="s">
        <v>58</v>
      </c>
      <c r="H329" t="s">
        <v>960</v>
      </c>
      <c r="I329" t="s">
        <v>956</v>
      </c>
      <c r="J329" s="104">
        <v>45959</v>
      </c>
      <c r="K329" s="104">
        <v>45961</v>
      </c>
      <c r="L329" s="345">
        <v>-48</v>
      </c>
      <c r="M329">
        <v>599.11199999999997</v>
      </c>
      <c r="N329">
        <v>28757.38</v>
      </c>
      <c r="O329" s="345">
        <v>28677.38</v>
      </c>
      <c r="P329" t="s">
        <v>58</v>
      </c>
      <c r="Q329">
        <v>28677.38</v>
      </c>
      <c r="R329" t="s">
        <v>58</v>
      </c>
      <c r="S329">
        <v>-80</v>
      </c>
      <c r="T329">
        <v>-80</v>
      </c>
    </row>
    <row r="330" spans="1:20" x14ac:dyDescent="0.25">
      <c r="A330">
        <v>239385</v>
      </c>
      <c r="B330">
        <v>70609064</v>
      </c>
      <c r="C330">
        <v>70609064</v>
      </c>
      <c r="D330" t="s">
        <v>1009</v>
      </c>
      <c r="E330" t="s">
        <v>708</v>
      </c>
      <c r="F330" t="s">
        <v>7</v>
      </c>
      <c r="G330" t="s">
        <v>58</v>
      </c>
      <c r="H330" t="s">
        <v>960</v>
      </c>
      <c r="I330" t="s">
        <v>956</v>
      </c>
      <c r="J330" s="104">
        <v>45959</v>
      </c>
      <c r="K330" s="104">
        <v>45961</v>
      </c>
      <c r="L330" s="345">
        <v>-19</v>
      </c>
      <c r="M330">
        <v>599.11199999999997</v>
      </c>
      <c r="N330">
        <v>11383.13</v>
      </c>
      <c r="O330" s="345">
        <v>11303.13</v>
      </c>
      <c r="P330" t="s">
        <v>58</v>
      </c>
      <c r="Q330">
        <v>11303.13</v>
      </c>
      <c r="R330" t="s">
        <v>58</v>
      </c>
      <c r="S330">
        <v>-80</v>
      </c>
      <c r="T330">
        <v>-80</v>
      </c>
    </row>
    <row r="331" spans="1:20" x14ac:dyDescent="0.25">
      <c r="A331">
        <v>239387</v>
      </c>
      <c r="B331">
        <v>70609103</v>
      </c>
      <c r="C331">
        <v>70609103</v>
      </c>
      <c r="D331" t="s">
        <v>1009</v>
      </c>
      <c r="E331" t="s">
        <v>708</v>
      </c>
      <c r="F331" t="s">
        <v>7</v>
      </c>
      <c r="G331" t="s">
        <v>58</v>
      </c>
      <c r="H331" t="s">
        <v>960</v>
      </c>
      <c r="I331" t="s">
        <v>956</v>
      </c>
      <c r="J331" s="104">
        <v>45959</v>
      </c>
      <c r="K331" s="104">
        <v>45961</v>
      </c>
      <c r="L331" s="345">
        <v>-48</v>
      </c>
      <c r="M331">
        <v>599.11199999999997</v>
      </c>
      <c r="N331">
        <v>28757.38</v>
      </c>
      <c r="O331" s="345">
        <v>28677.38</v>
      </c>
      <c r="P331" t="s">
        <v>58</v>
      </c>
      <c r="Q331">
        <v>28677.38</v>
      </c>
      <c r="R331" t="s">
        <v>58</v>
      </c>
      <c r="S331">
        <v>-80</v>
      </c>
      <c r="T331">
        <v>-80</v>
      </c>
    </row>
    <row r="332" spans="1:20" x14ac:dyDescent="0.25">
      <c r="A332">
        <v>239389</v>
      </c>
      <c r="B332">
        <v>70609128</v>
      </c>
      <c r="C332">
        <v>70609128</v>
      </c>
      <c r="D332" t="s">
        <v>1009</v>
      </c>
      <c r="E332" t="s">
        <v>708</v>
      </c>
      <c r="F332" t="s">
        <v>7</v>
      </c>
      <c r="G332" t="s">
        <v>58</v>
      </c>
      <c r="H332" t="s">
        <v>960</v>
      </c>
      <c r="I332" t="s">
        <v>956</v>
      </c>
      <c r="J332" s="104">
        <v>45959</v>
      </c>
      <c r="K332" s="104">
        <v>45961</v>
      </c>
      <c r="L332" s="345">
        <v>-55</v>
      </c>
      <c r="M332">
        <v>599.11199999999997</v>
      </c>
      <c r="N332">
        <v>32951.160000000003</v>
      </c>
      <c r="O332" s="345">
        <v>32871.160000000003</v>
      </c>
      <c r="P332" t="s">
        <v>58</v>
      </c>
      <c r="Q332">
        <v>32871.160000000003</v>
      </c>
      <c r="R332" t="s">
        <v>58</v>
      </c>
      <c r="S332">
        <v>-80</v>
      </c>
      <c r="T332">
        <v>-80</v>
      </c>
    </row>
    <row r="333" spans="1:20" x14ac:dyDescent="0.25">
      <c r="A333">
        <v>239391</v>
      </c>
      <c r="B333">
        <v>70609136</v>
      </c>
      <c r="C333">
        <v>70609136</v>
      </c>
      <c r="D333" t="s">
        <v>1009</v>
      </c>
      <c r="E333" t="s">
        <v>708</v>
      </c>
      <c r="F333" t="s">
        <v>7</v>
      </c>
      <c r="G333" t="s">
        <v>58</v>
      </c>
      <c r="H333" t="s">
        <v>960</v>
      </c>
      <c r="I333" t="s">
        <v>956</v>
      </c>
      <c r="J333" s="104">
        <v>45959</v>
      </c>
      <c r="K333" s="104">
        <v>45961</v>
      </c>
      <c r="L333" s="345">
        <v>-19</v>
      </c>
      <c r="M333">
        <v>599.11199999999997</v>
      </c>
      <c r="N333">
        <v>11383.13</v>
      </c>
      <c r="O333" s="345">
        <v>11303.13</v>
      </c>
      <c r="P333" t="s">
        <v>58</v>
      </c>
      <c r="Q333">
        <v>11303.13</v>
      </c>
      <c r="R333" t="s">
        <v>58</v>
      </c>
      <c r="S333">
        <v>-80</v>
      </c>
      <c r="T333">
        <v>-80</v>
      </c>
    </row>
    <row r="334" spans="1:20" x14ac:dyDescent="0.25">
      <c r="A334">
        <v>239394</v>
      </c>
      <c r="B334">
        <v>70612178</v>
      </c>
      <c r="C334">
        <v>70612178</v>
      </c>
      <c r="D334" t="s">
        <v>1009</v>
      </c>
      <c r="E334" t="s">
        <v>708</v>
      </c>
      <c r="F334" t="s">
        <v>7</v>
      </c>
      <c r="G334" t="s">
        <v>58</v>
      </c>
      <c r="H334" t="s">
        <v>960</v>
      </c>
      <c r="I334" t="s">
        <v>956</v>
      </c>
      <c r="J334" s="104">
        <v>45959</v>
      </c>
      <c r="K334" s="104">
        <v>45961</v>
      </c>
      <c r="L334" s="345">
        <v>-17</v>
      </c>
      <c r="M334">
        <v>599.11199999999997</v>
      </c>
      <c r="N334">
        <v>10184.9</v>
      </c>
      <c r="O334" s="345">
        <v>10104.9</v>
      </c>
      <c r="P334" t="s">
        <v>58</v>
      </c>
      <c r="Q334">
        <v>10104.9</v>
      </c>
      <c r="R334" t="s">
        <v>58</v>
      </c>
      <c r="S334">
        <v>-80</v>
      </c>
      <c r="T334">
        <v>-80</v>
      </c>
    </row>
    <row r="335" spans="1:20" x14ac:dyDescent="0.25">
      <c r="A335">
        <v>239396</v>
      </c>
      <c r="B335">
        <v>70617661</v>
      </c>
      <c r="C335">
        <v>70617661</v>
      </c>
      <c r="D335" t="s">
        <v>1009</v>
      </c>
      <c r="E335" t="s">
        <v>708</v>
      </c>
      <c r="F335" t="s">
        <v>7</v>
      </c>
      <c r="G335" t="s">
        <v>58</v>
      </c>
      <c r="H335" t="s">
        <v>960</v>
      </c>
      <c r="I335" t="s">
        <v>956</v>
      </c>
      <c r="J335" s="104">
        <v>45959</v>
      </c>
      <c r="K335" s="104">
        <v>45961</v>
      </c>
      <c r="L335" s="345">
        <v>-53</v>
      </c>
      <c r="M335">
        <v>599.11199999999997</v>
      </c>
      <c r="N335">
        <v>31752.94</v>
      </c>
      <c r="O335" s="345">
        <v>31672.94</v>
      </c>
      <c r="P335" t="s">
        <v>58</v>
      </c>
      <c r="Q335">
        <v>31672.94</v>
      </c>
      <c r="R335" t="s">
        <v>58</v>
      </c>
      <c r="S335">
        <v>-80</v>
      </c>
      <c r="T335">
        <v>-80</v>
      </c>
    </row>
    <row r="336" spans="1:20" x14ac:dyDescent="0.25">
      <c r="A336">
        <v>239398</v>
      </c>
      <c r="B336">
        <v>70615051</v>
      </c>
      <c r="C336">
        <v>70615051</v>
      </c>
      <c r="D336" t="s">
        <v>1009</v>
      </c>
      <c r="E336" t="s">
        <v>708</v>
      </c>
      <c r="F336" t="s">
        <v>7</v>
      </c>
      <c r="G336" t="s">
        <v>58</v>
      </c>
      <c r="H336" t="s">
        <v>960</v>
      </c>
      <c r="I336" t="s">
        <v>956</v>
      </c>
      <c r="J336" s="104">
        <v>45959</v>
      </c>
      <c r="K336" s="104">
        <v>45961</v>
      </c>
      <c r="L336" s="345">
        <v>-33</v>
      </c>
      <c r="M336">
        <v>599.11199999999997</v>
      </c>
      <c r="N336">
        <v>19770.7</v>
      </c>
      <c r="O336" s="345">
        <v>19690.7</v>
      </c>
      <c r="P336" t="s">
        <v>58</v>
      </c>
      <c r="Q336">
        <v>19690.7</v>
      </c>
      <c r="R336" t="s">
        <v>58</v>
      </c>
      <c r="S336">
        <v>-80</v>
      </c>
      <c r="T336">
        <v>-80</v>
      </c>
    </row>
    <row r="337" spans="1:20" x14ac:dyDescent="0.25">
      <c r="A337">
        <v>238335</v>
      </c>
      <c r="B337">
        <v>4424420.1001000004</v>
      </c>
      <c r="C337">
        <v>4424420.1001000004</v>
      </c>
      <c r="D337" t="s">
        <v>971</v>
      </c>
      <c r="E337" t="s">
        <v>701</v>
      </c>
      <c r="F337" t="s">
        <v>53</v>
      </c>
      <c r="G337" t="s">
        <v>58</v>
      </c>
      <c r="I337" t="s">
        <v>956</v>
      </c>
      <c r="J337" s="104">
        <v>45958</v>
      </c>
      <c r="K337" s="104">
        <v>45958</v>
      </c>
      <c r="L337" s="345">
        <v>-30</v>
      </c>
      <c r="M337">
        <v>2791.4720000000002</v>
      </c>
      <c r="N337">
        <v>83744.160000000003</v>
      </c>
      <c r="O337" s="345">
        <v>83669.16</v>
      </c>
      <c r="P337" t="s">
        <v>58</v>
      </c>
      <c r="Q337">
        <v>83744.160000000003</v>
      </c>
      <c r="R337" t="s">
        <v>58</v>
      </c>
      <c r="S337">
        <v>0</v>
      </c>
      <c r="T337">
        <v>-75</v>
      </c>
    </row>
    <row r="338" spans="1:20" x14ac:dyDescent="0.25">
      <c r="A338">
        <v>238336</v>
      </c>
      <c r="B338">
        <v>4438790.1001000004</v>
      </c>
      <c r="C338">
        <v>4438790.1001000004</v>
      </c>
      <c r="D338" t="s">
        <v>971</v>
      </c>
      <c r="E338" t="s">
        <v>701</v>
      </c>
      <c r="F338" t="s">
        <v>53</v>
      </c>
      <c r="G338" t="s">
        <v>58</v>
      </c>
      <c r="I338" t="s">
        <v>956</v>
      </c>
      <c r="J338" s="104">
        <v>45958</v>
      </c>
      <c r="K338" s="104">
        <v>45958</v>
      </c>
      <c r="L338" s="345">
        <v>-15</v>
      </c>
      <c r="M338">
        <v>2791.4720000000002</v>
      </c>
      <c r="N338">
        <v>41872.080000000002</v>
      </c>
      <c r="O338" s="345">
        <v>41797.08</v>
      </c>
      <c r="P338" t="s">
        <v>58</v>
      </c>
      <c r="Q338">
        <v>41872.080000000002</v>
      </c>
      <c r="R338" t="s">
        <v>58</v>
      </c>
      <c r="S338">
        <v>0</v>
      </c>
      <c r="T338">
        <v>-75</v>
      </c>
    </row>
    <row r="339" spans="1:20" x14ac:dyDescent="0.25">
      <c r="A339">
        <v>238337</v>
      </c>
      <c r="B339">
        <v>4438803.1001000004</v>
      </c>
      <c r="C339">
        <v>4438803.1001000004</v>
      </c>
      <c r="D339" t="s">
        <v>971</v>
      </c>
      <c r="E339" t="s">
        <v>701</v>
      </c>
      <c r="F339" t="s">
        <v>53</v>
      </c>
      <c r="G339" t="s">
        <v>58</v>
      </c>
      <c r="I339" t="s">
        <v>956</v>
      </c>
      <c r="J339" s="104">
        <v>45958</v>
      </c>
      <c r="K339" s="104">
        <v>45958</v>
      </c>
      <c r="L339" s="345">
        <v>-15</v>
      </c>
      <c r="M339">
        <v>2791.4720000000002</v>
      </c>
      <c r="N339">
        <v>41872.080000000002</v>
      </c>
      <c r="O339" s="345">
        <v>41797.08</v>
      </c>
      <c r="P339" t="s">
        <v>58</v>
      </c>
      <c r="Q339">
        <v>41872.080000000002</v>
      </c>
      <c r="R339" t="s">
        <v>58</v>
      </c>
      <c r="S339">
        <v>0</v>
      </c>
      <c r="T339">
        <v>-75</v>
      </c>
    </row>
    <row r="340" spans="1:20" x14ac:dyDescent="0.25">
      <c r="A340">
        <v>238339</v>
      </c>
      <c r="B340">
        <v>4432503.1001000004</v>
      </c>
      <c r="C340">
        <v>4432503.1001000004</v>
      </c>
      <c r="D340" t="s">
        <v>971</v>
      </c>
      <c r="E340" t="s">
        <v>701</v>
      </c>
      <c r="F340" t="s">
        <v>53</v>
      </c>
      <c r="G340" t="s">
        <v>58</v>
      </c>
      <c r="I340" t="s">
        <v>956</v>
      </c>
      <c r="J340" s="104">
        <v>45958</v>
      </c>
      <c r="K340" s="104">
        <v>45958</v>
      </c>
      <c r="L340" s="345">
        <v>-30</v>
      </c>
      <c r="M340">
        <v>2791.4720000000002</v>
      </c>
      <c r="N340">
        <v>83744.160000000003</v>
      </c>
      <c r="O340" s="345">
        <v>83669.16</v>
      </c>
      <c r="P340" t="s">
        <v>58</v>
      </c>
      <c r="Q340">
        <v>83669.16</v>
      </c>
      <c r="R340" t="s">
        <v>58</v>
      </c>
      <c r="S340">
        <v>-75</v>
      </c>
      <c r="T340">
        <v>-75</v>
      </c>
    </row>
    <row r="341" spans="1:20" x14ac:dyDescent="0.25">
      <c r="A341">
        <v>237776</v>
      </c>
      <c r="B341">
        <v>70596149</v>
      </c>
      <c r="C341">
        <v>70596149</v>
      </c>
      <c r="D341" t="s">
        <v>722</v>
      </c>
      <c r="E341" t="s">
        <v>722</v>
      </c>
      <c r="F341" t="s">
        <v>883</v>
      </c>
      <c r="G341" t="s">
        <v>58</v>
      </c>
      <c r="H341" t="s">
        <v>960</v>
      </c>
      <c r="I341" t="s">
        <v>956</v>
      </c>
      <c r="J341" s="104">
        <v>45954</v>
      </c>
      <c r="K341" s="104">
        <v>45958</v>
      </c>
      <c r="L341" s="345">
        <v>-20000</v>
      </c>
      <c r="M341">
        <v>93.68</v>
      </c>
      <c r="N341">
        <v>18736</v>
      </c>
      <c r="O341" s="345">
        <v>18636</v>
      </c>
      <c r="P341" t="s">
        <v>58</v>
      </c>
      <c r="Q341">
        <v>18636</v>
      </c>
      <c r="R341" t="s">
        <v>58</v>
      </c>
      <c r="S341">
        <v>-100</v>
      </c>
      <c r="T341">
        <v>-100</v>
      </c>
    </row>
    <row r="342" spans="1:20" x14ac:dyDescent="0.25">
      <c r="A342">
        <v>237778</v>
      </c>
      <c r="B342">
        <v>70642038</v>
      </c>
      <c r="C342">
        <v>70642038</v>
      </c>
      <c r="D342" t="s">
        <v>722</v>
      </c>
      <c r="E342" t="s">
        <v>722</v>
      </c>
      <c r="F342" t="s">
        <v>883</v>
      </c>
      <c r="G342" t="s">
        <v>58</v>
      </c>
      <c r="H342" t="s">
        <v>960</v>
      </c>
      <c r="I342" t="s">
        <v>956</v>
      </c>
      <c r="J342" s="104">
        <v>45954</v>
      </c>
      <c r="K342" s="104">
        <v>45958</v>
      </c>
      <c r="L342" s="345">
        <v>10000</v>
      </c>
      <c r="M342">
        <v>94.18</v>
      </c>
      <c r="N342">
        <v>-9418</v>
      </c>
      <c r="O342" s="345">
        <v>-9518</v>
      </c>
      <c r="P342" t="s">
        <v>58</v>
      </c>
      <c r="Q342">
        <v>-9518</v>
      </c>
      <c r="R342" t="s">
        <v>58</v>
      </c>
      <c r="S342">
        <v>-100</v>
      </c>
      <c r="T342">
        <v>-100</v>
      </c>
    </row>
    <row r="343" spans="1:20" x14ac:dyDescent="0.25">
      <c r="A343">
        <v>237780</v>
      </c>
      <c r="B343">
        <v>70642046</v>
      </c>
      <c r="C343">
        <v>70642046</v>
      </c>
      <c r="D343" t="s">
        <v>722</v>
      </c>
      <c r="E343" t="s">
        <v>722</v>
      </c>
      <c r="F343" t="s">
        <v>883</v>
      </c>
      <c r="G343" t="s">
        <v>58</v>
      </c>
      <c r="H343" t="s">
        <v>960</v>
      </c>
      <c r="I343" t="s">
        <v>956</v>
      </c>
      <c r="J343" s="104">
        <v>45954</v>
      </c>
      <c r="K343" s="104">
        <v>45958</v>
      </c>
      <c r="L343" s="345">
        <v>10000</v>
      </c>
      <c r="M343">
        <v>94.18</v>
      </c>
      <c r="N343">
        <v>-9418</v>
      </c>
      <c r="O343" s="345">
        <v>-9518</v>
      </c>
      <c r="P343" t="s">
        <v>58</v>
      </c>
      <c r="Q343">
        <v>-9518</v>
      </c>
      <c r="R343" t="s">
        <v>58</v>
      </c>
      <c r="S343">
        <v>-100</v>
      </c>
      <c r="T343">
        <v>-100</v>
      </c>
    </row>
    <row r="344" spans="1:20" x14ac:dyDescent="0.25">
      <c r="A344">
        <v>237790</v>
      </c>
      <c r="B344">
        <v>4432503.1001000004</v>
      </c>
      <c r="C344">
        <v>4432503.1001000004</v>
      </c>
      <c r="D344" t="s">
        <v>730</v>
      </c>
      <c r="E344" t="s">
        <v>730</v>
      </c>
      <c r="F344" t="s">
        <v>895</v>
      </c>
      <c r="G344" t="s">
        <v>58</v>
      </c>
      <c r="H344" t="s">
        <v>975</v>
      </c>
      <c r="I344" t="s">
        <v>956</v>
      </c>
      <c r="J344" s="104">
        <v>45954</v>
      </c>
      <c r="K344" s="104">
        <v>45975</v>
      </c>
      <c r="L344" s="345">
        <v>65000</v>
      </c>
      <c r="M344">
        <v>100</v>
      </c>
      <c r="N344">
        <v>-65000</v>
      </c>
      <c r="O344" s="345">
        <v>-65097.5</v>
      </c>
      <c r="P344" t="s">
        <v>58</v>
      </c>
      <c r="Q344">
        <v>-65000</v>
      </c>
      <c r="R344" t="s">
        <v>58</v>
      </c>
      <c r="S344">
        <v>0</v>
      </c>
      <c r="T344">
        <v>-97.5</v>
      </c>
    </row>
    <row r="345" spans="1:20" x14ac:dyDescent="0.25">
      <c r="A345">
        <v>237792</v>
      </c>
      <c r="B345">
        <v>4424420.1001000004</v>
      </c>
      <c r="C345">
        <v>4424420.1001000004</v>
      </c>
      <c r="D345" t="s">
        <v>730</v>
      </c>
      <c r="E345" t="s">
        <v>730</v>
      </c>
      <c r="F345" t="s">
        <v>895</v>
      </c>
      <c r="G345" t="s">
        <v>58</v>
      </c>
      <c r="H345" t="s">
        <v>975</v>
      </c>
      <c r="I345" t="s">
        <v>956</v>
      </c>
      <c r="J345" s="104">
        <v>45954</v>
      </c>
      <c r="K345" s="104">
        <v>45975</v>
      </c>
      <c r="L345" s="345">
        <v>65000</v>
      </c>
      <c r="M345">
        <v>100</v>
      </c>
      <c r="N345">
        <v>-65000</v>
      </c>
      <c r="O345" s="345">
        <v>-65097.5</v>
      </c>
      <c r="P345" t="s">
        <v>58</v>
      </c>
      <c r="Q345">
        <v>-65000</v>
      </c>
      <c r="R345" t="s">
        <v>58</v>
      </c>
      <c r="S345">
        <v>0</v>
      </c>
      <c r="T345">
        <v>-97.5</v>
      </c>
    </row>
    <row r="346" spans="1:20" x14ac:dyDescent="0.25">
      <c r="A346">
        <v>237794</v>
      </c>
      <c r="B346">
        <v>4438790.1001000004</v>
      </c>
      <c r="C346">
        <v>4438790.1001000004</v>
      </c>
      <c r="D346" t="s">
        <v>730</v>
      </c>
      <c r="E346" t="s">
        <v>730</v>
      </c>
      <c r="F346" t="s">
        <v>895</v>
      </c>
      <c r="G346" t="s">
        <v>58</v>
      </c>
      <c r="H346" t="s">
        <v>975</v>
      </c>
      <c r="I346" t="s">
        <v>956</v>
      </c>
      <c r="J346" s="104">
        <v>45954</v>
      </c>
      <c r="K346" s="104">
        <v>45975</v>
      </c>
      <c r="L346" s="345">
        <v>30000</v>
      </c>
      <c r="M346">
        <v>100</v>
      </c>
      <c r="N346">
        <v>-30000</v>
      </c>
      <c r="O346" s="345">
        <v>-30075</v>
      </c>
      <c r="P346" t="s">
        <v>58</v>
      </c>
      <c r="Q346">
        <v>-30000</v>
      </c>
      <c r="R346" t="s">
        <v>58</v>
      </c>
      <c r="S346">
        <v>0</v>
      </c>
      <c r="T346">
        <v>-75</v>
      </c>
    </row>
    <row r="347" spans="1:20" x14ac:dyDescent="0.25">
      <c r="A347">
        <v>237796</v>
      </c>
      <c r="B347">
        <v>4438803.1001000004</v>
      </c>
      <c r="C347">
        <v>4438803.1001000004</v>
      </c>
      <c r="D347" t="s">
        <v>730</v>
      </c>
      <c r="E347" t="s">
        <v>730</v>
      </c>
      <c r="F347" t="s">
        <v>895</v>
      </c>
      <c r="G347" t="s">
        <v>58</v>
      </c>
      <c r="H347" t="s">
        <v>975</v>
      </c>
      <c r="I347" t="s">
        <v>956</v>
      </c>
      <c r="J347" s="104">
        <v>45954</v>
      </c>
      <c r="K347" s="104">
        <v>45975</v>
      </c>
      <c r="L347" s="345">
        <v>30000</v>
      </c>
      <c r="M347">
        <v>100</v>
      </c>
      <c r="N347">
        <v>-30000</v>
      </c>
      <c r="O347" s="345">
        <v>-30075</v>
      </c>
      <c r="P347" t="s">
        <v>58</v>
      </c>
      <c r="Q347">
        <v>-30000</v>
      </c>
      <c r="R347" t="s">
        <v>58</v>
      </c>
      <c r="S347">
        <v>0</v>
      </c>
      <c r="T347">
        <v>-75</v>
      </c>
    </row>
    <row r="348" spans="1:20" x14ac:dyDescent="0.25">
      <c r="A348">
        <v>236301</v>
      </c>
      <c r="B348">
        <v>678826</v>
      </c>
      <c r="C348">
        <v>678826</v>
      </c>
      <c r="D348" t="s">
        <v>955</v>
      </c>
      <c r="E348" t="s">
        <v>707</v>
      </c>
      <c r="F348" t="s">
        <v>6</v>
      </c>
      <c r="G348" t="s">
        <v>58</v>
      </c>
      <c r="I348" t="s">
        <v>956</v>
      </c>
      <c r="J348" s="104">
        <v>45951</v>
      </c>
      <c r="K348" s="104">
        <v>45952</v>
      </c>
      <c r="L348" s="345">
        <v>100</v>
      </c>
      <c r="M348">
        <v>1129.6500000000001</v>
      </c>
      <c r="N348">
        <v>-112965</v>
      </c>
      <c r="O348" s="345">
        <v>-113025</v>
      </c>
      <c r="P348" t="s">
        <v>58</v>
      </c>
      <c r="Q348">
        <v>-113025</v>
      </c>
      <c r="R348" t="s">
        <v>58</v>
      </c>
      <c r="S348">
        <v>-60</v>
      </c>
      <c r="T348">
        <v>-60</v>
      </c>
    </row>
    <row r="349" spans="1:20" x14ac:dyDescent="0.25">
      <c r="A349">
        <v>236015</v>
      </c>
      <c r="B349">
        <v>678826</v>
      </c>
      <c r="C349">
        <v>678826</v>
      </c>
      <c r="D349" t="s">
        <v>957</v>
      </c>
      <c r="E349" t="s">
        <v>700</v>
      </c>
      <c r="F349" t="s">
        <v>5</v>
      </c>
      <c r="G349" t="s">
        <v>58</v>
      </c>
      <c r="I349" t="s">
        <v>956</v>
      </c>
      <c r="J349" s="104">
        <v>45950</v>
      </c>
      <c r="K349" s="104">
        <v>45951</v>
      </c>
      <c r="L349" s="345">
        <v>40</v>
      </c>
      <c r="M349">
        <v>1092.31</v>
      </c>
      <c r="N349">
        <v>-43692.4</v>
      </c>
      <c r="O349" s="345">
        <v>-43752.4</v>
      </c>
      <c r="P349" t="s">
        <v>58</v>
      </c>
      <c r="Q349">
        <v>-43752.4</v>
      </c>
      <c r="R349" t="s">
        <v>58</v>
      </c>
      <c r="S349">
        <v>-60</v>
      </c>
      <c r="T349">
        <v>-60</v>
      </c>
    </row>
    <row r="350" spans="1:20" x14ac:dyDescent="0.25">
      <c r="A350">
        <v>236017</v>
      </c>
      <c r="B350">
        <v>678826</v>
      </c>
      <c r="C350">
        <v>678826</v>
      </c>
      <c r="D350" t="s">
        <v>1013</v>
      </c>
      <c r="E350" t="s">
        <v>703</v>
      </c>
      <c r="F350" t="s">
        <v>633</v>
      </c>
      <c r="G350" t="s">
        <v>58</v>
      </c>
      <c r="I350" t="s">
        <v>956</v>
      </c>
      <c r="J350" s="104">
        <v>45950</v>
      </c>
      <c r="K350" s="104">
        <v>45951</v>
      </c>
      <c r="L350" s="345">
        <v>185</v>
      </c>
      <c r="M350">
        <v>102.11</v>
      </c>
      <c r="N350">
        <v>-18890.349999999999</v>
      </c>
      <c r="O350" s="345">
        <v>-18920.349999999999</v>
      </c>
      <c r="P350" t="s">
        <v>58</v>
      </c>
      <c r="Q350">
        <v>-18920.349999999999</v>
      </c>
      <c r="R350" t="s">
        <v>58</v>
      </c>
      <c r="S350">
        <v>-30</v>
      </c>
      <c r="T350">
        <v>-30</v>
      </c>
    </row>
    <row r="351" spans="1:20" x14ac:dyDescent="0.25">
      <c r="A351">
        <v>234484</v>
      </c>
      <c r="B351">
        <v>678714</v>
      </c>
      <c r="C351">
        <v>678714</v>
      </c>
      <c r="D351" t="s">
        <v>961</v>
      </c>
      <c r="E351" t="s">
        <v>711</v>
      </c>
      <c r="F351" t="s">
        <v>10</v>
      </c>
      <c r="G351" t="s">
        <v>58</v>
      </c>
      <c r="H351" t="s">
        <v>975</v>
      </c>
      <c r="I351" t="s">
        <v>956</v>
      </c>
      <c r="J351" s="104">
        <v>45947</v>
      </c>
      <c r="K351" s="104">
        <v>45947</v>
      </c>
      <c r="L351" s="345">
        <v>1000</v>
      </c>
      <c r="M351">
        <v>14.776999999999999</v>
      </c>
      <c r="N351">
        <v>-14777</v>
      </c>
      <c r="O351" s="345">
        <v>-14812.31</v>
      </c>
      <c r="P351" t="s">
        <v>58</v>
      </c>
      <c r="Q351">
        <v>-14812.31</v>
      </c>
      <c r="R351" t="s">
        <v>58</v>
      </c>
      <c r="S351">
        <v>-35.31</v>
      </c>
      <c r="T351">
        <v>-35.31</v>
      </c>
    </row>
    <row r="352" spans="1:20" x14ac:dyDescent="0.25">
      <c r="A352">
        <v>234929</v>
      </c>
      <c r="B352">
        <v>678826</v>
      </c>
      <c r="C352">
        <v>678826</v>
      </c>
      <c r="D352" t="s">
        <v>1004</v>
      </c>
      <c r="E352" t="s">
        <v>702</v>
      </c>
      <c r="F352" t="s">
        <v>12</v>
      </c>
      <c r="G352" t="s">
        <v>58</v>
      </c>
      <c r="I352" t="s">
        <v>956</v>
      </c>
      <c r="J352" s="104">
        <v>45947</v>
      </c>
      <c r="K352" s="104">
        <v>45950</v>
      </c>
      <c r="L352" s="345">
        <v>338</v>
      </c>
      <c r="M352">
        <v>133.43</v>
      </c>
      <c r="N352">
        <v>-45099.34</v>
      </c>
      <c r="O352" s="345">
        <v>-45159.34</v>
      </c>
      <c r="P352" t="s">
        <v>58</v>
      </c>
      <c r="Q352">
        <v>-45159.34</v>
      </c>
      <c r="R352" t="s">
        <v>58</v>
      </c>
      <c r="S352">
        <v>-60</v>
      </c>
      <c r="T352">
        <v>-60</v>
      </c>
    </row>
    <row r="353" spans="1:20" x14ac:dyDescent="0.25">
      <c r="A353">
        <v>234931</v>
      </c>
      <c r="B353">
        <v>678826</v>
      </c>
      <c r="C353">
        <v>678826</v>
      </c>
      <c r="D353" t="s">
        <v>962</v>
      </c>
      <c r="E353" t="s">
        <v>699</v>
      </c>
      <c r="F353" t="s">
        <v>2</v>
      </c>
      <c r="G353" t="s">
        <v>58</v>
      </c>
      <c r="I353" t="s">
        <v>956</v>
      </c>
      <c r="J353" s="104">
        <v>45947</v>
      </c>
      <c r="K353" s="104">
        <v>45950</v>
      </c>
      <c r="L353" s="345">
        <v>30</v>
      </c>
      <c r="M353">
        <v>1761.42</v>
      </c>
      <c r="N353">
        <v>-52842.6</v>
      </c>
      <c r="O353" s="345">
        <v>-52902.6</v>
      </c>
      <c r="P353" t="s">
        <v>58</v>
      </c>
      <c r="Q353">
        <v>-52902.6</v>
      </c>
      <c r="R353" t="s">
        <v>58</v>
      </c>
      <c r="S353">
        <v>-60</v>
      </c>
      <c r="T353">
        <v>-60</v>
      </c>
    </row>
    <row r="354" spans="1:20" x14ac:dyDescent="0.25">
      <c r="A354">
        <v>234487</v>
      </c>
      <c r="B354">
        <v>678826</v>
      </c>
      <c r="C354">
        <v>678826</v>
      </c>
      <c r="D354" t="s">
        <v>971</v>
      </c>
      <c r="E354" t="s">
        <v>701</v>
      </c>
      <c r="F354" t="s">
        <v>53</v>
      </c>
      <c r="G354" t="s">
        <v>58</v>
      </c>
      <c r="I354" t="s">
        <v>956</v>
      </c>
      <c r="J354" s="104">
        <v>45946</v>
      </c>
      <c r="K354" s="104">
        <v>45947</v>
      </c>
      <c r="L354" s="345">
        <v>135</v>
      </c>
      <c r="M354">
        <v>2789.683</v>
      </c>
      <c r="N354">
        <v>-376607.21</v>
      </c>
      <c r="O354" s="345">
        <v>-376637.21</v>
      </c>
      <c r="P354" t="s">
        <v>58</v>
      </c>
      <c r="Q354">
        <v>-376637.21</v>
      </c>
      <c r="R354" t="s">
        <v>58</v>
      </c>
      <c r="S354">
        <v>-30</v>
      </c>
      <c r="T354">
        <v>-30</v>
      </c>
    </row>
    <row r="355" spans="1:20" x14ac:dyDescent="0.25">
      <c r="A355">
        <v>233898</v>
      </c>
      <c r="B355">
        <v>4432503.1001000004</v>
      </c>
      <c r="C355">
        <v>4432503.1001000004</v>
      </c>
      <c r="D355" t="s">
        <v>971</v>
      </c>
      <c r="E355" t="s">
        <v>701</v>
      </c>
      <c r="F355" t="s">
        <v>53</v>
      </c>
      <c r="G355" t="s">
        <v>58</v>
      </c>
      <c r="I355" t="s">
        <v>956</v>
      </c>
      <c r="J355" s="104">
        <v>45944</v>
      </c>
      <c r="K355" s="104">
        <v>45944</v>
      </c>
      <c r="L355" s="345">
        <v>-45</v>
      </c>
      <c r="M355">
        <v>2789.1790000000001</v>
      </c>
      <c r="N355">
        <v>125513.06</v>
      </c>
      <c r="O355" s="345">
        <v>125438.06</v>
      </c>
      <c r="P355" t="s">
        <v>58</v>
      </c>
      <c r="Q355">
        <v>125513.06</v>
      </c>
      <c r="R355" t="s">
        <v>58</v>
      </c>
      <c r="S355">
        <v>0</v>
      </c>
      <c r="T355">
        <v>-75</v>
      </c>
    </row>
    <row r="356" spans="1:20" x14ac:dyDescent="0.25">
      <c r="A356">
        <v>233901</v>
      </c>
      <c r="B356">
        <v>4424420.1001000004</v>
      </c>
      <c r="C356">
        <v>4424420.1001000004</v>
      </c>
      <c r="D356" t="s">
        <v>971</v>
      </c>
      <c r="E356" t="s">
        <v>701</v>
      </c>
      <c r="F356" t="s">
        <v>53</v>
      </c>
      <c r="G356" t="s">
        <v>58</v>
      </c>
      <c r="I356" t="s">
        <v>956</v>
      </c>
      <c r="J356" s="104">
        <v>45944</v>
      </c>
      <c r="K356" s="104">
        <v>45944</v>
      </c>
      <c r="L356" s="345">
        <v>-45</v>
      </c>
      <c r="M356">
        <v>2789.1790000000001</v>
      </c>
      <c r="N356">
        <v>125513.06</v>
      </c>
      <c r="O356" s="345">
        <v>125438.06</v>
      </c>
      <c r="P356" t="s">
        <v>58</v>
      </c>
      <c r="Q356">
        <v>125513.06</v>
      </c>
      <c r="R356" t="s">
        <v>58</v>
      </c>
      <c r="S356">
        <v>0</v>
      </c>
      <c r="T356">
        <v>-75</v>
      </c>
    </row>
    <row r="357" spans="1:20" x14ac:dyDescent="0.25">
      <c r="A357">
        <v>233905</v>
      </c>
      <c r="B357">
        <v>4438790.1001000004</v>
      </c>
      <c r="C357">
        <v>4438790.1001000004</v>
      </c>
      <c r="D357" t="s">
        <v>971</v>
      </c>
      <c r="E357" t="s">
        <v>701</v>
      </c>
      <c r="F357" t="s">
        <v>53</v>
      </c>
      <c r="G357" t="s">
        <v>58</v>
      </c>
      <c r="I357" t="s">
        <v>956</v>
      </c>
      <c r="J357" s="104">
        <v>45944</v>
      </c>
      <c r="K357" s="104">
        <v>45944</v>
      </c>
      <c r="L357" s="345">
        <v>-27</v>
      </c>
      <c r="M357">
        <v>2789.1790000000001</v>
      </c>
      <c r="N357">
        <v>75307.83</v>
      </c>
      <c r="O357" s="345">
        <v>75232.83</v>
      </c>
      <c r="P357" t="s">
        <v>58</v>
      </c>
      <c r="Q357">
        <v>75307.83</v>
      </c>
      <c r="R357" t="s">
        <v>58</v>
      </c>
      <c r="S357">
        <v>0</v>
      </c>
      <c r="T357">
        <v>-75</v>
      </c>
    </row>
    <row r="358" spans="1:20" x14ac:dyDescent="0.25">
      <c r="A358">
        <v>233909</v>
      </c>
      <c r="B358">
        <v>4438803.1001000004</v>
      </c>
      <c r="C358">
        <v>4438803.1001000004</v>
      </c>
      <c r="D358" t="s">
        <v>971</v>
      </c>
      <c r="E358" t="s">
        <v>701</v>
      </c>
      <c r="F358" t="s">
        <v>53</v>
      </c>
      <c r="G358" t="s">
        <v>58</v>
      </c>
      <c r="I358" t="s">
        <v>956</v>
      </c>
      <c r="J358" s="104">
        <v>45944</v>
      </c>
      <c r="K358" s="104">
        <v>45944</v>
      </c>
      <c r="L358" s="345">
        <v>-27</v>
      </c>
      <c r="M358">
        <v>2789.1790000000001</v>
      </c>
      <c r="N358">
        <v>75307.83</v>
      </c>
      <c r="O358" s="345">
        <v>75232.83</v>
      </c>
      <c r="P358" t="s">
        <v>58</v>
      </c>
      <c r="Q358">
        <v>75307.83</v>
      </c>
      <c r="R358" t="s">
        <v>58</v>
      </c>
      <c r="S358">
        <v>0</v>
      </c>
      <c r="T358">
        <v>-75</v>
      </c>
    </row>
    <row r="359" spans="1:20" x14ac:dyDescent="0.25">
      <c r="A359">
        <v>234396</v>
      </c>
      <c r="B359">
        <v>70641307</v>
      </c>
      <c r="C359">
        <v>70641307</v>
      </c>
      <c r="D359" t="s">
        <v>961</v>
      </c>
      <c r="E359" t="s">
        <v>711</v>
      </c>
      <c r="F359" t="s">
        <v>10</v>
      </c>
      <c r="G359" t="s">
        <v>58</v>
      </c>
      <c r="H359" t="s">
        <v>960</v>
      </c>
      <c r="I359" t="s">
        <v>956</v>
      </c>
      <c r="J359" s="104">
        <v>45944</v>
      </c>
      <c r="K359" s="104">
        <v>45946</v>
      </c>
      <c r="L359" s="345">
        <v>1350</v>
      </c>
      <c r="M359">
        <v>14.75</v>
      </c>
      <c r="N359">
        <v>-19912.5</v>
      </c>
      <c r="O359" s="345">
        <v>-19992.5</v>
      </c>
      <c r="P359" t="s">
        <v>58</v>
      </c>
      <c r="Q359">
        <v>-19992.5</v>
      </c>
      <c r="R359" t="s">
        <v>58</v>
      </c>
      <c r="S359">
        <v>-80</v>
      </c>
      <c r="T359">
        <v>-80</v>
      </c>
    </row>
    <row r="360" spans="1:20" x14ac:dyDescent="0.25">
      <c r="A360">
        <v>242836</v>
      </c>
      <c r="B360">
        <v>70641307</v>
      </c>
      <c r="C360">
        <v>70641307</v>
      </c>
      <c r="D360" t="s">
        <v>971</v>
      </c>
      <c r="E360" t="s">
        <v>701</v>
      </c>
      <c r="F360" t="s">
        <v>53</v>
      </c>
      <c r="G360" t="s">
        <v>58</v>
      </c>
      <c r="I360" t="s">
        <v>956</v>
      </c>
      <c r="J360" s="104">
        <v>45944</v>
      </c>
      <c r="K360" s="104">
        <v>45945</v>
      </c>
      <c r="L360" s="345">
        <v>-7</v>
      </c>
      <c r="M360">
        <v>2789.3090000000002</v>
      </c>
      <c r="N360">
        <v>19525.16</v>
      </c>
      <c r="O360" s="345">
        <v>19445.16</v>
      </c>
      <c r="P360" t="s">
        <v>58</v>
      </c>
      <c r="Q360">
        <v>19445.16</v>
      </c>
      <c r="R360" t="s">
        <v>58</v>
      </c>
      <c r="S360">
        <v>-80</v>
      </c>
      <c r="T360">
        <v>-80</v>
      </c>
    </row>
    <row r="361" spans="1:20" x14ac:dyDescent="0.25">
      <c r="A361">
        <v>233897</v>
      </c>
      <c r="B361">
        <v>4432503.1001000004</v>
      </c>
      <c r="C361">
        <v>4432503.1001000004</v>
      </c>
      <c r="D361" t="s">
        <v>724</v>
      </c>
      <c r="E361" t="s">
        <v>724</v>
      </c>
      <c r="F361" t="s">
        <v>896</v>
      </c>
      <c r="G361" t="s">
        <v>58</v>
      </c>
      <c r="H361" t="s">
        <v>975</v>
      </c>
      <c r="I361" t="s">
        <v>956</v>
      </c>
      <c r="J361" s="104">
        <v>45943</v>
      </c>
      <c r="K361" s="104">
        <v>45958</v>
      </c>
      <c r="L361" s="345">
        <v>160000</v>
      </c>
      <c r="M361">
        <v>100</v>
      </c>
      <c r="N361">
        <v>-160000</v>
      </c>
      <c r="O361" s="345">
        <v>-160240</v>
      </c>
      <c r="P361" t="s">
        <v>58</v>
      </c>
      <c r="Q361">
        <v>-160000</v>
      </c>
      <c r="R361" t="s">
        <v>58</v>
      </c>
      <c r="S361">
        <v>0</v>
      </c>
      <c r="T361">
        <v>-240</v>
      </c>
    </row>
    <row r="362" spans="1:20" x14ac:dyDescent="0.25">
      <c r="A362">
        <v>233902</v>
      </c>
      <c r="B362">
        <v>4424420.1001000004</v>
      </c>
      <c r="C362">
        <v>4424420.1001000004</v>
      </c>
      <c r="D362" t="s">
        <v>724</v>
      </c>
      <c r="E362" t="s">
        <v>724</v>
      </c>
      <c r="F362" t="s">
        <v>896</v>
      </c>
      <c r="G362" t="s">
        <v>58</v>
      </c>
      <c r="H362" t="s">
        <v>975</v>
      </c>
      <c r="I362" t="s">
        <v>956</v>
      </c>
      <c r="J362" s="104">
        <v>45943</v>
      </c>
      <c r="K362" s="104">
        <v>45958</v>
      </c>
      <c r="L362" s="345">
        <v>160000</v>
      </c>
      <c r="M362">
        <v>100</v>
      </c>
      <c r="N362">
        <v>-160000</v>
      </c>
      <c r="O362" s="345">
        <v>-160240</v>
      </c>
      <c r="P362" t="s">
        <v>58</v>
      </c>
      <c r="Q362">
        <v>-160000</v>
      </c>
      <c r="R362" t="s">
        <v>58</v>
      </c>
      <c r="S362">
        <v>0</v>
      </c>
      <c r="T362">
        <v>-240</v>
      </c>
    </row>
    <row r="363" spans="1:20" x14ac:dyDescent="0.25">
      <c r="A363">
        <v>233906</v>
      </c>
      <c r="B363">
        <v>4438790.1001000004</v>
      </c>
      <c r="C363">
        <v>4438790.1001000004</v>
      </c>
      <c r="D363" t="s">
        <v>724</v>
      </c>
      <c r="E363" t="s">
        <v>724</v>
      </c>
      <c r="F363" t="s">
        <v>896</v>
      </c>
      <c r="G363" t="s">
        <v>58</v>
      </c>
      <c r="H363" t="s">
        <v>975</v>
      </c>
      <c r="I363" t="s">
        <v>956</v>
      </c>
      <c r="J363" s="104">
        <v>45943</v>
      </c>
      <c r="K363" s="104">
        <v>45958</v>
      </c>
      <c r="L363" s="345">
        <v>70000</v>
      </c>
      <c r="M363">
        <v>100</v>
      </c>
      <c r="N363">
        <v>-70000</v>
      </c>
      <c r="O363" s="345">
        <v>-70105</v>
      </c>
      <c r="P363" t="s">
        <v>58</v>
      </c>
      <c r="Q363">
        <v>-70000</v>
      </c>
      <c r="R363" t="s">
        <v>58</v>
      </c>
      <c r="S363">
        <v>0</v>
      </c>
      <c r="T363">
        <v>-105</v>
      </c>
    </row>
    <row r="364" spans="1:20" x14ac:dyDescent="0.25">
      <c r="A364">
        <v>233910</v>
      </c>
      <c r="B364">
        <v>4438803.1001000004</v>
      </c>
      <c r="C364">
        <v>4438803.1001000004</v>
      </c>
      <c r="D364" t="s">
        <v>724</v>
      </c>
      <c r="E364" t="s">
        <v>724</v>
      </c>
      <c r="F364" t="s">
        <v>896</v>
      </c>
      <c r="G364" t="s">
        <v>58</v>
      </c>
      <c r="H364" t="s">
        <v>975</v>
      </c>
      <c r="I364" t="s">
        <v>956</v>
      </c>
      <c r="J364" s="104">
        <v>45943</v>
      </c>
      <c r="K364" s="104">
        <v>45958</v>
      </c>
      <c r="L364" s="345">
        <v>70000</v>
      </c>
      <c r="M364">
        <v>100</v>
      </c>
      <c r="N364">
        <v>-70000</v>
      </c>
      <c r="O364" s="345">
        <v>-70105</v>
      </c>
      <c r="P364" t="s">
        <v>58</v>
      </c>
      <c r="Q364">
        <v>-70000</v>
      </c>
      <c r="R364" t="s">
        <v>58</v>
      </c>
      <c r="S364">
        <v>0</v>
      </c>
      <c r="T364">
        <v>-105</v>
      </c>
    </row>
    <row r="365" spans="1:20" x14ac:dyDescent="0.25">
      <c r="A365">
        <v>236306</v>
      </c>
      <c r="B365">
        <v>70642038</v>
      </c>
      <c r="C365">
        <v>70642038</v>
      </c>
      <c r="D365" t="s">
        <v>724</v>
      </c>
      <c r="E365" t="s">
        <v>724</v>
      </c>
      <c r="F365" t="s">
        <v>896</v>
      </c>
      <c r="G365" t="s">
        <v>58</v>
      </c>
      <c r="H365" t="s">
        <v>960</v>
      </c>
      <c r="I365" t="s">
        <v>956</v>
      </c>
      <c r="J365" s="104">
        <v>45943</v>
      </c>
      <c r="K365" s="104">
        <v>45958</v>
      </c>
      <c r="L365" s="345">
        <v>25000</v>
      </c>
      <c r="M365">
        <v>100</v>
      </c>
      <c r="N365">
        <v>-25000</v>
      </c>
      <c r="O365" s="345">
        <v>-25100</v>
      </c>
      <c r="P365" t="s">
        <v>58</v>
      </c>
      <c r="Q365">
        <v>-25100</v>
      </c>
      <c r="R365" t="s">
        <v>58</v>
      </c>
      <c r="S365">
        <v>-100</v>
      </c>
      <c r="T365">
        <v>-100</v>
      </c>
    </row>
    <row r="366" spans="1:20" x14ac:dyDescent="0.25">
      <c r="A366">
        <v>236308</v>
      </c>
      <c r="B366">
        <v>70642046</v>
      </c>
      <c r="C366">
        <v>70642046</v>
      </c>
      <c r="D366" t="s">
        <v>724</v>
      </c>
      <c r="E366" t="s">
        <v>724</v>
      </c>
      <c r="F366" t="s">
        <v>896</v>
      </c>
      <c r="G366" t="s">
        <v>58</v>
      </c>
      <c r="H366" t="s">
        <v>960</v>
      </c>
      <c r="I366" t="s">
        <v>956</v>
      </c>
      <c r="J366" s="104">
        <v>45943</v>
      </c>
      <c r="K366" s="104">
        <v>45958</v>
      </c>
      <c r="L366" s="345">
        <v>25000</v>
      </c>
      <c r="M366">
        <v>100</v>
      </c>
      <c r="N366">
        <v>-25000</v>
      </c>
      <c r="O366" s="345">
        <v>-25100</v>
      </c>
      <c r="P366" t="s">
        <v>58</v>
      </c>
      <c r="Q366">
        <v>-25100</v>
      </c>
      <c r="R366" t="s">
        <v>58</v>
      </c>
      <c r="S366">
        <v>-100</v>
      </c>
      <c r="T366">
        <v>-100</v>
      </c>
    </row>
    <row r="367" spans="1:20" x14ac:dyDescent="0.25">
      <c r="A367">
        <v>233320</v>
      </c>
      <c r="B367">
        <v>678714</v>
      </c>
      <c r="C367">
        <v>678714</v>
      </c>
      <c r="D367" t="s">
        <v>957</v>
      </c>
      <c r="E367" t="s">
        <v>700</v>
      </c>
      <c r="F367" t="s">
        <v>5</v>
      </c>
      <c r="G367" t="s">
        <v>58</v>
      </c>
      <c r="I367" t="s">
        <v>956</v>
      </c>
      <c r="J367" s="104">
        <v>45937</v>
      </c>
      <c r="K367" s="104">
        <v>45938</v>
      </c>
      <c r="L367" s="345">
        <v>14</v>
      </c>
      <c r="M367">
        <v>1090.02</v>
      </c>
      <c r="N367">
        <v>-15260.28</v>
      </c>
      <c r="O367" s="345">
        <v>-15396.58</v>
      </c>
      <c r="P367" t="s">
        <v>58</v>
      </c>
      <c r="Q367">
        <v>-15396.58</v>
      </c>
      <c r="R367" t="s">
        <v>58</v>
      </c>
      <c r="S367">
        <v>-136.30000000000001</v>
      </c>
      <c r="T367">
        <v>-136.30000000000001</v>
      </c>
    </row>
    <row r="368" spans="1:20" x14ac:dyDescent="0.25">
      <c r="A368">
        <v>233322</v>
      </c>
      <c r="B368">
        <v>678714</v>
      </c>
      <c r="C368">
        <v>678714</v>
      </c>
      <c r="D368" t="s">
        <v>955</v>
      </c>
      <c r="E368" t="s">
        <v>707</v>
      </c>
      <c r="F368" t="s">
        <v>6</v>
      </c>
      <c r="G368" t="s">
        <v>58</v>
      </c>
      <c r="I368" t="s">
        <v>956</v>
      </c>
      <c r="J368" s="104">
        <v>45937</v>
      </c>
      <c r="K368" s="104">
        <v>45938</v>
      </c>
      <c r="L368" s="345">
        <v>27</v>
      </c>
      <c r="M368">
        <v>1125.47</v>
      </c>
      <c r="N368">
        <v>-30387.69</v>
      </c>
      <c r="O368" s="345">
        <v>-30599.63</v>
      </c>
      <c r="P368" t="s">
        <v>58</v>
      </c>
      <c r="Q368">
        <v>-30599.63</v>
      </c>
      <c r="R368" t="s">
        <v>58</v>
      </c>
      <c r="S368">
        <v>-211.94</v>
      </c>
      <c r="T368">
        <v>-211.94</v>
      </c>
    </row>
    <row r="369" spans="1:20" x14ac:dyDescent="0.25">
      <c r="A369">
        <v>232980</v>
      </c>
      <c r="B369">
        <v>678714</v>
      </c>
      <c r="C369">
        <v>678714</v>
      </c>
      <c r="D369" t="s">
        <v>1004</v>
      </c>
      <c r="E369" t="s">
        <v>702</v>
      </c>
      <c r="F369" t="s">
        <v>12</v>
      </c>
      <c r="G369" t="s">
        <v>58</v>
      </c>
      <c r="I369" t="s">
        <v>956</v>
      </c>
      <c r="J369" s="104">
        <v>45936</v>
      </c>
      <c r="K369" s="104">
        <v>45937</v>
      </c>
      <c r="L369" s="345">
        <v>112</v>
      </c>
      <c r="M369">
        <v>132.63</v>
      </c>
      <c r="N369">
        <v>-14854.56</v>
      </c>
      <c r="O369" s="345">
        <v>-15211.65</v>
      </c>
      <c r="P369" t="s">
        <v>58</v>
      </c>
      <c r="Q369">
        <v>-15211.65</v>
      </c>
      <c r="R369" t="s">
        <v>58</v>
      </c>
      <c r="S369">
        <v>-357.09</v>
      </c>
      <c r="T369">
        <v>-357.09</v>
      </c>
    </row>
    <row r="370" spans="1:20" x14ac:dyDescent="0.25">
      <c r="A370">
        <v>232635</v>
      </c>
      <c r="B370">
        <v>678714</v>
      </c>
      <c r="C370">
        <v>678714</v>
      </c>
      <c r="D370" t="s">
        <v>971</v>
      </c>
      <c r="E370" t="s">
        <v>701</v>
      </c>
      <c r="F370" t="s">
        <v>53</v>
      </c>
      <c r="G370" t="s">
        <v>58</v>
      </c>
      <c r="I370" t="s">
        <v>956</v>
      </c>
      <c r="J370" s="104">
        <v>45933</v>
      </c>
      <c r="K370" s="104">
        <v>45936</v>
      </c>
      <c r="L370" s="345">
        <v>21</v>
      </c>
      <c r="M370">
        <v>2787.9520000000002</v>
      </c>
      <c r="N370">
        <v>-58546.99</v>
      </c>
      <c r="O370" s="345">
        <v>-58811.18</v>
      </c>
      <c r="P370" t="s">
        <v>58</v>
      </c>
      <c r="Q370">
        <v>-58811.18</v>
      </c>
      <c r="R370" t="s">
        <v>58</v>
      </c>
      <c r="S370">
        <v>-264.19</v>
      </c>
      <c r="T370">
        <v>-264.19</v>
      </c>
    </row>
    <row r="371" spans="1:20" x14ac:dyDescent="0.25">
      <c r="A371">
        <v>231087</v>
      </c>
      <c r="B371">
        <v>676888</v>
      </c>
      <c r="C371">
        <v>676888</v>
      </c>
      <c r="D371" t="s">
        <v>971</v>
      </c>
      <c r="E371" t="s">
        <v>701</v>
      </c>
      <c r="F371" t="s">
        <v>53</v>
      </c>
      <c r="G371" t="s">
        <v>58</v>
      </c>
      <c r="I371" t="s">
        <v>956</v>
      </c>
      <c r="J371" s="104">
        <v>45931</v>
      </c>
      <c r="K371" s="104">
        <v>45932</v>
      </c>
      <c r="L371" s="345">
        <v>-6</v>
      </c>
      <c r="M371">
        <v>2787.2750000000001</v>
      </c>
      <c r="N371">
        <v>16723.650000000001</v>
      </c>
      <c r="O371" s="345">
        <v>16693.650000000001</v>
      </c>
      <c r="P371" t="s">
        <v>58</v>
      </c>
      <c r="Q371">
        <v>16693.650000000001</v>
      </c>
      <c r="R371" t="s">
        <v>58</v>
      </c>
      <c r="S371">
        <v>-30</v>
      </c>
      <c r="T371">
        <v>-30</v>
      </c>
    </row>
    <row r="372" spans="1:20" x14ac:dyDescent="0.25">
      <c r="A372">
        <v>232500</v>
      </c>
      <c r="B372">
        <v>676888</v>
      </c>
      <c r="C372">
        <v>676888</v>
      </c>
      <c r="D372" t="s">
        <v>961</v>
      </c>
      <c r="E372" t="s">
        <v>711</v>
      </c>
      <c r="F372" t="s">
        <v>10</v>
      </c>
      <c r="G372" t="s">
        <v>58</v>
      </c>
      <c r="H372" t="s">
        <v>975</v>
      </c>
      <c r="I372" t="s">
        <v>956</v>
      </c>
      <c r="J372" s="104">
        <v>45931</v>
      </c>
      <c r="K372" s="104">
        <v>45931</v>
      </c>
      <c r="L372" s="345">
        <v>-1000</v>
      </c>
      <c r="M372">
        <v>14.895</v>
      </c>
      <c r="N372">
        <v>14895</v>
      </c>
      <c r="O372" s="345">
        <v>14859.64</v>
      </c>
      <c r="P372" t="s">
        <v>58</v>
      </c>
      <c r="Q372">
        <v>14859.64</v>
      </c>
      <c r="R372" t="s">
        <v>58</v>
      </c>
      <c r="S372">
        <v>-35.36</v>
      </c>
      <c r="T372">
        <v>-35.36</v>
      </c>
    </row>
    <row r="373" spans="1:20" x14ac:dyDescent="0.25">
      <c r="A373">
        <v>230080</v>
      </c>
      <c r="B373">
        <v>676870</v>
      </c>
      <c r="C373">
        <v>676870</v>
      </c>
      <c r="D373" t="s">
        <v>961</v>
      </c>
      <c r="E373" t="s">
        <v>711</v>
      </c>
      <c r="F373" t="s">
        <v>10</v>
      </c>
      <c r="G373" t="s">
        <v>58</v>
      </c>
      <c r="H373" t="s">
        <v>975</v>
      </c>
      <c r="I373" t="s">
        <v>956</v>
      </c>
      <c r="J373" s="104">
        <v>45930</v>
      </c>
      <c r="K373" s="104">
        <v>45930</v>
      </c>
      <c r="L373" s="345">
        <v>-2000</v>
      </c>
      <c r="M373">
        <v>14.785</v>
      </c>
      <c r="N373">
        <v>29570</v>
      </c>
      <c r="O373" s="345">
        <v>29529.360000000001</v>
      </c>
      <c r="P373" t="s">
        <v>58</v>
      </c>
      <c r="Q373">
        <v>29529.360000000001</v>
      </c>
      <c r="R373" t="s">
        <v>58</v>
      </c>
      <c r="S373">
        <v>-40.64</v>
      </c>
      <c r="T373">
        <v>-40.64</v>
      </c>
    </row>
    <row r="374" spans="1:20" x14ac:dyDescent="0.25">
      <c r="A374">
        <v>232435</v>
      </c>
      <c r="B374">
        <v>676870</v>
      </c>
      <c r="C374">
        <v>676870</v>
      </c>
      <c r="D374" t="s">
        <v>971</v>
      </c>
      <c r="E374" t="s">
        <v>701</v>
      </c>
      <c r="F374" t="s">
        <v>53</v>
      </c>
      <c r="G374" t="s">
        <v>58</v>
      </c>
      <c r="I374" t="s">
        <v>956</v>
      </c>
      <c r="J374" s="104">
        <v>45930</v>
      </c>
      <c r="K374" s="104">
        <v>45931</v>
      </c>
      <c r="L374" s="345">
        <v>-3</v>
      </c>
      <c r="M374">
        <v>2787.1089999999999</v>
      </c>
      <c r="N374">
        <v>8361.33</v>
      </c>
      <c r="O374" s="345">
        <v>8331.33</v>
      </c>
      <c r="P374" t="s">
        <v>58</v>
      </c>
      <c r="Q374">
        <v>8331.33</v>
      </c>
      <c r="R374" t="s">
        <v>58</v>
      </c>
      <c r="S374">
        <v>-30</v>
      </c>
      <c r="T374">
        <v>-30</v>
      </c>
    </row>
    <row r="375" spans="1:20" x14ac:dyDescent="0.25">
      <c r="A375">
        <v>228160</v>
      </c>
      <c r="B375">
        <v>676844</v>
      </c>
      <c r="C375">
        <v>676844</v>
      </c>
      <c r="D375" t="s">
        <v>990</v>
      </c>
      <c r="E375" t="s">
        <v>991</v>
      </c>
      <c r="F375" t="s">
        <v>920</v>
      </c>
      <c r="G375" t="s">
        <v>58</v>
      </c>
      <c r="H375" t="s">
        <v>975</v>
      </c>
      <c r="I375" t="s">
        <v>956</v>
      </c>
      <c r="J375" s="104">
        <v>45924</v>
      </c>
      <c r="K375" s="104">
        <v>45924</v>
      </c>
      <c r="L375" s="345">
        <v>-70</v>
      </c>
      <c r="M375">
        <v>79.542699999999996</v>
      </c>
      <c r="N375">
        <v>5567.99</v>
      </c>
      <c r="O375" s="345">
        <v>5535.99</v>
      </c>
      <c r="P375" t="s">
        <v>58</v>
      </c>
      <c r="Q375">
        <v>5535.99</v>
      </c>
      <c r="R375" t="s">
        <v>58</v>
      </c>
      <c r="S375">
        <v>-32</v>
      </c>
      <c r="T375">
        <v>-32</v>
      </c>
    </row>
    <row r="376" spans="1:20" x14ac:dyDescent="0.25">
      <c r="A376">
        <v>228162</v>
      </c>
      <c r="B376">
        <v>676844</v>
      </c>
      <c r="C376">
        <v>676844</v>
      </c>
      <c r="D376" t="s">
        <v>979</v>
      </c>
      <c r="E376" t="s">
        <v>748</v>
      </c>
      <c r="F376" t="s">
        <v>893</v>
      </c>
      <c r="G376" t="s">
        <v>58</v>
      </c>
      <c r="H376" t="s">
        <v>975</v>
      </c>
      <c r="I376" t="s">
        <v>956</v>
      </c>
      <c r="J376" s="104">
        <v>45924</v>
      </c>
      <c r="K376" s="104">
        <v>45924</v>
      </c>
      <c r="L376" s="345">
        <v>-140</v>
      </c>
      <c r="M376">
        <v>52.64</v>
      </c>
      <c r="N376">
        <v>7369.6</v>
      </c>
      <c r="O376" s="345">
        <v>7336.95</v>
      </c>
      <c r="P376" t="s">
        <v>58</v>
      </c>
      <c r="Q376">
        <v>7336.95</v>
      </c>
      <c r="R376" t="s">
        <v>58</v>
      </c>
      <c r="S376">
        <v>-32.65</v>
      </c>
      <c r="T376">
        <v>-32.65</v>
      </c>
    </row>
    <row r="377" spans="1:20" x14ac:dyDescent="0.25">
      <c r="A377">
        <v>228155</v>
      </c>
      <c r="B377">
        <v>676844</v>
      </c>
      <c r="C377">
        <v>676844</v>
      </c>
      <c r="D377" t="s">
        <v>962</v>
      </c>
      <c r="E377" t="s">
        <v>699</v>
      </c>
      <c r="F377" t="s">
        <v>2</v>
      </c>
      <c r="G377" t="s">
        <v>58</v>
      </c>
      <c r="I377" t="s">
        <v>956</v>
      </c>
      <c r="J377" s="104">
        <v>45923</v>
      </c>
      <c r="K377" s="104">
        <v>45924</v>
      </c>
      <c r="L377" s="345">
        <v>8</v>
      </c>
      <c r="M377">
        <v>1740.62</v>
      </c>
      <c r="N377">
        <v>-13924.96</v>
      </c>
      <c r="O377" s="345">
        <v>-14054.58</v>
      </c>
      <c r="P377" t="s">
        <v>58</v>
      </c>
      <c r="Q377">
        <v>-14054.58</v>
      </c>
      <c r="R377" t="s">
        <v>58</v>
      </c>
      <c r="S377">
        <v>-129.62</v>
      </c>
      <c r="T377">
        <v>-129.62</v>
      </c>
    </row>
    <row r="378" spans="1:20" x14ac:dyDescent="0.25">
      <c r="A378">
        <v>226350</v>
      </c>
      <c r="B378">
        <v>70596124</v>
      </c>
      <c r="C378">
        <v>70596124</v>
      </c>
      <c r="D378" t="s">
        <v>955</v>
      </c>
      <c r="E378" t="s">
        <v>707</v>
      </c>
      <c r="F378" t="s">
        <v>6</v>
      </c>
      <c r="G378" t="s">
        <v>58</v>
      </c>
      <c r="I378" t="s">
        <v>956</v>
      </c>
      <c r="J378" s="104">
        <v>45917</v>
      </c>
      <c r="K378" s="104">
        <v>45919</v>
      </c>
      <c r="L378" s="345">
        <v>-30</v>
      </c>
      <c r="M378">
        <v>1113.78</v>
      </c>
      <c r="N378">
        <v>33413.4</v>
      </c>
      <c r="O378" s="345">
        <v>33333.4</v>
      </c>
      <c r="P378" t="s">
        <v>58</v>
      </c>
      <c r="Q378">
        <v>33333.4</v>
      </c>
      <c r="R378" t="s">
        <v>58</v>
      </c>
      <c r="S378">
        <v>-80</v>
      </c>
      <c r="T378">
        <v>-80</v>
      </c>
    </row>
    <row r="379" spans="1:20" x14ac:dyDescent="0.25">
      <c r="A379">
        <v>226351</v>
      </c>
      <c r="B379">
        <v>70596124</v>
      </c>
      <c r="C379">
        <v>70596124</v>
      </c>
      <c r="D379" t="s">
        <v>957</v>
      </c>
      <c r="E379" t="s">
        <v>700</v>
      </c>
      <c r="F379" t="s">
        <v>5</v>
      </c>
      <c r="G379" t="s">
        <v>58</v>
      </c>
      <c r="I379" t="s">
        <v>956</v>
      </c>
      <c r="J379" s="104">
        <v>45917</v>
      </c>
      <c r="K379" s="104">
        <v>45922</v>
      </c>
      <c r="L379" s="345">
        <v>-20</v>
      </c>
      <c r="M379">
        <v>1087.21</v>
      </c>
      <c r="N379">
        <v>21744.2</v>
      </c>
      <c r="O379" s="345">
        <v>21664.2</v>
      </c>
      <c r="P379" t="s">
        <v>58</v>
      </c>
      <c r="Q379">
        <v>21664.2</v>
      </c>
      <c r="R379" t="s">
        <v>58</v>
      </c>
      <c r="S379">
        <v>-80</v>
      </c>
      <c r="T379">
        <v>-80</v>
      </c>
    </row>
    <row r="380" spans="1:20" x14ac:dyDescent="0.25">
      <c r="A380">
        <v>225600</v>
      </c>
      <c r="B380">
        <v>70596124</v>
      </c>
      <c r="C380">
        <v>70596124</v>
      </c>
      <c r="D380" t="s">
        <v>1004</v>
      </c>
      <c r="E380" t="s">
        <v>702</v>
      </c>
      <c r="F380" t="s">
        <v>12</v>
      </c>
      <c r="G380" t="s">
        <v>58</v>
      </c>
      <c r="I380" t="s">
        <v>956</v>
      </c>
      <c r="J380" s="104">
        <v>45916</v>
      </c>
      <c r="K380" s="104">
        <v>45918</v>
      </c>
      <c r="L380" s="345">
        <v>-210</v>
      </c>
      <c r="M380">
        <v>132.65</v>
      </c>
      <c r="N380">
        <v>27856.5</v>
      </c>
      <c r="O380" s="345">
        <v>27776.5</v>
      </c>
      <c r="P380" t="s">
        <v>58</v>
      </c>
      <c r="Q380">
        <v>27776.5</v>
      </c>
      <c r="R380" t="s">
        <v>58</v>
      </c>
      <c r="S380">
        <v>-80</v>
      </c>
      <c r="T380">
        <v>-80</v>
      </c>
    </row>
    <row r="381" spans="1:20" x14ac:dyDescent="0.25">
      <c r="A381">
        <v>225601</v>
      </c>
      <c r="B381">
        <v>70596124</v>
      </c>
      <c r="C381">
        <v>70596124</v>
      </c>
      <c r="D381" t="s">
        <v>962</v>
      </c>
      <c r="E381" t="s">
        <v>699</v>
      </c>
      <c r="F381" t="s">
        <v>2</v>
      </c>
      <c r="G381" t="s">
        <v>58</v>
      </c>
      <c r="I381" t="s">
        <v>956</v>
      </c>
      <c r="J381" s="104">
        <v>45916</v>
      </c>
      <c r="K381" s="104">
        <v>45918</v>
      </c>
      <c r="L381" s="345">
        <v>-15</v>
      </c>
      <c r="M381">
        <v>1734.78</v>
      </c>
      <c r="N381">
        <v>26021.7</v>
      </c>
      <c r="O381" s="345">
        <v>25941.7</v>
      </c>
      <c r="P381" t="s">
        <v>58</v>
      </c>
      <c r="Q381">
        <v>25941.7</v>
      </c>
      <c r="R381" t="s">
        <v>58</v>
      </c>
      <c r="S381">
        <v>-80</v>
      </c>
      <c r="T381">
        <v>-80</v>
      </c>
    </row>
    <row r="382" spans="1:20" x14ac:dyDescent="0.25">
      <c r="A382">
        <v>224845</v>
      </c>
      <c r="B382">
        <v>70596124</v>
      </c>
      <c r="C382">
        <v>70596124</v>
      </c>
      <c r="D382" t="s">
        <v>961</v>
      </c>
      <c r="E382" t="s">
        <v>711</v>
      </c>
      <c r="F382" t="s">
        <v>10</v>
      </c>
      <c r="G382" t="s">
        <v>58</v>
      </c>
      <c r="H382" t="s">
        <v>960</v>
      </c>
      <c r="I382" t="s">
        <v>956</v>
      </c>
      <c r="J382" s="104">
        <v>45915</v>
      </c>
      <c r="K382" s="104">
        <v>45917</v>
      </c>
      <c r="L382" s="345">
        <v>-1600</v>
      </c>
      <c r="M382">
        <v>14.744</v>
      </c>
      <c r="N382">
        <v>23590.400000000001</v>
      </c>
      <c r="O382" s="345">
        <v>23510.400000000001</v>
      </c>
      <c r="P382" t="s">
        <v>58</v>
      </c>
      <c r="Q382">
        <v>23510.400000000001</v>
      </c>
      <c r="R382" t="s">
        <v>58</v>
      </c>
      <c r="S382">
        <v>-80</v>
      </c>
      <c r="T382">
        <v>-80</v>
      </c>
    </row>
    <row r="383" spans="1:20" x14ac:dyDescent="0.25">
      <c r="A383">
        <v>224846</v>
      </c>
      <c r="B383">
        <v>70596124</v>
      </c>
      <c r="C383">
        <v>70596124</v>
      </c>
      <c r="D383" t="s">
        <v>1010</v>
      </c>
      <c r="E383" t="s">
        <v>713</v>
      </c>
      <c r="F383" t="s">
        <v>14</v>
      </c>
      <c r="G383" t="s">
        <v>58</v>
      </c>
      <c r="H383" t="s">
        <v>960</v>
      </c>
      <c r="I383" t="s">
        <v>956</v>
      </c>
      <c r="J383" s="104">
        <v>45915</v>
      </c>
      <c r="K383" s="104">
        <v>45917</v>
      </c>
      <c r="L383" s="345">
        <v>-80</v>
      </c>
      <c r="M383">
        <v>405.19490000000002</v>
      </c>
      <c r="N383">
        <v>32415.59</v>
      </c>
      <c r="O383" s="345">
        <v>32335.59</v>
      </c>
      <c r="P383" t="s">
        <v>58</v>
      </c>
      <c r="Q383">
        <v>32335.59</v>
      </c>
      <c r="R383" t="s">
        <v>58</v>
      </c>
      <c r="S383">
        <v>-80</v>
      </c>
      <c r="T383">
        <v>-80</v>
      </c>
    </row>
    <row r="384" spans="1:20" x14ac:dyDescent="0.25">
      <c r="A384">
        <v>224847</v>
      </c>
      <c r="B384">
        <v>70596124</v>
      </c>
      <c r="C384">
        <v>70596124</v>
      </c>
      <c r="D384" t="s">
        <v>1009</v>
      </c>
      <c r="E384" t="s">
        <v>708</v>
      </c>
      <c r="F384" t="s">
        <v>7</v>
      </c>
      <c r="G384" t="s">
        <v>58</v>
      </c>
      <c r="H384" t="s">
        <v>960</v>
      </c>
      <c r="I384" t="s">
        <v>956</v>
      </c>
      <c r="J384" s="104">
        <v>45915</v>
      </c>
      <c r="K384" s="104">
        <v>45917</v>
      </c>
      <c r="L384" s="345">
        <v>-100</v>
      </c>
      <c r="M384">
        <v>557.47839999999997</v>
      </c>
      <c r="N384">
        <v>55747.839999999997</v>
      </c>
      <c r="O384" s="345">
        <v>55664.22</v>
      </c>
      <c r="P384" t="s">
        <v>58</v>
      </c>
      <c r="Q384">
        <v>55664.22</v>
      </c>
      <c r="R384" t="s">
        <v>58</v>
      </c>
      <c r="S384">
        <v>-83.62</v>
      </c>
      <c r="T384">
        <v>-83.62</v>
      </c>
    </row>
    <row r="385" spans="1:20" x14ac:dyDescent="0.25">
      <c r="A385">
        <v>224851</v>
      </c>
      <c r="B385">
        <v>4432503.1001000004</v>
      </c>
      <c r="C385">
        <v>4432503.1001000004</v>
      </c>
      <c r="D385" t="s">
        <v>971</v>
      </c>
      <c r="E385" t="s">
        <v>701</v>
      </c>
      <c r="F385" t="s">
        <v>53</v>
      </c>
      <c r="G385" t="s">
        <v>58</v>
      </c>
      <c r="I385" t="s">
        <v>956</v>
      </c>
      <c r="J385" s="104">
        <v>45915</v>
      </c>
      <c r="K385" s="104">
        <v>45915</v>
      </c>
      <c r="L385" s="345">
        <v>-19</v>
      </c>
      <c r="M385">
        <v>2784.6219999999998</v>
      </c>
      <c r="N385">
        <v>52907.82</v>
      </c>
      <c r="O385" s="345">
        <v>52832.82</v>
      </c>
      <c r="P385" t="s">
        <v>58</v>
      </c>
      <c r="Q385">
        <v>52907.82</v>
      </c>
      <c r="R385" t="s">
        <v>58</v>
      </c>
      <c r="S385">
        <v>0</v>
      </c>
      <c r="T385">
        <v>-75</v>
      </c>
    </row>
    <row r="386" spans="1:20" x14ac:dyDescent="0.25">
      <c r="A386">
        <v>224853</v>
      </c>
      <c r="B386">
        <v>4424420.1001000004</v>
      </c>
      <c r="C386">
        <v>4424420.1001000004</v>
      </c>
      <c r="D386" t="s">
        <v>971</v>
      </c>
      <c r="E386" t="s">
        <v>701</v>
      </c>
      <c r="F386" t="s">
        <v>53</v>
      </c>
      <c r="G386" t="s">
        <v>58</v>
      </c>
      <c r="I386" t="s">
        <v>956</v>
      </c>
      <c r="J386" s="104">
        <v>45915</v>
      </c>
      <c r="K386" s="104">
        <v>45915</v>
      </c>
      <c r="L386" s="345">
        <v>-19</v>
      </c>
      <c r="M386">
        <v>2784.6219999999998</v>
      </c>
      <c r="N386">
        <v>52907.82</v>
      </c>
      <c r="O386" s="345">
        <v>52832.82</v>
      </c>
      <c r="P386" t="s">
        <v>58</v>
      </c>
      <c r="Q386">
        <v>52907.82</v>
      </c>
      <c r="R386" t="s">
        <v>58</v>
      </c>
      <c r="S386">
        <v>0</v>
      </c>
      <c r="T386">
        <v>-75</v>
      </c>
    </row>
    <row r="387" spans="1:20" x14ac:dyDescent="0.25">
      <c r="A387">
        <v>225540</v>
      </c>
      <c r="B387">
        <v>70596124</v>
      </c>
      <c r="C387">
        <v>70596124</v>
      </c>
      <c r="D387" t="s">
        <v>959</v>
      </c>
      <c r="E387" t="s">
        <v>710</v>
      </c>
      <c r="F387" t="s">
        <v>8</v>
      </c>
      <c r="G387" t="s">
        <v>865</v>
      </c>
      <c r="H387" t="s">
        <v>960</v>
      </c>
      <c r="I387" t="s">
        <v>956</v>
      </c>
      <c r="J387" s="104">
        <v>45915</v>
      </c>
      <c r="K387" s="104">
        <v>45917</v>
      </c>
      <c r="L387" s="345">
        <v>-4600</v>
      </c>
      <c r="M387">
        <v>8.8010000000000002</v>
      </c>
      <c r="N387">
        <v>40484.6</v>
      </c>
      <c r="O387" s="345">
        <v>40390.85</v>
      </c>
      <c r="P387" t="s">
        <v>865</v>
      </c>
      <c r="Q387">
        <v>40390.85</v>
      </c>
      <c r="R387" t="s">
        <v>865</v>
      </c>
      <c r="S387">
        <v>-93.75</v>
      </c>
      <c r="T387">
        <v>-93.75</v>
      </c>
    </row>
    <row r="388" spans="1:20" x14ac:dyDescent="0.25">
      <c r="A388">
        <v>224576</v>
      </c>
      <c r="B388">
        <v>70609111</v>
      </c>
      <c r="C388">
        <v>70609111</v>
      </c>
      <c r="D388" t="s">
        <v>971</v>
      </c>
      <c r="E388" t="s">
        <v>701</v>
      </c>
      <c r="F388" t="s">
        <v>53</v>
      </c>
      <c r="G388" t="s">
        <v>58</v>
      </c>
      <c r="I388" t="s">
        <v>956</v>
      </c>
      <c r="J388" s="104">
        <v>45912</v>
      </c>
      <c r="K388" s="104">
        <v>45912</v>
      </c>
      <c r="L388" s="345">
        <v>84</v>
      </c>
      <c r="M388">
        <v>2784.1550000000002</v>
      </c>
      <c r="N388">
        <v>-233869.02</v>
      </c>
      <c r="O388" s="345">
        <v>-234102.89</v>
      </c>
      <c r="P388" t="s">
        <v>58</v>
      </c>
      <c r="Q388">
        <v>-234102.89</v>
      </c>
      <c r="R388" t="s">
        <v>58</v>
      </c>
      <c r="S388">
        <v>-233.87</v>
      </c>
      <c r="T388">
        <v>-233.87</v>
      </c>
    </row>
    <row r="389" spans="1:20" x14ac:dyDescent="0.25">
      <c r="A389">
        <v>224578</v>
      </c>
      <c r="B389">
        <v>70609103</v>
      </c>
      <c r="C389">
        <v>70609103</v>
      </c>
      <c r="D389" t="s">
        <v>971</v>
      </c>
      <c r="E389" t="s">
        <v>701</v>
      </c>
      <c r="F389" t="s">
        <v>53</v>
      </c>
      <c r="G389" t="s">
        <v>58</v>
      </c>
      <c r="I389" t="s">
        <v>956</v>
      </c>
      <c r="J389" s="104">
        <v>45912</v>
      </c>
      <c r="K389" s="104">
        <v>45912</v>
      </c>
      <c r="L389" s="345">
        <v>-3</v>
      </c>
      <c r="M389">
        <v>2784.1550000000002</v>
      </c>
      <c r="N389">
        <v>8352.4699999999993</v>
      </c>
      <c r="O389" s="345">
        <v>8272.4699999999993</v>
      </c>
      <c r="P389" t="s">
        <v>58</v>
      </c>
      <c r="Q389">
        <v>8272.4699999999993</v>
      </c>
      <c r="R389" t="s">
        <v>58</v>
      </c>
      <c r="S389">
        <v>-80</v>
      </c>
      <c r="T389">
        <v>-80</v>
      </c>
    </row>
    <row r="390" spans="1:20" x14ac:dyDescent="0.25">
      <c r="A390">
        <v>226712</v>
      </c>
      <c r="B390">
        <v>3653646.1000999999</v>
      </c>
      <c r="C390">
        <v>3653646.1000999999</v>
      </c>
      <c r="D390" t="s">
        <v>726</v>
      </c>
      <c r="E390" t="s">
        <v>726</v>
      </c>
      <c r="F390" t="s">
        <v>913</v>
      </c>
      <c r="G390" t="s">
        <v>58</v>
      </c>
      <c r="H390" t="s">
        <v>975</v>
      </c>
      <c r="I390" t="s">
        <v>956</v>
      </c>
      <c r="J390" s="104">
        <v>45912</v>
      </c>
      <c r="K390" s="104">
        <v>45919</v>
      </c>
      <c r="L390" s="345">
        <v>38000</v>
      </c>
      <c r="M390">
        <v>100</v>
      </c>
      <c r="N390">
        <v>-38000</v>
      </c>
      <c r="O390" s="345">
        <v>-38075</v>
      </c>
      <c r="P390" t="s">
        <v>58</v>
      </c>
      <c r="Q390">
        <v>-38000</v>
      </c>
      <c r="R390" t="s">
        <v>58</v>
      </c>
      <c r="S390">
        <v>0</v>
      </c>
      <c r="T390">
        <v>-75</v>
      </c>
    </row>
    <row r="391" spans="1:20" x14ac:dyDescent="0.25">
      <c r="A391">
        <v>226714</v>
      </c>
      <c r="B391">
        <v>4432503.1001000004</v>
      </c>
      <c r="C391">
        <v>4432503.1001000004</v>
      </c>
      <c r="D391" t="s">
        <v>726</v>
      </c>
      <c r="E391" t="s">
        <v>726</v>
      </c>
      <c r="F391" t="s">
        <v>913</v>
      </c>
      <c r="G391" t="s">
        <v>58</v>
      </c>
      <c r="H391" t="s">
        <v>975</v>
      </c>
      <c r="I391" t="s">
        <v>956</v>
      </c>
      <c r="J391" s="104">
        <v>45912</v>
      </c>
      <c r="K391" s="104">
        <v>45919</v>
      </c>
      <c r="L391" s="345">
        <v>14000</v>
      </c>
      <c r="M391">
        <v>100</v>
      </c>
      <c r="N391">
        <v>-14000</v>
      </c>
      <c r="O391" s="345">
        <v>-14075</v>
      </c>
      <c r="P391" t="s">
        <v>58</v>
      </c>
      <c r="Q391">
        <v>-14000</v>
      </c>
      <c r="R391" t="s">
        <v>58</v>
      </c>
      <c r="S391">
        <v>0</v>
      </c>
      <c r="T391">
        <v>-75</v>
      </c>
    </row>
    <row r="392" spans="1:20" x14ac:dyDescent="0.25">
      <c r="A392">
        <v>226716</v>
      </c>
      <c r="B392">
        <v>4424420.1001000004</v>
      </c>
      <c r="C392">
        <v>4424420.1001000004</v>
      </c>
      <c r="D392" t="s">
        <v>726</v>
      </c>
      <c r="E392" t="s">
        <v>726</v>
      </c>
      <c r="F392" t="s">
        <v>913</v>
      </c>
      <c r="G392" t="s">
        <v>58</v>
      </c>
      <c r="H392" t="s">
        <v>975</v>
      </c>
      <c r="I392" t="s">
        <v>956</v>
      </c>
      <c r="J392" s="104">
        <v>45912</v>
      </c>
      <c r="K392" s="104">
        <v>45919</v>
      </c>
      <c r="L392" s="345">
        <v>14000</v>
      </c>
      <c r="M392">
        <v>100</v>
      </c>
      <c r="N392">
        <v>-14000</v>
      </c>
      <c r="O392" s="345">
        <v>-14075</v>
      </c>
      <c r="P392" t="s">
        <v>58</v>
      </c>
      <c r="Q392">
        <v>-14000</v>
      </c>
      <c r="R392" t="s">
        <v>58</v>
      </c>
      <c r="S392">
        <v>0</v>
      </c>
      <c r="T392">
        <v>-75</v>
      </c>
    </row>
    <row r="393" spans="1:20" x14ac:dyDescent="0.25">
      <c r="A393">
        <v>226718</v>
      </c>
      <c r="B393">
        <v>4438790.1001000004</v>
      </c>
      <c r="C393">
        <v>4438790.1001000004</v>
      </c>
      <c r="D393" t="s">
        <v>726</v>
      </c>
      <c r="E393" t="s">
        <v>726</v>
      </c>
      <c r="F393" t="s">
        <v>913</v>
      </c>
      <c r="G393" t="s">
        <v>58</v>
      </c>
      <c r="H393" t="s">
        <v>975</v>
      </c>
      <c r="I393" t="s">
        <v>956</v>
      </c>
      <c r="J393" s="104">
        <v>45912</v>
      </c>
      <c r="K393" s="104">
        <v>45919</v>
      </c>
      <c r="L393" s="345">
        <v>7000</v>
      </c>
      <c r="M393">
        <v>100</v>
      </c>
      <c r="N393">
        <v>-7000</v>
      </c>
      <c r="O393" s="345">
        <v>-7075</v>
      </c>
      <c r="P393" t="s">
        <v>58</v>
      </c>
      <c r="Q393">
        <v>-7000</v>
      </c>
      <c r="R393" t="s">
        <v>58</v>
      </c>
      <c r="S393">
        <v>0</v>
      </c>
      <c r="T393">
        <v>-75</v>
      </c>
    </row>
    <row r="394" spans="1:20" x14ac:dyDescent="0.25">
      <c r="A394">
        <v>226720</v>
      </c>
      <c r="B394">
        <v>4438803.1001000004</v>
      </c>
      <c r="C394">
        <v>4438803.1001000004</v>
      </c>
      <c r="D394" t="s">
        <v>726</v>
      </c>
      <c r="E394" t="s">
        <v>726</v>
      </c>
      <c r="F394" t="s">
        <v>913</v>
      </c>
      <c r="G394" t="s">
        <v>58</v>
      </c>
      <c r="H394" t="s">
        <v>975</v>
      </c>
      <c r="I394" t="s">
        <v>956</v>
      </c>
      <c r="J394" s="104">
        <v>45912</v>
      </c>
      <c r="K394" s="104">
        <v>45919</v>
      </c>
      <c r="L394" s="345">
        <v>7000</v>
      </c>
      <c r="M394">
        <v>100</v>
      </c>
      <c r="N394">
        <v>-7000</v>
      </c>
      <c r="O394" s="345">
        <v>-7075</v>
      </c>
      <c r="P394" t="s">
        <v>58</v>
      </c>
      <c r="Q394">
        <v>-7000</v>
      </c>
      <c r="R394" t="s">
        <v>58</v>
      </c>
      <c r="S394">
        <v>0</v>
      </c>
      <c r="T394">
        <v>-75</v>
      </c>
    </row>
    <row r="395" spans="1:20" x14ac:dyDescent="0.25">
      <c r="A395">
        <v>223956</v>
      </c>
      <c r="B395">
        <v>70598445</v>
      </c>
      <c r="C395">
        <v>70598445</v>
      </c>
      <c r="D395" t="s">
        <v>1009</v>
      </c>
      <c r="E395" t="s">
        <v>708</v>
      </c>
      <c r="F395" t="s">
        <v>7</v>
      </c>
      <c r="G395" t="s">
        <v>58</v>
      </c>
      <c r="H395" t="s">
        <v>960</v>
      </c>
      <c r="I395" t="s">
        <v>956</v>
      </c>
      <c r="J395" s="104">
        <v>45911</v>
      </c>
      <c r="K395" s="104">
        <v>45915</v>
      </c>
      <c r="L395" s="345">
        <v>-28</v>
      </c>
      <c r="M395">
        <v>549.6</v>
      </c>
      <c r="N395">
        <v>15388.8</v>
      </c>
      <c r="O395" s="345">
        <v>15338.8</v>
      </c>
      <c r="P395" t="s">
        <v>58</v>
      </c>
      <c r="Q395">
        <v>15338.8</v>
      </c>
      <c r="R395" t="s">
        <v>58</v>
      </c>
      <c r="S395">
        <v>-50</v>
      </c>
      <c r="T395">
        <v>-50</v>
      </c>
    </row>
    <row r="396" spans="1:20" x14ac:dyDescent="0.25">
      <c r="A396">
        <v>223739</v>
      </c>
      <c r="B396">
        <v>70596132</v>
      </c>
      <c r="C396">
        <v>70596132</v>
      </c>
      <c r="D396" t="s">
        <v>737</v>
      </c>
      <c r="E396" t="s">
        <v>737</v>
      </c>
      <c r="F396" t="s">
        <v>871</v>
      </c>
      <c r="G396" t="s">
        <v>58</v>
      </c>
      <c r="H396" t="s">
        <v>960</v>
      </c>
      <c r="I396" t="s">
        <v>956</v>
      </c>
      <c r="J396" s="104">
        <v>45909</v>
      </c>
      <c r="K396" s="104">
        <v>45911</v>
      </c>
      <c r="L396" s="345">
        <v>-20000</v>
      </c>
      <c r="M396">
        <v>112.9</v>
      </c>
      <c r="N396">
        <v>22580</v>
      </c>
      <c r="O396" s="345">
        <v>22534.84</v>
      </c>
      <c r="P396" t="s">
        <v>58</v>
      </c>
      <c r="Q396">
        <v>22534.84</v>
      </c>
      <c r="R396" t="s">
        <v>58</v>
      </c>
      <c r="S396">
        <v>-45.16</v>
      </c>
      <c r="T396">
        <v>-45.16</v>
      </c>
    </row>
    <row r="397" spans="1:20" x14ac:dyDescent="0.25">
      <c r="A397">
        <v>223741</v>
      </c>
      <c r="B397">
        <v>70596149</v>
      </c>
      <c r="C397">
        <v>70596149</v>
      </c>
      <c r="D397" t="s">
        <v>737</v>
      </c>
      <c r="E397" t="s">
        <v>737</v>
      </c>
      <c r="F397" t="s">
        <v>871</v>
      </c>
      <c r="G397" t="s">
        <v>58</v>
      </c>
      <c r="H397" t="s">
        <v>960</v>
      </c>
      <c r="I397" t="s">
        <v>956</v>
      </c>
      <c r="J397" s="104">
        <v>45909</v>
      </c>
      <c r="K397" s="104">
        <v>45911</v>
      </c>
      <c r="L397" s="345">
        <v>-20000</v>
      </c>
      <c r="M397">
        <v>112.9</v>
      </c>
      <c r="N397">
        <v>22580</v>
      </c>
      <c r="O397" s="345">
        <v>22534.84</v>
      </c>
      <c r="P397" t="s">
        <v>58</v>
      </c>
      <c r="Q397">
        <v>22534.84</v>
      </c>
      <c r="R397" t="s">
        <v>58</v>
      </c>
      <c r="S397">
        <v>-45.16</v>
      </c>
      <c r="T397">
        <v>-45.16</v>
      </c>
    </row>
    <row r="398" spans="1:20" x14ac:dyDescent="0.25">
      <c r="A398">
        <v>222897</v>
      </c>
      <c r="B398">
        <v>70609739</v>
      </c>
      <c r="C398">
        <v>70609739</v>
      </c>
      <c r="D398" t="s">
        <v>971</v>
      </c>
      <c r="E398" t="s">
        <v>701</v>
      </c>
      <c r="F398" t="s">
        <v>53</v>
      </c>
      <c r="G398" t="s">
        <v>58</v>
      </c>
      <c r="I398" t="s">
        <v>956</v>
      </c>
      <c r="J398" s="104">
        <v>45908</v>
      </c>
      <c r="K398" s="104">
        <v>45908</v>
      </c>
      <c r="L398" s="345">
        <v>-1</v>
      </c>
      <c r="M398">
        <v>2783.4070000000002</v>
      </c>
      <c r="N398">
        <v>2783.41</v>
      </c>
      <c r="O398" s="345">
        <v>2703.41</v>
      </c>
      <c r="P398" t="s">
        <v>58</v>
      </c>
      <c r="Q398">
        <v>2703.41</v>
      </c>
      <c r="R398" t="s">
        <v>58</v>
      </c>
      <c r="S398">
        <v>-80</v>
      </c>
      <c r="T398">
        <v>-80</v>
      </c>
    </row>
    <row r="399" spans="1:20" x14ac:dyDescent="0.25">
      <c r="A399">
        <v>222899</v>
      </c>
      <c r="B399">
        <v>70612178</v>
      </c>
      <c r="C399">
        <v>70612178</v>
      </c>
      <c r="D399" t="s">
        <v>971</v>
      </c>
      <c r="E399" t="s">
        <v>701</v>
      </c>
      <c r="F399" t="s">
        <v>53</v>
      </c>
      <c r="G399" t="s">
        <v>58</v>
      </c>
      <c r="I399" t="s">
        <v>956</v>
      </c>
      <c r="J399" s="104">
        <v>45908</v>
      </c>
      <c r="K399" s="104">
        <v>45908</v>
      </c>
      <c r="L399" s="345">
        <v>-1</v>
      </c>
      <c r="M399">
        <v>2783.4070000000002</v>
      </c>
      <c r="N399">
        <v>2783.41</v>
      </c>
      <c r="O399" s="345">
        <v>2703.41</v>
      </c>
      <c r="P399" t="s">
        <v>58</v>
      </c>
      <c r="Q399">
        <v>2703.41</v>
      </c>
      <c r="R399" t="s">
        <v>58</v>
      </c>
      <c r="S399">
        <v>-80</v>
      </c>
      <c r="T399">
        <v>-80</v>
      </c>
    </row>
    <row r="400" spans="1:20" x14ac:dyDescent="0.25">
      <c r="A400">
        <v>221660</v>
      </c>
      <c r="B400">
        <v>4432503.1001000004</v>
      </c>
      <c r="C400">
        <v>4432503.1001000004</v>
      </c>
      <c r="D400" t="s">
        <v>725</v>
      </c>
      <c r="E400" t="s">
        <v>725</v>
      </c>
      <c r="F400" t="s">
        <v>897</v>
      </c>
      <c r="G400" t="s">
        <v>58</v>
      </c>
      <c r="H400" t="s">
        <v>975</v>
      </c>
      <c r="I400" t="s">
        <v>956</v>
      </c>
      <c r="J400" s="104">
        <v>45904</v>
      </c>
      <c r="K400" s="104">
        <v>45919</v>
      </c>
      <c r="L400" s="345">
        <v>105000</v>
      </c>
      <c r="M400">
        <v>100</v>
      </c>
      <c r="N400">
        <v>-105000</v>
      </c>
      <c r="O400" s="345">
        <v>-105157.5</v>
      </c>
      <c r="P400" t="s">
        <v>58</v>
      </c>
      <c r="Q400">
        <v>-105000</v>
      </c>
      <c r="R400" t="s">
        <v>58</v>
      </c>
      <c r="S400">
        <v>0</v>
      </c>
      <c r="T400">
        <v>-157.5</v>
      </c>
    </row>
    <row r="401" spans="1:20" x14ac:dyDescent="0.25">
      <c r="A401">
        <v>221664</v>
      </c>
      <c r="B401">
        <v>4424420.1001000004</v>
      </c>
      <c r="C401">
        <v>4424420.1001000004</v>
      </c>
      <c r="D401" t="s">
        <v>725</v>
      </c>
      <c r="E401" t="s">
        <v>725</v>
      </c>
      <c r="F401" t="s">
        <v>897</v>
      </c>
      <c r="G401" t="s">
        <v>58</v>
      </c>
      <c r="H401" t="s">
        <v>975</v>
      </c>
      <c r="I401" t="s">
        <v>956</v>
      </c>
      <c r="J401" s="104">
        <v>45904</v>
      </c>
      <c r="K401" s="104">
        <v>45919</v>
      </c>
      <c r="L401" s="345">
        <v>105000</v>
      </c>
      <c r="M401">
        <v>100</v>
      </c>
      <c r="N401">
        <v>-105000</v>
      </c>
      <c r="O401" s="345">
        <v>-105157.5</v>
      </c>
      <c r="P401" t="s">
        <v>58</v>
      </c>
      <c r="Q401">
        <v>-105000</v>
      </c>
      <c r="R401" t="s">
        <v>58</v>
      </c>
      <c r="S401">
        <v>0</v>
      </c>
      <c r="T401">
        <v>-157.5</v>
      </c>
    </row>
    <row r="402" spans="1:20" x14ac:dyDescent="0.25">
      <c r="A402">
        <v>221670</v>
      </c>
      <c r="B402">
        <v>4438790.1001000004</v>
      </c>
      <c r="C402">
        <v>4438790.1001000004</v>
      </c>
      <c r="D402" t="s">
        <v>725</v>
      </c>
      <c r="E402" t="s">
        <v>725</v>
      </c>
      <c r="F402" t="s">
        <v>897</v>
      </c>
      <c r="G402" t="s">
        <v>58</v>
      </c>
      <c r="H402" t="s">
        <v>975</v>
      </c>
      <c r="I402" t="s">
        <v>956</v>
      </c>
      <c r="J402" s="104">
        <v>45904</v>
      </c>
      <c r="K402" s="104">
        <v>45919</v>
      </c>
      <c r="L402" s="345">
        <v>45000</v>
      </c>
      <c r="M402">
        <v>100</v>
      </c>
      <c r="N402">
        <v>-45000</v>
      </c>
      <c r="O402" s="345">
        <v>-45075</v>
      </c>
      <c r="P402" t="s">
        <v>58</v>
      </c>
      <c r="Q402">
        <v>-45000</v>
      </c>
      <c r="R402" t="s">
        <v>58</v>
      </c>
      <c r="S402">
        <v>0</v>
      </c>
      <c r="T402">
        <v>-75</v>
      </c>
    </row>
    <row r="403" spans="1:20" x14ac:dyDescent="0.25">
      <c r="A403">
        <v>221674</v>
      </c>
      <c r="B403">
        <v>4438803.1001000004</v>
      </c>
      <c r="C403">
        <v>4438803.1001000004</v>
      </c>
      <c r="D403" t="s">
        <v>725</v>
      </c>
      <c r="E403" t="s">
        <v>725</v>
      </c>
      <c r="F403" t="s">
        <v>897</v>
      </c>
      <c r="G403" t="s">
        <v>58</v>
      </c>
      <c r="H403" t="s">
        <v>975</v>
      </c>
      <c r="I403" t="s">
        <v>956</v>
      </c>
      <c r="J403" s="104">
        <v>45904</v>
      </c>
      <c r="K403" s="104">
        <v>45919</v>
      </c>
      <c r="L403" s="345">
        <v>45000</v>
      </c>
      <c r="M403">
        <v>100</v>
      </c>
      <c r="N403">
        <v>-45000</v>
      </c>
      <c r="O403" s="345">
        <v>-45075</v>
      </c>
      <c r="P403" t="s">
        <v>58</v>
      </c>
      <c r="Q403">
        <v>-45000</v>
      </c>
      <c r="R403" t="s">
        <v>58</v>
      </c>
      <c r="S403">
        <v>0</v>
      </c>
      <c r="T403">
        <v>-75</v>
      </c>
    </row>
    <row r="404" spans="1:20" x14ac:dyDescent="0.25">
      <c r="A404">
        <v>221113</v>
      </c>
      <c r="B404">
        <v>4432503.1001000004</v>
      </c>
      <c r="C404">
        <v>4432503.1001000004</v>
      </c>
      <c r="D404" t="s">
        <v>971</v>
      </c>
      <c r="E404" t="s">
        <v>701</v>
      </c>
      <c r="F404" t="s">
        <v>53</v>
      </c>
      <c r="G404" t="s">
        <v>58</v>
      </c>
      <c r="I404" t="s">
        <v>956</v>
      </c>
      <c r="J404" s="104">
        <v>45903</v>
      </c>
      <c r="K404" s="104">
        <v>45903</v>
      </c>
      <c r="L404" s="345">
        <v>-35</v>
      </c>
      <c r="M404">
        <v>2782.6550000000002</v>
      </c>
      <c r="N404">
        <v>97392.93</v>
      </c>
      <c r="O404" s="345">
        <v>97317.93</v>
      </c>
      <c r="P404" t="s">
        <v>58</v>
      </c>
      <c r="Q404">
        <v>97392.93</v>
      </c>
      <c r="R404" t="s">
        <v>58</v>
      </c>
      <c r="S404">
        <v>0</v>
      </c>
      <c r="T404">
        <v>-75</v>
      </c>
    </row>
    <row r="405" spans="1:20" x14ac:dyDescent="0.25">
      <c r="A405">
        <v>221118</v>
      </c>
      <c r="B405">
        <v>4424420.1001000004</v>
      </c>
      <c r="C405">
        <v>4424420.1001000004</v>
      </c>
      <c r="D405" t="s">
        <v>971</v>
      </c>
      <c r="E405" t="s">
        <v>701</v>
      </c>
      <c r="F405" t="s">
        <v>53</v>
      </c>
      <c r="G405" t="s">
        <v>58</v>
      </c>
      <c r="I405" t="s">
        <v>956</v>
      </c>
      <c r="J405" s="104">
        <v>45903</v>
      </c>
      <c r="K405" s="104">
        <v>45903</v>
      </c>
      <c r="L405" s="345">
        <v>-40</v>
      </c>
      <c r="M405">
        <v>2782.6550000000002</v>
      </c>
      <c r="N405">
        <v>111306.2</v>
      </c>
      <c r="O405" s="345">
        <v>111231.2</v>
      </c>
      <c r="P405" t="s">
        <v>58</v>
      </c>
      <c r="Q405">
        <v>111306.2</v>
      </c>
      <c r="R405" t="s">
        <v>58</v>
      </c>
      <c r="S405">
        <v>0</v>
      </c>
      <c r="T405">
        <v>-75</v>
      </c>
    </row>
    <row r="406" spans="1:20" x14ac:dyDescent="0.25">
      <c r="A406">
        <v>221124</v>
      </c>
      <c r="B406">
        <v>4438803.1001000004</v>
      </c>
      <c r="C406">
        <v>4438803.1001000004</v>
      </c>
      <c r="D406" t="s">
        <v>971</v>
      </c>
      <c r="E406" t="s">
        <v>701</v>
      </c>
      <c r="F406" t="s">
        <v>53</v>
      </c>
      <c r="G406" t="s">
        <v>58</v>
      </c>
      <c r="I406" t="s">
        <v>956</v>
      </c>
      <c r="J406" s="104">
        <v>45903</v>
      </c>
      <c r="K406" s="104">
        <v>45903</v>
      </c>
      <c r="L406" s="345">
        <v>-15</v>
      </c>
      <c r="M406">
        <v>2782.6550000000002</v>
      </c>
      <c r="N406">
        <v>41739.83</v>
      </c>
      <c r="O406" s="345">
        <v>41664.83</v>
      </c>
      <c r="P406" t="s">
        <v>58</v>
      </c>
      <c r="Q406">
        <v>41739.83</v>
      </c>
      <c r="R406" t="s">
        <v>58</v>
      </c>
      <c r="S406">
        <v>0</v>
      </c>
      <c r="T406">
        <v>-75</v>
      </c>
    </row>
    <row r="407" spans="1:20" x14ac:dyDescent="0.25">
      <c r="A407">
        <v>221132</v>
      </c>
      <c r="B407">
        <v>4438790.1001000004</v>
      </c>
      <c r="C407">
        <v>4438790.1001000004</v>
      </c>
      <c r="D407" t="s">
        <v>971</v>
      </c>
      <c r="E407" t="s">
        <v>701</v>
      </c>
      <c r="F407" t="s">
        <v>53</v>
      </c>
      <c r="G407" t="s">
        <v>58</v>
      </c>
      <c r="I407" t="s">
        <v>956</v>
      </c>
      <c r="J407" s="104">
        <v>45903</v>
      </c>
      <c r="K407" s="104">
        <v>45903</v>
      </c>
      <c r="L407" s="345">
        <v>-15</v>
      </c>
      <c r="M407">
        <v>2782.6550000000002</v>
      </c>
      <c r="N407">
        <v>41739.83</v>
      </c>
      <c r="O407" s="345">
        <v>41664.83</v>
      </c>
      <c r="P407" t="s">
        <v>58</v>
      </c>
      <c r="Q407">
        <v>41739.83</v>
      </c>
      <c r="R407" t="s">
        <v>58</v>
      </c>
      <c r="S407">
        <v>0</v>
      </c>
      <c r="T407">
        <v>-75</v>
      </c>
    </row>
    <row r="408" spans="1:20" x14ac:dyDescent="0.25">
      <c r="A408">
        <v>221662</v>
      </c>
      <c r="B408">
        <v>4432503.1001000004</v>
      </c>
      <c r="C408">
        <v>4432503.1001000004</v>
      </c>
      <c r="D408" t="s">
        <v>723</v>
      </c>
      <c r="E408" t="s">
        <v>723</v>
      </c>
      <c r="F408" t="s">
        <v>894</v>
      </c>
      <c r="G408" t="s">
        <v>58</v>
      </c>
      <c r="H408" t="s">
        <v>975</v>
      </c>
      <c r="I408" t="s">
        <v>956</v>
      </c>
      <c r="J408" s="104">
        <v>45902</v>
      </c>
      <c r="K408" s="104">
        <v>45919</v>
      </c>
      <c r="L408" s="345">
        <v>135000</v>
      </c>
      <c r="M408">
        <v>100</v>
      </c>
      <c r="N408">
        <v>-135000</v>
      </c>
      <c r="O408" s="345">
        <v>-135202.5</v>
      </c>
      <c r="P408" t="s">
        <v>58</v>
      </c>
      <c r="Q408">
        <v>-135000</v>
      </c>
      <c r="R408" t="s">
        <v>58</v>
      </c>
      <c r="S408">
        <v>0</v>
      </c>
      <c r="T408">
        <v>-202.5</v>
      </c>
    </row>
    <row r="409" spans="1:20" x14ac:dyDescent="0.25">
      <c r="A409">
        <v>221665</v>
      </c>
      <c r="B409">
        <v>4424420.1001000004</v>
      </c>
      <c r="C409">
        <v>4424420.1001000004</v>
      </c>
      <c r="D409" t="s">
        <v>723</v>
      </c>
      <c r="E409" t="s">
        <v>723</v>
      </c>
      <c r="F409" t="s">
        <v>894</v>
      </c>
      <c r="G409" t="s">
        <v>58</v>
      </c>
      <c r="H409" t="s">
        <v>975</v>
      </c>
      <c r="I409" t="s">
        <v>956</v>
      </c>
      <c r="J409" s="104">
        <v>45902</v>
      </c>
      <c r="K409" s="104">
        <v>45919</v>
      </c>
      <c r="L409" s="345">
        <v>135000</v>
      </c>
      <c r="M409">
        <v>100</v>
      </c>
      <c r="N409">
        <v>-135000</v>
      </c>
      <c r="O409" s="345">
        <v>-135202.5</v>
      </c>
      <c r="P409" t="s">
        <v>58</v>
      </c>
      <c r="Q409">
        <v>-135000</v>
      </c>
      <c r="R409" t="s">
        <v>58</v>
      </c>
      <c r="S409">
        <v>0</v>
      </c>
      <c r="T409">
        <v>-202.5</v>
      </c>
    </row>
    <row r="410" spans="1:20" x14ac:dyDescent="0.25">
      <c r="A410">
        <v>221669</v>
      </c>
      <c r="B410">
        <v>4438790.1001000004</v>
      </c>
      <c r="C410">
        <v>4438790.1001000004</v>
      </c>
      <c r="D410" t="s">
        <v>723</v>
      </c>
      <c r="E410" t="s">
        <v>723</v>
      </c>
      <c r="F410" t="s">
        <v>894</v>
      </c>
      <c r="G410" t="s">
        <v>58</v>
      </c>
      <c r="H410" t="s">
        <v>975</v>
      </c>
      <c r="I410" t="s">
        <v>956</v>
      </c>
      <c r="J410" s="104">
        <v>45902</v>
      </c>
      <c r="K410" s="104">
        <v>45919</v>
      </c>
      <c r="L410" s="345">
        <v>55000</v>
      </c>
      <c r="M410">
        <v>100</v>
      </c>
      <c r="N410">
        <v>-55000</v>
      </c>
      <c r="O410" s="345">
        <v>-55082.5</v>
      </c>
      <c r="P410" t="s">
        <v>58</v>
      </c>
      <c r="Q410">
        <v>-55000</v>
      </c>
      <c r="R410" t="s">
        <v>58</v>
      </c>
      <c r="S410">
        <v>0</v>
      </c>
      <c r="T410">
        <v>-82.5</v>
      </c>
    </row>
    <row r="411" spans="1:20" x14ac:dyDescent="0.25">
      <c r="A411">
        <v>221673</v>
      </c>
      <c r="B411">
        <v>4438803.1001000004</v>
      </c>
      <c r="C411">
        <v>4438803.1001000004</v>
      </c>
      <c r="D411" t="s">
        <v>723</v>
      </c>
      <c r="E411" t="s">
        <v>723</v>
      </c>
      <c r="F411" t="s">
        <v>894</v>
      </c>
      <c r="G411" t="s">
        <v>58</v>
      </c>
      <c r="H411" t="s">
        <v>975</v>
      </c>
      <c r="I411" t="s">
        <v>956</v>
      </c>
      <c r="J411" s="104">
        <v>45902</v>
      </c>
      <c r="K411" s="104">
        <v>45919</v>
      </c>
      <c r="L411" s="345">
        <v>55000</v>
      </c>
      <c r="M411">
        <v>100</v>
      </c>
      <c r="N411">
        <v>-55000</v>
      </c>
      <c r="O411" s="345">
        <v>-55082.5</v>
      </c>
      <c r="P411" t="s">
        <v>58</v>
      </c>
      <c r="Q411">
        <v>-55000</v>
      </c>
      <c r="R411" t="s">
        <v>58</v>
      </c>
      <c r="S411">
        <v>0</v>
      </c>
      <c r="T411">
        <v>-82.5</v>
      </c>
    </row>
    <row r="412" spans="1:20" x14ac:dyDescent="0.25">
      <c r="A412">
        <v>219636</v>
      </c>
      <c r="B412">
        <v>70642046</v>
      </c>
      <c r="C412">
        <v>70642046</v>
      </c>
      <c r="D412" t="s">
        <v>749</v>
      </c>
      <c r="E412" t="s">
        <v>749</v>
      </c>
      <c r="F412" t="s">
        <v>910</v>
      </c>
      <c r="G412" t="s">
        <v>58</v>
      </c>
      <c r="H412" t="s">
        <v>1016</v>
      </c>
      <c r="I412" t="s">
        <v>956</v>
      </c>
      <c r="J412" s="104">
        <v>45901</v>
      </c>
      <c r="K412" s="104">
        <v>45901</v>
      </c>
      <c r="L412" s="345">
        <v>-20000</v>
      </c>
      <c r="M412">
        <v>100</v>
      </c>
      <c r="N412">
        <v>20000</v>
      </c>
      <c r="O412" s="345">
        <v>20080</v>
      </c>
      <c r="P412" t="s">
        <v>58</v>
      </c>
      <c r="Q412">
        <v>20080</v>
      </c>
      <c r="R412" t="s">
        <v>58</v>
      </c>
      <c r="S412">
        <v>80</v>
      </c>
      <c r="T412">
        <v>80</v>
      </c>
    </row>
    <row r="413" spans="1:20" x14ac:dyDescent="0.25">
      <c r="A413">
        <v>219638</v>
      </c>
      <c r="B413">
        <v>70596124</v>
      </c>
      <c r="C413">
        <v>70596124</v>
      </c>
      <c r="D413" t="s">
        <v>749</v>
      </c>
      <c r="E413" t="s">
        <v>749</v>
      </c>
      <c r="F413" t="s">
        <v>910</v>
      </c>
      <c r="G413" t="s">
        <v>58</v>
      </c>
      <c r="H413" t="s">
        <v>1016</v>
      </c>
      <c r="I413" t="s">
        <v>956</v>
      </c>
      <c r="J413" s="104">
        <v>45901</v>
      </c>
      <c r="K413" s="104">
        <v>45901</v>
      </c>
      <c r="L413" s="345">
        <v>-20000</v>
      </c>
      <c r="M413">
        <v>100</v>
      </c>
      <c r="N413">
        <v>20000</v>
      </c>
      <c r="O413" s="345">
        <v>20080</v>
      </c>
      <c r="P413" t="s">
        <v>58</v>
      </c>
      <c r="Q413">
        <v>20080</v>
      </c>
      <c r="R413" t="s">
        <v>58</v>
      </c>
      <c r="S413">
        <v>80</v>
      </c>
      <c r="T413">
        <v>80</v>
      </c>
    </row>
    <row r="414" spans="1:20" x14ac:dyDescent="0.25">
      <c r="A414">
        <v>219644</v>
      </c>
      <c r="B414">
        <v>70609103</v>
      </c>
      <c r="C414">
        <v>70609103</v>
      </c>
      <c r="D414" t="s">
        <v>749</v>
      </c>
      <c r="E414" t="s">
        <v>749</v>
      </c>
      <c r="F414" t="s">
        <v>910</v>
      </c>
      <c r="G414" t="s">
        <v>58</v>
      </c>
      <c r="H414" t="s">
        <v>1016</v>
      </c>
      <c r="I414" t="s">
        <v>956</v>
      </c>
      <c r="J414" s="104">
        <v>45901</v>
      </c>
      <c r="K414" s="104">
        <v>45901</v>
      </c>
      <c r="L414" s="345">
        <v>-65000</v>
      </c>
      <c r="M414">
        <v>100</v>
      </c>
      <c r="N414">
        <v>65000</v>
      </c>
      <c r="O414" s="345">
        <v>65130</v>
      </c>
      <c r="P414" t="s">
        <v>58</v>
      </c>
      <c r="Q414">
        <v>65130</v>
      </c>
      <c r="R414" t="s">
        <v>58</v>
      </c>
      <c r="S414">
        <v>130</v>
      </c>
      <c r="T414">
        <v>130</v>
      </c>
    </row>
    <row r="415" spans="1:20" x14ac:dyDescent="0.25">
      <c r="A415">
        <v>219646</v>
      </c>
      <c r="B415">
        <v>70609128</v>
      </c>
      <c r="C415">
        <v>70609128</v>
      </c>
      <c r="D415" t="s">
        <v>749</v>
      </c>
      <c r="E415" t="s">
        <v>749</v>
      </c>
      <c r="F415" t="s">
        <v>910</v>
      </c>
      <c r="G415" t="s">
        <v>58</v>
      </c>
      <c r="H415" t="s">
        <v>1016</v>
      </c>
      <c r="I415" t="s">
        <v>956</v>
      </c>
      <c r="J415" s="104">
        <v>45901</v>
      </c>
      <c r="K415" s="104">
        <v>45901</v>
      </c>
      <c r="L415" s="345">
        <v>-65000</v>
      </c>
      <c r="M415">
        <v>100</v>
      </c>
      <c r="N415">
        <v>65000</v>
      </c>
      <c r="O415" s="345">
        <v>65130</v>
      </c>
      <c r="P415" t="s">
        <v>58</v>
      </c>
      <c r="Q415">
        <v>65130</v>
      </c>
      <c r="R415" t="s">
        <v>58</v>
      </c>
      <c r="S415">
        <v>130</v>
      </c>
      <c r="T415">
        <v>130</v>
      </c>
    </row>
    <row r="416" spans="1:20" x14ac:dyDescent="0.25">
      <c r="A416">
        <v>221112</v>
      </c>
      <c r="B416">
        <v>4432503.1001000004</v>
      </c>
      <c r="C416">
        <v>4432503.1001000004</v>
      </c>
      <c r="D416" t="s">
        <v>728</v>
      </c>
      <c r="E416" t="s">
        <v>728</v>
      </c>
      <c r="F416" t="s">
        <v>899</v>
      </c>
      <c r="G416" t="s">
        <v>58</v>
      </c>
      <c r="H416" t="s">
        <v>975</v>
      </c>
      <c r="I416" t="s">
        <v>956</v>
      </c>
      <c r="J416" s="104">
        <v>45901</v>
      </c>
      <c r="K416" s="104">
        <v>45910</v>
      </c>
      <c r="L416" s="345">
        <v>105000</v>
      </c>
      <c r="M416">
        <v>100</v>
      </c>
      <c r="N416">
        <v>-105000</v>
      </c>
      <c r="O416" s="345">
        <v>-105157.5</v>
      </c>
      <c r="P416" t="s">
        <v>58</v>
      </c>
      <c r="Q416">
        <v>-105000</v>
      </c>
      <c r="R416" t="s">
        <v>58</v>
      </c>
      <c r="S416">
        <v>0</v>
      </c>
      <c r="T416">
        <v>-157.5</v>
      </c>
    </row>
    <row r="417" spans="1:20" x14ac:dyDescent="0.25">
      <c r="A417">
        <v>221114</v>
      </c>
      <c r="B417">
        <v>4432503.1001000004</v>
      </c>
      <c r="C417">
        <v>4432503.1001000004</v>
      </c>
      <c r="D417" t="s">
        <v>729</v>
      </c>
      <c r="E417" t="s">
        <v>729</v>
      </c>
      <c r="F417" t="s">
        <v>900</v>
      </c>
      <c r="G417" t="s">
        <v>58</v>
      </c>
      <c r="H417" t="s">
        <v>975</v>
      </c>
      <c r="I417" t="s">
        <v>956</v>
      </c>
      <c r="J417" s="104">
        <v>45901</v>
      </c>
      <c r="K417" s="104">
        <v>45910</v>
      </c>
      <c r="L417" s="345">
        <v>105000</v>
      </c>
      <c r="M417">
        <v>100</v>
      </c>
      <c r="N417">
        <v>-105000</v>
      </c>
      <c r="O417" s="345">
        <v>-105157.5</v>
      </c>
      <c r="P417" t="s">
        <v>58</v>
      </c>
      <c r="Q417">
        <v>-105000</v>
      </c>
      <c r="R417" t="s">
        <v>58</v>
      </c>
      <c r="S417">
        <v>0</v>
      </c>
      <c r="T417">
        <v>-157.5</v>
      </c>
    </row>
    <row r="418" spans="1:20" x14ac:dyDescent="0.25">
      <c r="A418">
        <v>221119</v>
      </c>
      <c r="B418">
        <v>4424420.1001000004</v>
      </c>
      <c r="C418">
        <v>4424420.1001000004</v>
      </c>
      <c r="D418" t="s">
        <v>728</v>
      </c>
      <c r="E418" t="s">
        <v>728</v>
      </c>
      <c r="F418" t="s">
        <v>899</v>
      </c>
      <c r="G418" t="s">
        <v>58</v>
      </c>
      <c r="H418" t="s">
        <v>975</v>
      </c>
      <c r="I418" t="s">
        <v>956</v>
      </c>
      <c r="J418" s="104">
        <v>45901</v>
      </c>
      <c r="K418" s="104">
        <v>45910</v>
      </c>
      <c r="L418" s="345">
        <v>105000</v>
      </c>
      <c r="M418">
        <v>100</v>
      </c>
      <c r="N418">
        <v>-105000</v>
      </c>
      <c r="O418" s="345">
        <v>-105157.5</v>
      </c>
      <c r="P418" t="s">
        <v>58</v>
      </c>
      <c r="Q418">
        <v>-105000</v>
      </c>
      <c r="R418" t="s">
        <v>58</v>
      </c>
      <c r="S418">
        <v>0</v>
      </c>
      <c r="T418">
        <v>-157.5</v>
      </c>
    </row>
    <row r="419" spans="1:20" x14ac:dyDescent="0.25">
      <c r="A419">
        <v>221122</v>
      </c>
      <c r="B419">
        <v>4424420.1001000004</v>
      </c>
      <c r="C419">
        <v>4424420.1001000004</v>
      </c>
      <c r="D419" t="s">
        <v>729</v>
      </c>
      <c r="E419" t="s">
        <v>729</v>
      </c>
      <c r="F419" t="s">
        <v>900</v>
      </c>
      <c r="G419" t="s">
        <v>58</v>
      </c>
      <c r="H419" t="s">
        <v>975</v>
      </c>
      <c r="I419" t="s">
        <v>956</v>
      </c>
      <c r="J419" s="104">
        <v>45901</v>
      </c>
      <c r="K419" s="104">
        <v>45910</v>
      </c>
      <c r="L419" s="345">
        <v>105000</v>
      </c>
      <c r="M419">
        <v>100</v>
      </c>
      <c r="N419">
        <v>-105000</v>
      </c>
      <c r="O419" s="345">
        <v>-105157.5</v>
      </c>
      <c r="P419" t="s">
        <v>58</v>
      </c>
      <c r="Q419">
        <v>-105000</v>
      </c>
      <c r="R419" t="s">
        <v>58</v>
      </c>
      <c r="S419">
        <v>0</v>
      </c>
      <c r="T419">
        <v>-157.5</v>
      </c>
    </row>
    <row r="420" spans="1:20" x14ac:dyDescent="0.25">
      <c r="A420">
        <v>221125</v>
      </c>
      <c r="B420">
        <v>4438803.1001000004</v>
      </c>
      <c r="C420">
        <v>4438803.1001000004</v>
      </c>
      <c r="D420" t="s">
        <v>729</v>
      </c>
      <c r="E420" t="s">
        <v>729</v>
      </c>
      <c r="F420" t="s">
        <v>900</v>
      </c>
      <c r="G420" t="s">
        <v>58</v>
      </c>
      <c r="H420" t="s">
        <v>975</v>
      </c>
      <c r="I420" t="s">
        <v>956</v>
      </c>
      <c r="J420" s="104">
        <v>45901</v>
      </c>
      <c r="K420" s="104">
        <v>45910</v>
      </c>
      <c r="L420" s="345">
        <v>45000</v>
      </c>
      <c r="M420">
        <v>100</v>
      </c>
      <c r="N420">
        <v>-45000</v>
      </c>
      <c r="O420" s="345">
        <v>-45075</v>
      </c>
      <c r="P420" t="s">
        <v>58</v>
      </c>
      <c r="Q420">
        <v>-45000</v>
      </c>
      <c r="R420" t="s">
        <v>58</v>
      </c>
      <c r="S420">
        <v>0</v>
      </c>
      <c r="T420">
        <v>-75</v>
      </c>
    </row>
    <row r="421" spans="1:20" x14ac:dyDescent="0.25">
      <c r="A421">
        <v>221128</v>
      </c>
      <c r="B421">
        <v>4438803.1001000004</v>
      </c>
      <c r="C421">
        <v>4438803.1001000004</v>
      </c>
      <c r="D421" t="s">
        <v>728</v>
      </c>
      <c r="E421" t="s">
        <v>728</v>
      </c>
      <c r="F421" t="s">
        <v>899</v>
      </c>
      <c r="G421" t="s">
        <v>58</v>
      </c>
      <c r="H421" t="s">
        <v>975</v>
      </c>
      <c r="I421" t="s">
        <v>956</v>
      </c>
      <c r="J421" s="104">
        <v>45901</v>
      </c>
      <c r="K421" s="104">
        <v>45910</v>
      </c>
      <c r="L421" s="345">
        <v>45000</v>
      </c>
      <c r="M421">
        <v>100</v>
      </c>
      <c r="N421">
        <v>-45000</v>
      </c>
      <c r="O421" s="345">
        <v>-45075</v>
      </c>
      <c r="P421" t="s">
        <v>58</v>
      </c>
      <c r="Q421">
        <v>-45000</v>
      </c>
      <c r="R421" t="s">
        <v>58</v>
      </c>
      <c r="S421">
        <v>0</v>
      </c>
      <c r="T421">
        <v>-75</v>
      </c>
    </row>
    <row r="422" spans="1:20" x14ac:dyDescent="0.25">
      <c r="A422">
        <v>221130</v>
      </c>
      <c r="B422">
        <v>4438790.1001000004</v>
      </c>
      <c r="C422">
        <v>4438790.1001000004</v>
      </c>
      <c r="D422" t="s">
        <v>728</v>
      </c>
      <c r="E422" t="s">
        <v>728</v>
      </c>
      <c r="F422" t="s">
        <v>899</v>
      </c>
      <c r="G422" t="s">
        <v>58</v>
      </c>
      <c r="H422" t="s">
        <v>975</v>
      </c>
      <c r="I422" t="s">
        <v>956</v>
      </c>
      <c r="J422" s="104">
        <v>45901</v>
      </c>
      <c r="K422" s="104">
        <v>45910</v>
      </c>
      <c r="L422" s="345">
        <v>45000</v>
      </c>
      <c r="M422">
        <v>100</v>
      </c>
      <c r="N422">
        <v>-45000</v>
      </c>
      <c r="O422" s="345">
        <v>-45075</v>
      </c>
      <c r="P422" t="s">
        <v>58</v>
      </c>
      <c r="Q422">
        <v>-45000</v>
      </c>
      <c r="R422" t="s">
        <v>58</v>
      </c>
      <c r="S422">
        <v>0</v>
      </c>
      <c r="T422">
        <v>-75</v>
      </c>
    </row>
    <row r="423" spans="1:20" x14ac:dyDescent="0.25">
      <c r="A423">
        <v>221131</v>
      </c>
      <c r="B423">
        <v>4438790.1001000004</v>
      </c>
      <c r="C423">
        <v>4438790.1001000004</v>
      </c>
      <c r="D423" t="s">
        <v>729</v>
      </c>
      <c r="E423" t="s">
        <v>729</v>
      </c>
      <c r="F423" t="s">
        <v>900</v>
      </c>
      <c r="G423" t="s">
        <v>58</v>
      </c>
      <c r="H423" t="s">
        <v>975</v>
      </c>
      <c r="I423" t="s">
        <v>956</v>
      </c>
      <c r="J423" s="104">
        <v>45901</v>
      </c>
      <c r="K423" s="104">
        <v>45910</v>
      </c>
      <c r="L423" s="345">
        <v>45000</v>
      </c>
      <c r="M423">
        <v>100</v>
      </c>
      <c r="N423">
        <v>-45000</v>
      </c>
      <c r="O423" s="345">
        <v>-45075</v>
      </c>
      <c r="P423" t="s">
        <v>58</v>
      </c>
      <c r="Q423">
        <v>-45000</v>
      </c>
      <c r="R423" t="s">
        <v>58</v>
      </c>
      <c r="S423">
        <v>0</v>
      </c>
      <c r="T423">
        <v>-75</v>
      </c>
    </row>
    <row r="424" spans="1:20" x14ac:dyDescent="0.25">
      <c r="A424">
        <v>217166</v>
      </c>
      <c r="B424">
        <v>70609103</v>
      </c>
      <c r="C424">
        <v>70609103</v>
      </c>
      <c r="D424" t="s">
        <v>971</v>
      </c>
      <c r="E424" t="s">
        <v>701</v>
      </c>
      <c r="F424" t="s">
        <v>53</v>
      </c>
      <c r="G424" t="s">
        <v>58</v>
      </c>
      <c r="I424" t="s">
        <v>956</v>
      </c>
      <c r="J424" s="104">
        <v>45895</v>
      </c>
      <c r="K424" s="104">
        <v>45895</v>
      </c>
      <c r="L424" s="345">
        <v>-2</v>
      </c>
      <c r="M424">
        <v>2781.4650000000001</v>
      </c>
      <c r="N424">
        <v>5562.93</v>
      </c>
      <c r="O424" s="345">
        <v>5482.93</v>
      </c>
      <c r="P424" t="s">
        <v>58</v>
      </c>
      <c r="Q424">
        <v>5482.93</v>
      </c>
      <c r="R424" t="s">
        <v>58</v>
      </c>
      <c r="S424">
        <v>-80</v>
      </c>
      <c r="T424">
        <v>-80</v>
      </c>
    </row>
    <row r="425" spans="1:20" x14ac:dyDescent="0.25">
      <c r="A425">
        <v>217168</v>
      </c>
      <c r="B425">
        <v>70609128</v>
      </c>
      <c r="C425">
        <v>70609128</v>
      </c>
      <c r="D425" t="s">
        <v>971</v>
      </c>
      <c r="E425" t="s">
        <v>701</v>
      </c>
      <c r="F425" t="s">
        <v>53</v>
      </c>
      <c r="G425" t="s">
        <v>58</v>
      </c>
      <c r="I425" t="s">
        <v>956</v>
      </c>
      <c r="J425" s="104">
        <v>45895</v>
      </c>
      <c r="K425" s="104">
        <v>45895</v>
      </c>
      <c r="L425" s="345">
        <v>-2</v>
      </c>
      <c r="M425">
        <v>2781.4650000000001</v>
      </c>
      <c r="N425">
        <v>5562.93</v>
      </c>
      <c r="O425" s="345">
        <v>5482.93</v>
      </c>
      <c r="P425" t="s">
        <v>58</v>
      </c>
      <c r="Q425">
        <v>5482.93</v>
      </c>
      <c r="R425" t="s">
        <v>58</v>
      </c>
      <c r="S425">
        <v>-80</v>
      </c>
      <c r="T425">
        <v>-80</v>
      </c>
    </row>
    <row r="426" spans="1:20" x14ac:dyDescent="0.25">
      <c r="A426">
        <v>217911</v>
      </c>
      <c r="B426">
        <v>678460</v>
      </c>
      <c r="C426">
        <v>678460</v>
      </c>
      <c r="D426" t="s">
        <v>971</v>
      </c>
      <c r="E426" t="s">
        <v>701</v>
      </c>
      <c r="F426" t="s">
        <v>53</v>
      </c>
      <c r="G426" t="s">
        <v>58</v>
      </c>
      <c r="I426" t="s">
        <v>956</v>
      </c>
      <c r="J426" s="104">
        <v>45894</v>
      </c>
      <c r="K426" s="104">
        <v>45895</v>
      </c>
      <c r="L426" s="345">
        <v>6</v>
      </c>
      <c r="M426">
        <v>2781.4650000000001</v>
      </c>
      <c r="N426">
        <v>-16688.79</v>
      </c>
      <c r="O426" s="345">
        <v>-16718.79</v>
      </c>
      <c r="P426" t="s">
        <v>58</v>
      </c>
      <c r="Q426">
        <v>-16718.79</v>
      </c>
      <c r="R426" t="s">
        <v>58</v>
      </c>
      <c r="S426">
        <v>-30</v>
      </c>
      <c r="T426">
        <v>-30</v>
      </c>
    </row>
    <row r="427" spans="1:20" x14ac:dyDescent="0.25">
      <c r="A427">
        <v>216694</v>
      </c>
      <c r="B427">
        <v>4438790.1001000004</v>
      </c>
      <c r="C427">
        <v>4438790.1001000004</v>
      </c>
      <c r="D427" t="s">
        <v>955</v>
      </c>
      <c r="E427" t="s">
        <v>707</v>
      </c>
      <c r="F427" t="s">
        <v>6</v>
      </c>
      <c r="G427" t="s">
        <v>58</v>
      </c>
      <c r="I427" t="s">
        <v>956</v>
      </c>
      <c r="J427" s="104">
        <v>45891</v>
      </c>
      <c r="K427" s="104">
        <v>45895</v>
      </c>
      <c r="L427" s="345">
        <v>40</v>
      </c>
      <c r="M427">
        <v>1109.02</v>
      </c>
      <c r="N427">
        <v>-44360.800000000003</v>
      </c>
      <c r="O427" s="345">
        <v>-44493.88</v>
      </c>
      <c r="P427" t="s">
        <v>58</v>
      </c>
      <c r="Q427">
        <v>-44360.800000000003</v>
      </c>
      <c r="R427" t="s">
        <v>58</v>
      </c>
      <c r="S427">
        <v>0</v>
      </c>
      <c r="T427">
        <v>-133.08000000000001</v>
      </c>
    </row>
    <row r="428" spans="1:20" x14ac:dyDescent="0.25">
      <c r="A428">
        <v>216695</v>
      </c>
      <c r="B428">
        <v>4438790.1001000004</v>
      </c>
      <c r="C428">
        <v>4438790.1001000004</v>
      </c>
      <c r="D428" t="s">
        <v>957</v>
      </c>
      <c r="E428" t="s">
        <v>700</v>
      </c>
      <c r="F428" t="s">
        <v>5</v>
      </c>
      <c r="G428" t="s">
        <v>58</v>
      </c>
      <c r="I428" t="s">
        <v>956</v>
      </c>
      <c r="J428" s="104">
        <v>45891</v>
      </c>
      <c r="K428" s="104">
        <v>45896</v>
      </c>
      <c r="L428" s="345">
        <v>20</v>
      </c>
      <c r="M428">
        <v>1079.56</v>
      </c>
      <c r="N428">
        <v>-21591.200000000001</v>
      </c>
      <c r="O428" s="345">
        <v>-21666.2</v>
      </c>
      <c r="P428" t="s">
        <v>58</v>
      </c>
      <c r="Q428">
        <v>-21591.200000000001</v>
      </c>
      <c r="R428" t="s">
        <v>58</v>
      </c>
      <c r="S428">
        <v>0</v>
      </c>
      <c r="T428">
        <v>-75</v>
      </c>
    </row>
    <row r="429" spans="1:20" x14ac:dyDescent="0.25">
      <c r="A429">
        <v>216698</v>
      </c>
      <c r="B429">
        <v>4438803.1001000004</v>
      </c>
      <c r="C429">
        <v>4438803.1001000004</v>
      </c>
      <c r="D429" t="s">
        <v>957</v>
      </c>
      <c r="E429" t="s">
        <v>700</v>
      </c>
      <c r="F429" t="s">
        <v>5</v>
      </c>
      <c r="G429" t="s">
        <v>58</v>
      </c>
      <c r="I429" t="s">
        <v>956</v>
      </c>
      <c r="J429" s="104">
        <v>45891</v>
      </c>
      <c r="K429" s="104">
        <v>45896</v>
      </c>
      <c r="L429" s="345">
        <v>20</v>
      </c>
      <c r="M429">
        <v>1079.56</v>
      </c>
      <c r="N429">
        <v>-21591.200000000001</v>
      </c>
      <c r="O429" s="345">
        <v>-21666.2</v>
      </c>
      <c r="P429" t="s">
        <v>58</v>
      </c>
      <c r="Q429">
        <v>-21591.200000000001</v>
      </c>
      <c r="R429" t="s">
        <v>58</v>
      </c>
      <c r="S429">
        <v>0</v>
      </c>
      <c r="T429">
        <v>-75</v>
      </c>
    </row>
    <row r="430" spans="1:20" x14ac:dyDescent="0.25">
      <c r="A430">
        <v>216699</v>
      </c>
      <c r="B430">
        <v>4438803.1001000004</v>
      </c>
      <c r="C430">
        <v>4438803.1001000004</v>
      </c>
      <c r="D430" t="s">
        <v>955</v>
      </c>
      <c r="E430" t="s">
        <v>707</v>
      </c>
      <c r="F430" t="s">
        <v>6</v>
      </c>
      <c r="G430" t="s">
        <v>58</v>
      </c>
      <c r="I430" t="s">
        <v>956</v>
      </c>
      <c r="J430" s="104">
        <v>45891</v>
      </c>
      <c r="K430" s="104">
        <v>45895</v>
      </c>
      <c r="L430" s="345">
        <v>40</v>
      </c>
      <c r="M430">
        <v>1109.02</v>
      </c>
      <c r="N430">
        <v>-44360.800000000003</v>
      </c>
      <c r="O430" s="345">
        <v>-44493.88</v>
      </c>
      <c r="P430" t="s">
        <v>58</v>
      </c>
      <c r="Q430">
        <v>-44360.800000000003</v>
      </c>
      <c r="R430" t="s">
        <v>58</v>
      </c>
      <c r="S430">
        <v>0</v>
      </c>
      <c r="T430">
        <v>-133.08000000000001</v>
      </c>
    </row>
    <row r="431" spans="1:20" x14ac:dyDescent="0.25">
      <c r="A431">
        <v>216207</v>
      </c>
      <c r="B431">
        <v>4438803.1001000004</v>
      </c>
      <c r="C431">
        <v>4438803.1001000004</v>
      </c>
      <c r="D431" t="s">
        <v>971</v>
      </c>
      <c r="E431" t="s">
        <v>701</v>
      </c>
      <c r="F431" t="s">
        <v>53</v>
      </c>
      <c r="G431" t="s">
        <v>58</v>
      </c>
      <c r="I431" t="s">
        <v>956</v>
      </c>
      <c r="J431" s="104">
        <v>45890</v>
      </c>
      <c r="K431" s="104">
        <v>45890</v>
      </c>
      <c r="L431" s="345">
        <v>130</v>
      </c>
      <c r="M431">
        <v>2780.6610000000001</v>
      </c>
      <c r="N431">
        <v>-361485.93</v>
      </c>
      <c r="O431" s="345">
        <v>-361560.93</v>
      </c>
      <c r="P431" t="s">
        <v>58</v>
      </c>
      <c r="Q431">
        <v>-361485.93</v>
      </c>
      <c r="R431" t="s">
        <v>58</v>
      </c>
      <c r="S431">
        <v>0</v>
      </c>
      <c r="T431">
        <v>-75</v>
      </c>
    </row>
    <row r="432" spans="1:20" x14ac:dyDescent="0.25">
      <c r="A432">
        <v>216209</v>
      </c>
      <c r="B432">
        <v>4438790.1001000004</v>
      </c>
      <c r="C432">
        <v>4438790.1001000004</v>
      </c>
      <c r="D432" t="s">
        <v>971</v>
      </c>
      <c r="E432" t="s">
        <v>701</v>
      </c>
      <c r="F432" t="s">
        <v>53</v>
      </c>
      <c r="G432" t="s">
        <v>58</v>
      </c>
      <c r="I432" t="s">
        <v>956</v>
      </c>
      <c r="J432" s="104">
        <v>45890</v>
      </c>
      <c r="K432" s="104">
        <v>45890</v>
      </c>
      <c r="L432" s="345">
        <v>130</v>
      </c>
      <c r="M432">
        <v>2780.6610000000001</v>
      </c>
      <c r="N432">
        <v>-361485.93</v>
      </c>
      <c r="O432" s="345">
        <v>-361560.93</v>
      </c>
      <c r="P432" t="s">
        <v>58</v>
      </c>
      <c r="Q432">
        <v>-361485.93</v>
      </c>
      <c r="R432" t="s">
        <v>58</v>
      </c>
      <c r="S432">
        <v>0</v>
      </c>
      <c r="T432">
        <v>-75</v>
      </c>
    </row>
    <row r="433" spans="1:20" x14ac:dyDescent="0.25">
      <c r="A433">
        <v>214583</v>
      </c>
      <c r="B433">
        <v>4432503.1001000004</v>
      </c>
      <c r="C433">
        <v>4432503.1001000004</v>
      </c>
      <c r="D433" t="s">
        <v>727</v>
      </c>
      <c r="E433" t="s">
        <v>727</v>
      </c>
      <c r="F433" t="s">
        <v>898</v>
      </c>
      <c r="G433" t="s">
        <v>58</v>
      </c>
      <c r="H433" t="s">
        <v>975</v>
      </c>
      <c r="I433" t="s">
        <v>956</v>
      </c>
      <c r="J433" s="104">
        <v>45881</v>
      </c>
      <c r="K433" s="104">
        <v>45884</v>
      </c>
      <c r="L433" s="345">
        <v>130000</v>
      </c>
      <c r="M433">
        <v>100</v>
      </c>
      <c r="N433">
        <v>-130000</v>
      </c>
      <c r="O433" s="345">
        <v>-130195</v>
      </c>
      <c r="P433" t="s">
        <v>58</v>
      </c>
      <c r="Q433">
        <v>-130000</v>
      </c>
      <c r="R433" t="s">
        <v>58</v>
      </c>
      <c r="S433">
        <v>0</v>
      </c>
      <c r="T433">
        <v>-195</v>
      </c>
    </row>
    <row r="434" spans="1:20" x14ac:dyDescent="0.25">
      <c r="A434">
        <v>211498</v>
      </c>
      <c r="B434">
        <v>4424420.1001000004</v>
      </c>
      <c r="C434">
        <v>4424420.1001000004</v>
      </c>
      <c r="D434" t="s">
        <v>1014</v>
      </c>
      <c r="E434" t="s">
        <v>1014</v>
      </c>
      <c r="F434" t="s">
        <v>1015</v>
      </c>
      <c r="G434" t="s">
        <v>58</v>
      </c>
      <c r="H434" t="s">
        <v>975</v>
      </c>
      <c r="I434" t="s">
        <v>956</v>
      </c>
      <c r="J434" s="104">
        <v>45877</v>
      </c>
      <c r="K434" s="104">
        <v>45877</v>
      </c>
      <c r="L434" s="345">
        <v>-130000</v>
      </c>
      <c r="M434">
        <v>100</v>
      </c>
      <c r="N434">
        <v>130000</v>
      </c>
      <c r="O434" s="345">
        <v>130195</v>
      </c>
      <c r="P434" t="s">
        <v>58</v>
      </c>
      <c r="Q434">
        <v>130195</v>
      </c>
      <c r="R434" t="s">
        <v>58</v>
      </c>
      <c r="S434">
        <v>195</v>
      </c>
      <c r="T434">
        <v>195</v>
      </c>
    </row>
    <row r="435" spans="1:20" x14ac:dyDescent="0.25">
      <c r="A435">
        <v>211175</v>
      </c>
      <c r="B435">
        <v>4432503.1001000004</v>
      </c>
      <c r="C435">
        <v>4432503.1001000004</v>
      </c>
      <c r="D435" t="s">
        <v>957</v>
      </c>
      <c r="E435" t="s">
        <v>700</v>
      </c>
      <c r="F435" t="s">
        <v>5</v>
      </c>
      <c r="G435" t="s">
        <v>58</v>
      </c>
      <c r="I435" t="s">
        <v>956</v>
      </c>
      <c r="J435" s="104">
        <v>45876</v>
      </c>
      <c r="K435" s="104">
        <v>45881</v>
      </c>
      <c r="L435" s="345">
        <v>50</v>
      </c>
      <c r="M435">
        <v>1072.9100000000001</v>
      </c>
      <c r="N435">
        <v>-53645.5</v>
      </c>
      <c r="O435" s="345">
        <v>-53806.44</v>
      </c>
      <c r="P435" t="s">
        <v>58</v>
      </c>
      <c r="Q435">
        <v>-53645.5</v>
      </c>
      <c r="R435" t="s">
        <v>58</v>
      </c>
      <c r="S435">
        <v>0</v>
      </c>
      <c r="T435">
        <v>-160.94</v>
      </c>
    </row>
    <row r="436" spans="1:20" x14ac:dyDescent="0.25">
      <c r="A436">
        <v>211176</v>
      </c>
      <c r="B436">
        <v>4432503.1001000004</v>
      </c>
      <c r="C436">
        <v>4432503.1001000004</v>
      </c>
      <c r="D436" t="s">
        <v>955</v>
      </c>
      <c r="E436" t="s">
        <v>707</v>
      </c>
      <c r="F436" t="s">
        <v>6</v>
      </c>
      <c r="G436" t="s">
        <v>58</v>
      </c>
      <c r="I436" t="s">
        <v>956</v>
      </c>
      <c r="J436" s="104">
        <v>45876</v>
      </c>
      <c r="K436" s="104">
        <v>45880</v>
      </c>
      <c r="L436" s="345">
        <v>90</v>
      </c>
      <c r="M436">
        <v>1099.71</v>
      </c>
      <c r="N436">
        <v>-98973.9</v>
      </c>
      <c r="O436" s="345">
        <v>-99270.82</v>
      </c>
      <c r="P436" t="s">
        <v>58</v>
      </c>
      <c r="Q436">
        <v>-98973.9</v>
      </c>
      <c r="R436" t="s">
        <v>58</v>
      </c>
      <c r="S436">
        <v>0</v>
      </c>
      <c r="T436">
        <v>-296.92</v>
      </c>
    </row>
    <row r="437" spans="1:20" x14ac:dyDescent="0.25">
      <c r="A437">
        <v>207537</v>
      </c>
      <c r="B437">
        <v>4432503.1001000004</v>
      </c>
      <c r="C437">
        <v>4432503.1001000004</v>
      </c>
      <c r="D437" t="s">
        <v>971</v>
      </c>
      <c r="E437" t="s">
        <v>701</v>
      </c>
      <c r="F437" t="s">
        <v>53</v>
      </c>
      <c r="G437" t="s">
        <v>58</v>
      </c>
      <c r="I437" t="s">
        <v>956</v>
      </c>
      <c r="J437" s="104">
        <v>45875</v>
      </c>
      <c r="K437" s="104">
        <v>45875</v>
      </c>
      <c r="L437" s="345">
        <v>250</v>
      </c>
      <c r="M437">
        <v>2778.299</v>
      </c>
      <c r="N437">
        <v>-694574.75</v>
      </c>
      <c r="O437" s="345">
        <v>-694649.75</v>
      </c>
      <c r="P437" t="s">
        <v>58</v>
      </c>
      <c r="Q437">
        <v>-694574.75</v>
      </c>
      <c r="R437" t="s">
        <v>58</v>
      </c>
      <c r="S437">
        <v>0</v>
      </c>
      <c r="T437">
        <v>-75</v>
      </c>
    </row>
    <row r="438" spans="1:20" x14ac:dyDescent="0.25">
      <c r="A438">
        <v>205100</v>
      </c>
      <c r="B438">
        <v>70596124</v>
      </c>
      <c r="C438">
        <v>70596124</v>
      </c>
      <c r="D438" t="s">
        <v>971</v>
      </c>
      <c r="E438" t="s">
        <v>701</v>
      </c>
      <c r="F438" t="s">
        <v>53</v>
      </c>
      <c r="G438" t="s">
        <v>58</v>
      </c>
      <c r="I438" t="s">
        <v>956</v>
      </c>
      <c r="J438" s="104">
        <v>45869</v>
      </c>
      <c r="K438" s="104">
        <v>45869</v>
      </c>
      <c r="L438" s="345">
        <v>-3</v>
      </c>
      <c r="M438">
        <v>2777.377</v>
      </c>
      <c r="N438">
        <v>8332.1299999999992</v>
      </c>
      <c r="O438" s="345">
        <v>8252.1299999999992</v>
      </c>
      <c r="P438" t="s">
        <v>58</v>
      </c>
      <c r="Q438">
        <v>8252.1299999999992</v>
      </c>
      <c r="R438" t="s">
        <v>58</v>
      </c>
      <c r="S438">
        <v>-80</v>
      </c>
      <c r="T438">
        <v>-80</v>
      </c>
    </row>
    <row r="439" spans="1:20" x14ac:dyDescent="0.25">
      <c r="A439">
        <v>205102</v>
      </c>
      <c r="B439">
        <v>70596132</v>
      </c>
      <c r="C439">
        <v>70596132</v>
      </c>
      <c r="D439" t="s">
        <v>1009</v>
      </c>
      <c r="E439" t="s">
        <v>708</v>
      </c>
      <c r="F439" t="s">
        <v>7</v>
      </c>
      <c r="G439" t="s">
        <v>58</v>
      </c>
      <c r="H439" t="s">
        <v>960</v>
      </c>
      <c r="I439" t="s">
        <v>956</v>
      </c>
      <c r="J439" s="104">
        <v>45869</v>
      </c>
      <c r="K439" s="104">
        <v>45873</v>
      </c>
      <c r="L439" s="345">
        <v>-11</v>
      </c>
      <c r="M439">
        <v>546.1</v>
      </c>
      <c r="N439">
        <v>6007.1</v>
      </c>
      <c r="O439" s="345">
        <v>5927.1</v>
      </c>
      <c r="P439" t="s">
        <v>58</v>
      </c>
      <c r="Q439">
        <v>5927.1</v>
      </c>
      <c r="R439" t="s">
        <v>58</v>
      </c>
      <c r="S439">
        <v>-80</v>
      </c>
      <c r="T439">
        <v>-80</v>
      </c>
    </row>
    <row r="440" spans="1:20" x14ac:dyDescent="0.25">
      <c r="A440">
        <v>205104</v>
      </c>
      <c r="B440">
        <v>70596149</v>
      </c>
      <c r="C440">
        <v>70596149</v>
      </c>
      <c r="D440" t="s">
        <v>1009</v>
      </c>
      <c r="E440" t="s">
        <v>708</v>
      </c>
      <c r="F440" t="s">
        <v>7</v>
      </c>
      <c r="G440" t="s">
        <v>58</v>
      </c>
      <c r="H440" t="s">
        <v>960</v>
      </c>
      <c r="I440" t="s">
        <v>956</v>
      </c>
      <c r="J440" s="104">
        <v>45869</v>
      </c>
      <c r="K440" s="104">
        <v>45873</v>
      </c>
      <c r="L440" s="345">
        <v>-11</v>
      </c>
      <c r="M440">
        <v>546.1</v>
      </c>
      <c r="N440">
        <v>6007.1</v>
      </c>
      <c r="O440" s="345">
        <v>5927.1</v>
      </c>
      <c r="P440" t="s">
        <v>58</v>
      </c>
      <c r="Q440">
        <v>5927.1</v>
      </c>
      <c r="R440" t="s">
        <v>58</v>
      </c>
      <c r="S440">
        <v>-80</v>
      </c>
      <c r="T440">
        <v>-80</v>
      </c>
    </row>
    <row r="441" spans="1:20" x14ac:dyDescent="0.25">
      <c r="A441">
        <v>204955</v>
      </c>
      <c r="B441">
        <v>70596124</v>
      </c>
      <c r="C441">
        <v>70596124</v>
      </c>
      <c r="D441" t="s">
        <v>971</v>
      </c>
      <c r="E441" t="s">
        <v>701</v>
      </c>
      <c r="F441" t="s">
        <v>53</v>
      </c>
      <c r="G441" t="s">
        <v>58</v>
      </c>
      <c r="I441" t="s">
        <v>956</v>
      </c>
      <c r="J441" s="104">
        <v>45868</v>
      </c>
      <c r="K441" s="104">
        <v>45868</v>
      </c>
      <c r="L441" s="345">
        <v>-7</v>
      </c>
      <c r="M441">
        <v>2777.2379999999998</v>
      </c>
      <c r="N441">
        <v>19440.669999999998</v>
      </c>
      <c r="O441" s="345">
        <v>19360.669999999998</v>
      </c>
      <c r="P441" t="s">
        <v>58</v>
      </c>
      <c r="Q441">
        <v>19360.669999999998</v>
      </c>
      <c r="R441" t="s">
        <v>58</v>
      </c>
      <c r="S441">
        <v>-80</v>
      </c>
      <c r="T441">
        <v>-80</v>
      </c>
    </row>
    <row r="442" spans="1:20" x14ac:dyDescent="0.25">
      <c r="A442">
        <v>204959</v>
      </c>
      <c r="B442">
        <v>70596132</v>
      </c>
      <c r="C442">
        <v>70596132</v>
      </c>
      <c r="D442" t="s">
        <v>971</v>
      </c>
      <c r="E442" t="s">
        <v>701</v>
      </c>
      <c r="F442" t="s">
        <v>53</v>
      </c>
      <c r="G442" t="s">
        <v>58</v>
      </c>
      <c r="I442" t="s">
        <v>956</v>
      </c>
      <c r="J442" s="104">
        <v>45868</v>
      </c>
      <c r="K442" s="104">
        <v>45868</v>
      </c>
      <c r="L442" s="345">
        <v>-4</v>
      </c>
      <c r="M442">
        <v>2777.2379999999998</v>
      </c>
      <c r="N442">
        <v>11108.95</v>
      </c>
      <c r="O442" s="345">
        <v>11028.95</v>
      </c>
      <c r="P442" t="s">
        <v>58</v>
      </c>
      <c r="Q442">
        <v>11028.95</v>
      </c>
      <c r="R442" t="s">
        <v>58</v>
      </c>
      <c r="S442">
        <v>-80</v>
      </c>
      <c r="T442">
        <v>-80</v>
      </c>
    </row>
    <row r="443" spans="1:20" x14ac:dyDescent="0.25">
      <c r="A443">
        <v>204963</v>
      </c>
      <c r="B443">
        <v>70609128</v>
      </c>
      <c r="C443">
        <v>70609128</v>
      </c>
      <c r="D443" t="s">
        <v>971</v>
      </c>
      <c r="E443" t="s">
        <v>701</v>
      </c>
      <c r="F443" t="s">
        <v>53</v>
      </c>
      <c r="G443" t="s">
        <v>58</v>
      </c>
      <c r="I443" t="s">
        <v>956</v>
      </c>
      <c r="J443" s="104">
        <v>45868</v>
      </c>
      <c r="K443" s="104">
        <v>45868</v>
      </c>
      <c r="L443" s="345">
        <v>-22</v>
      </c>
      <c r="M443">
        <v>2777.2379999999998</v>
      </c>
      <c r="N443">
        <v>61099.24</v>
      </c>
      <c r="O443" s="345">
        <v>61019.24</v>
      </c>
      <c r="P443" t="s">
        <v>58</v>
      </c>
      <c r="Q443">
        <v>61019.24</v>
      </c>
      <c r="R443" t="s">
        <v>58</v>
      </c>
      <c r="S443">
        <v>-80</v>
      </c>
      <c r="T443">
        <v>-80</v>
      </c>
    </row>
    <row r="444" spans="1:20" x14ac:dyDescent="0.25">
      <c r="A444">
        <v>204965</v>
      </c>
      <c r="B444">
        <v>70609128</v>
      </c>
      <c r="C444">
        <v>70609128</v>
      </c>
      <c r="D444" t="s">
        <v>971</v>
      </c>
      <c r="E444" t="s">
        <v>701</v>
      </c>
      <c r="F444" t="s">
        <v>53</v>
      </c>
      <c r="G444" t="s">
        <v>58</v>
      </c>
      <c r="I444" t="s">
        <v>956</v>
      </c>
      <c r="J444" s="104">
        <v>45868</v>
      </c>
      <c r="K444" s="104">
        <v>45868</v>
      </c>
      <c r="L444" s="345">
        <v>-2</v>
      </c>
      <c r="M444">
        <v>2777.2379999999998</v>
      </c>
      <c r="N444">
        <v>5554.48</v>
      </c>
      <c r="O444" s="345">
        <v>5474.48</v>
      </c>
      <c r="P444" t="s">
        <v>58</v>
      </c>
      <c r="Q444">
        <v>5474.48</v>
      </c>
      <c r="R444" t="s">
        <v>58</v>
      </c>
      <c r="S444">
        <v>-80</v>
      </c>
      <c r="T444">
        <v>-80</v>
      </c>
    </row>
    <row r="445" spans="1:20" x14ac:dyDescent="0.25">
      <c r="A445">
        <v>204970</v>
      </c>
      <c r="B445">
        <v>70609103</v>
      </c>
      <c r="C445">
        <v>70609103</v>
      </c>
      <c r="D445" t="s">
        <v>971</v>
      </c>
      <c r="E445" t="s">
        <v>701</v>
      </c>
      <c r="F445" t="s">
        <v>53</v>
      </c>
      <c r="G445" t="s">
        <v>58</v>
      </c>
      <c r="I445" t="s">
        <v>956</v>
      </c>
      <c r="J445" s="104">
        <v>45868</v>
      </c>
      <c r="K445" s="104">
        <v>45868</v>
      </c>
      <c r="L445" s="345">
        <v>-22</v>
      </c>
      <c r="M445">
        <v>2777.2379999999998</v>
      </c>
      <c r="N445">
        <v>61099.24</v>
      </c>
      <c r="O445" s="345">
        <v>61019.24</v>
      </c>
      <c r="P445" t="s">
        <v>58</v>
      </c>
      <c r="Q445">
        <v>61019.24</v>
      </c>
      <c r="R445" t="s">
        <v>58</v>
      </c>
      <c r="S445">
        <v>-80</v>
      </c>
      <c r="T445">
        <v>-80</v>
      </c>
    </row>
    <row r="446" spans="1:20" x14ac:dyDescent="0.25">
      <c r="A446">
        <v>204973</v>
      </c>
      <c r="B446">
        <v>70609103</v>
      </c>
      <c r="C446">
        <v>70609103</v>
      </c>
      <c r="D446" t="s">
        <v>971</v>
      </c>
      <c r="E446" t="s">
        <v>701</v>
      </c>
      <c r="F446" t="s">
        <v>53</v>
      </c>
      <c r="G446" t="s">
        <v>58</v>
      </c>
      <c r="I446" t="s">
        <v>956</v>
      </c>
      <c r="J446" s="104">
        <v>45868</v>
      </c>
      <c r="K446" s="104">
        <v>45868</v>
      </c>
      <c r="L446" s="345">
        <v>-2</v>
      </c>
      <c r="M446">
        <v>2777.2379999999998</v>
      </c>
      <c r="N446">
        <v>5554.48</v>
      </c>
      <c r="O446" s="345">
        <v>5474.48</v>
      </c>
      <c r="P446" t="s">
        <v>58</v>
      </c>
      <c r="Q446">
        <v>5474.48</v>
      </c>
      <c r="R446" t="s">
        <v>58</v>
      </c>
      <c r="S446">
        <v>-80</v>
      </c>
      <c r="T446">
        <v>-80</v>
      </c>
    </row>
    <row r="447" spans="1:20" x14ac:dyDescent="0.25">
      <c r="A447">
        <v>205769</v>
      </c>
      <c r="B447">
        <v>4424420.1001000004</v>
      </c>
      <c r="C447">
        <v>4424420.1001000004</v>
      </c>
      <c r="D447" t="s">
        <v>1014</v>
      </c>
      <c r="E447" t="s">
        <v>1014</v>
      </c>
      <c r="F447" t="s">
        <v>1015</v>
      </c>
      <c r="G447" t="s">
        <v>58</v>
      </c>
      <c r="H447" t="s">
        <v>975</v>
      </c>
      <c r="I447" t="s">
        <v>956</v>
      </c>
      <c r="J447" s="104">
        <v>45868</v>
      </c>
      <c r="K447" s="104">
        <v>45873</v>
      </c>
      <c r="L447" s="345">
        <v>130000</v>
      </c>
      <c r="M447">
        <v>100</v>
      </c>
      <c r="N447">
        <v>-130000</v>
      </c>
      <c r="O447" s="345">
        <v>-130195</v>
      </c>
      <c r="P447" t="s">
        <v>58</v>
      </c>
      <c r="Q447">
        <v>-130000</v>
      </c>
      <c r="R447" t="s">
        <v>58</v>
      </c>
      <c r="S447">
        <v>0</v>
      </c>
      <c r="T447">
        <v>-195</v>
      </c>
    </row>
    <row r="448" spans="1:20" x14ac:dyDescent="0.25">
      <c r="A448">
        <v>205411</v>
      </c>
      <c r="B448">
        <v>4424420.1001000004</v>
      </c>
      <c r="C448">
        <v>4424420.1001000004</v>
      </c>
      <c r="D448" t="s">
        <v>727</v>
      </c>
      <c r="E448" t="s">
        <v>727</v>
      </c>
      <c r="F448" t="s">
        <v>898</v>
      </c>
      <c r="G448" t="s">
        <v>58</v>
      </c>
      <c r="H448" t="s">
        <v>975</v>
      </c>
      <c r="I448" t="s">
        <v>956</v>
      </c>
      <c r="J448" s="104">
        <v>45867</v>
      </c>
      <c r="K448" s="104">
        <v>45884</v>
      </c>
      <c r="L448" s="345">
        <v>130000</v>
      </c>
      <c r="M448">
        <v>100</v>
      </c>
      <c r="N448">
        <v>-130000</v>
      </c>
      <c r="O448" s="345">
        <v>-130195</v>
      </c>
      <c r="P448" t="s">
        <v>58</v>
      </c>
      <c r="Q448">
        <v>-130000</v>
      </c>
      <c r="R448" t="s">
        <v>58</v>
      </c>
      <c r="S448">
        <v>0</v>
      </c>
      <c r="T448">
        <v>-195</v>
      </c>
    </row>
    <row r="449" spans="1:20" x14ac:dyDescent="0.25">
      <c r="A449">
        <v>204464</v>
      </c>
      <c r="B449">
        <v>4424420.1001000004</v>
      </c>
      <c r="C449">
        <v>4424420.1001000004</v>
      </c>
      <c r="D449" t="s">
        <v>955</v>
      </c>
      <c r="E449" t="s">
        <v>707</v>
      </c>
      <c r="F449" t="s">
        <v>6</v>
      </c>
      <c r="G449" t="s">
        <v>58</v>
      </c>
      <c r="I449" t="s">
        <v>956</v>
      </c>
      <c r="J449" s="104">
        <v>45863</v>
      </c>
      <c r="K449" s="104">
        <v>45867</v>
      </c>
      <c r="L449" s="345">
        <v>90</v>
      </c>
      <c r="M449">
        <v>1095.21</v>
      </c>
      <c r="N449">
        <v>-98568.9</v>
      </c>
      <c r="O449" s="345">
        <v>-98864.61</v>
      </c>
      <c r="P449" t="s">
        <v>58</v>
      </c>
      <c r="Q449">
        <v>-98568.9</v>
      </c>
      <c r="R449" t="s">
        <v>58</v>
      </c>
      <c r="S449">
        <v>0</v>
      </c>
      <c r="T449">
        <v>-295.70999999999998</v>
      </c>
    </row>
    <row r="450" spans="1:20" x14ac:dyDescent="0.25">
      <c r="A450">
        <v>204956</v>
      </c>
      <c r="B450">
        <v>70596124</v>
      </c>
      <c r="C450">
        <v>70596124</v>
      </c>
      <c r="D450" t="s">
        <v>749</v>
      </c>
      <c r="E450" t="s">
        <v>749</v>
      </c>
      <c r="F450" t="s">
        <v>910</v>
      </c>
      <c r="G450" t="s">
        <v>58</v>
      </c>
      <c r="H450" t="s">
        <v>960</v>
      </c>
      <c r="I450" t="s">
        <v>956</v>
      </c>
      <c r="J450" s="104">
        <v>45863</v>
      </c>
      <c r="K450" s="104">
        <v>45867</v>
      </c>
      <c r="L450" s="345">
        <v>20000</v>
      </c>
      <c r="M450">
        <v>100</v>
      </c>
      <c r="N450">
        <v>-20000</v>
      </c>
      <c r="O450" s="345">
        <v>-20080</v>
      </c>
      <c r="P450" t="s">
        <v>58</v>
      </c>
      <c r="Q450">
        <v>-20080</v>
      </c>
      <c r="R450" t="s">
        <v>58</v>
      </c>
      <c r="S450">
        <v>-80</v>
      </c>
      <c r="T450">
        <v>-80</v>
      </c>
    </row>
    <row r="451" spans="1:20" x14ac:dyDescent="0.25">
      <c r="A451">
        <v>204961</v>
      </c>
      <c r="B451">
        <v>70642046</v>
      </c>
      <c r="C451">
        <v>70642046</v>
      </c>
      <c r="D451" t="s">
        <v>749</v>
      </c>
      <c r="E451" t="s">
        <v>749</v>
      </c>
      <c r="F451" t="s">
        <v>910</v>
      </c>
      <c r="G451" t="s">
        <v>58</v>
      </c>
      <c r="H451" t="s">
        <v>960</v>
      </c>
      <c r="I451" t="s">
        <v>956</v>
      </c>
      <c r="J451" s="104">
        <v>45863</v>
      </c>
      <c r="K451" s="104">
        <v>45867</v>
      </c>
      <c r="L451" s="345">
        <v>20000</v>
      </c>
      <c r="M451">
        <v>100</v>
      </c>
      <c r="N451">
        <v>-20000</v>
      </c>
      <c r="O451" s="345">
        <v>-20080</v>
      </c>
      <c r="P451" t="s">
        <v>58</v>
      </c>
      <c r="Q451">
        <v>-20080</v>
      </c>
      <c r="R451" t="s">
        <v>58</v>
      </c>
      <c r="S451">
        <v>-80</v>
      </c>
      <c r="T451">
        <v>-80</v>
      </c>
    </row>
    <row r="452" spans="1:20" x14ac:dyDescent="0.25">
      <c r="A452">
        <v>204964</v>
      </c>
      <c r="B452">
        <v>70609128</v>
      </c>
      <c r="C452">
        <v>70609128</v>
      </c>
      <c r="D452" t="s">
        <v>749</v>
      </c>
      <c r="E452" t="s">
        <v>749</v>
      </c>
      <c r="F452" t="s">
        <v>910</v>
      </c>
      <c r="G452" t="s">
        <v>58</v>
      </c>
      <c r="H452" t="s">
        <v>960</v>
      </c>
      <c r="I452" t="s">
        <v>956</v>
      </c>
      <c r="J452" s="104">
        <v>45863</v>
      </c>
      <c r="K452" s="104">
        <v>45867</v>
      </c>
      <c r="L452" s="345">
        <v>65000</v>
      </c>
      <c r="M452">
        <v>100</v>
      </c>
      <c r="N452">
        <v>-65000</v>
      </c>
      <c r="O452" s="345">
        <v>-65130</v>
      </c>
      <c r="P452" t="s">
        <v>58</v>
      </c>
      <c r="Q452">
        <v>-65130</v>
      </c>
      <c r="R452" t="s">
        <v>58</v>
      </c>
      <c r="S452">
        <v>-130</v>
      </c>
      <c r="T452">
        <v>-130</v>
      </c>
    </row>
    <row r="453" spans="1:20" x14ac:dyDescent="0.25">
      <c r="A453">
        <v>204969</v>
      </c>
      <c r="B453">
        <v>70609103</v>
      </c>
      <c r="C453">
        <v>70609103</v>
      </c>
      <c r="D453" t="s">
        <v>749</v>
      </c>
      <c r="E453" t="s">
        <v>749</v>
      </c>
      <c r="F453" t="s">
        <v>910</v>
      </c>
      <c r="G453" t="s">
        <v>58</v>
      </c>
      <c r="H453" t="s">
        <v>960</v>
      </c>
      <c r="I453" t="s">
        <v>956</v>
      </c>
      <c r="J453" s="104">
        <v>45863</v>
      </c>
      <c r="K453" s="104">
        <v>45867</v>
      </c>
      <c r="L453" s="345">
        <v>65000</v>
      </c>
      <c r="M453">
        <v>100</v>
      </c>
      <c r="N453">
        <v>-65000</v>
      </c>
      <c r="O453" s="345">
        <v>-65130</v>
      </c>
      <c r="P453" t="s">
        <v>58</v>
      </c>
      <c r="Q453">
        <v>-65130</v>
      </c>
      <c r="R453" t="s">
        <v>58</v>
      </c>
      <c r="S453">
        <v>-130</v>
      </c>
      <c r="T453">
        <v>-130</v>
      </c>
    </row>
    <row r="454" spans="1:20" x14ac:dyDescent="0.25">
      <c r="A454">
        <v>211920</v>
      </c>
      <c r="B454">
        <v>676821</v>
      </c>
      <c r="C454">
        <v>676821</v>
      </c>
      <c r="D454" t="s">
        <v>749</v>
      </c>
      <c r="E454" t="s">
        <v>749</v>
      </c>
      <c r="F454" t="s">
        <v>910</v>
      </c>
      <c r="G454" t="s">
        <v>58</v>
      </c>
      <c r="H454" t="s">
        <v>965</v>
      </c>
      <c r="I454" t="s">
        <v>956</v>
      </c>
      <c r="J454" s="104">
        <v>45863</v>
      </c>
      <c r="K454" s="104">
        <v>45870</v>
      </c>
      <c r="L454" s="345">
        <v>35000</v>
      </c>
      <c r="M454">
        <v>100</v>
      </c>
      <c r="N454">
        <v>-35000</v>
      </c>
      <c r="O454" s="345">
        <v>-35000</v>
      </c>
      <c r="P454" t="s">
        <v>58</v>
      </c>
      <c r="Q454">
        <v>-35000</v>
      </c>
      <c r="R454" t="s">
        <v>58</v>
      </c>
      <c r="S454">
        <v>0</v>
      </c>
      <c r="T454">
        <v>0</v>
      </c>
    </row>
    <row r="455" spans="1:20" x14ac:dyDescent="0.25">
      <c r="A455">
        <v>222978</v>
      </c>
      <c r="B455">
        <v>70596124</v>
      </c>
      <c r="C455">
        <v>70596124</v>
      </c>
      <c r="D455" t="s">
        <v>749</v>
      </c>
      <c r="E455" t="s">
        <v>749</v>
      </c>
      <c r="F455" t="s">
        <v>910</v>
      </c>
      <c r="G455" t="s">
        <v>58</v>
      </c>
      <c r="H455" t="s">
        <v>960</v>
      </c>
      <c r="I455" t="s">
        <v>956</v>
      </c>
      <c r="J455" s="104">
        <v>45863</v>
      </c>
      <c r="K455" s="104">
        <v>45883</v>
      </c>
      <c r="L455" s="345">
        <v>20000</v>
      </c>
      <c r="M455">
        <v>100</v>
      </c>
      <c r="N455">
        <v>-20000</v>
      </c>
      <c r="O455" s="345">
        <v>-20080</v>
      </c>
      <c r="P455" t="s">
        <v>58</v>
      </c>
      <c r="Q455">
        <v>-20080</v>
      </c>
      <c r="R455" t="s">
        <v>58</v>
      </c>
      <c r="S455">
        <v>-80</v>
      </c>
      <c r="T455">
        <v>-80</v>
      </c>
    </row>
    <row r="456" spans="1:20" x14ac:dyDescent="0.25">
      <c r="A456">
        <v>222980</v>
      </c>
      <c r="B456">
        <v>70609103</v>
      </c>
      <c r="C456">
        <v>70609103</v>
      </c>
      <c r="D456" t="s">
        <v>749</v>
      </c>
      <c r="E456" t="s">
        <v>749</v>
      </c>
      <c r="F456" t="s">
        <v>910</v>
      </c>
      <c r="G456" t="s">
        <v>58</v>
      </c>
      <c r="H456" t="s">
        <v>960</v>
      </c>
      <c r="I456" t="s">
        <v>956</v>
      </c>
      <c r="J456" s="104">
        <v>45863</v>
      </c>
      <c r="K456" s="104">
        <v>45883</v>
      </c>
      <c r="L456" s="345">
        <v>65000</v>
      </c>
      <c r="M456">
        <v>100</v>
      </c>
      <c r="N456">
        <v>-65000</v>
      </c>
      <c r="O456" s="345">
        <v>-65130</v>
      </c>
      <c r="P456" t="s">
        <v>58</v>
      </c>
      <c r="Q456">
        <v>-65130</v>
      </c>
      <c r="R456" t="s">
        <v>58</v>
      </c>
      <c r="S456">
        <v>-130</v>
      </c>
      <c r="T456">
        <v>-130</v>
      </c>
    </row>
    <row r="457" spans="1:20" x14ac:dyDescent="0.25">
      <c r="A457">
        <v>222982</v>
      </c>
      <c r="B457">
        <v>70609128</v>
      </c>
      <c r="C457">
        <v>70609128</v>
      </c>
      <c r="D457" t="s">
        <v>749</v>
      </c>
      <c r="E457" t="s">
        <v>749</v>
      </c>
      <c r="F457" t="s">
        <v>910</v>
      </c>
      <c r="G457" t="s">
        <v>58</v>
      </c>
      <c r="H457" t="s">
        <v>960</v>
      </c>
      <c r="I457" t="s">
        <v>956</v>
      </c>
      <c r="J457" s="104">
        <v>45863</v>
      </c>
      <c r="K457" s="104">
        <v>45883</v>
      </c>
      <c r="L457" s="345">
        <v>65000</v>
      </c>
      <c r="M457">
        <v>100</v>
      </c>
      <c r="N457">
        <v>-65000</v>
      </c>
      <c r="O457" s="345">
        <v>-65130</v>
      </c>
      <c r="P457" t="s">
        <v>58</v>
      </c>
      <c r="Q457">
        <v>-65130</v>
      </c>
      <c r="R457" t="s">
        <v>58</v>
      </c>
      <c r="S457">
        <v>-130</v>
      </c>
      <c r="T457">
        <v>-130</v>
      </c>
    </row>
    <row r="458" spans="1:20" x14ac:dyDescent="0.25">
      <c r="A458">
        <v>222984</v>
      </c>
      <c r="B458">
        <v>70642038</v>
      </c>
      <c r="C458">
        <v>70642038</v>
      </c>
      <c r="D458" t="s">
        <v>749</v>
      </c>
      <c r="E458" t="s">
        <v>749</v>
      </c>
      <c r="F458" t="s">
        <v>910</v>
      </c>
      <c r="G458" t="s">
        <v>58</v>
      </c>
      <c r="H458" t="s">
        <v>960</v>
      </c>
      <c r="I458" t="s">
        <v>956</v>
      </c>
      <c r="J458" s="104">
        <v>45863</v>
      </c>
      <c r="K458" s="104">
        <v>45883</v>
      </c>
      <c r="L458" s="345">
        <v>20000</v>
      </c>
      <c r="M458">
        <v>100</v>
      </c>
      <c r="N458">
        <v>-20000</v>
      </c>
      <c r="O458" s="345">
        <v>-20080</v>
      </c>
      <c r="P458" t="s">
        <v>58</v>
      </c>
      <c r="Q458">
        <v>-20080</v>
      </c>
      <c r="R458" t="s">
        <v>58</v>
      </c>
      <c r="S458">
        <v>-80</v>
      </c>
      <c r="T458">
        <v>-80</v>
      </c>
    </row>
    <row r="459" spans="1:20" x14ac:dyDescent="0.25">
      <c r="A459">
        <v>222986</v>
      </c>
      <c r="B459">
        <v>70642046</v>
      </c>
      <c r="C459">
        <v>70642046</v>
      </c>
      <c r="D459" t="s">
        <v>749</v>
      </c>
      <c r="E459" t="s">
        <v>749</v>
      </c>
      <c r="F459" t="s">
        <v>910</v>
      </c>
      <c r="G459" t="s">
        <v>58</v>
      </c>
      <c r="H459" t="s">
        <v>960</v>
      </c>
      <c r="I459" t="s">
        <v>956</v>
      </c>
      <c r="J459" s="104">
        <v>45863</v>
      </c>
      <c r="K459" s="104">
        <v>45883</v>
      </c>
      <c r="L459" s="345">
        <v>20000</v>
      </c>
      <c r="M459">
        <v>100</v>
      </c>
      <c r="N459">
        <v>-20000</v>
      </c>
      <c r="O459" s="345">
        <v>-20080</v>
      </c>
      <c r="P459" t="s">
        <v>58</v>
      </c>
      <c r="Q459">
        <v>-20080</v>
      </c>
      <c r="R459" t="s">
        <v>58</v>
      </c>
      <c r="S459">
        <v>-80</v>
      </c>
      <c r="T459">
        <v>-80</v>
      </c>
    </row>
    <row r="460" spans="1:20" x14ac:dyDescent="0.25">
      <c r="A460">
        <v>204462</v>
      </c>
      <c r="B460">
        <v>4424420.1001000004</v>
      </c>
      <c r="C460">
        <v>4424420.1001000004</v>
      </c>
      <c r="D460" t="s">
        <v>957</v>
      </c>
      <c r="E460" t="s">
        <v>700</v>
      </c>
      <c r="F460" t="s">
        <v>5</v>
      </c>
      <c r="G460" t="s">
        <v>58</v>
      </c>
      <c r="I460" t="s">
        <v>956</v>
      </c>
      <c r="J460" s="104">
        <v>45862</v>
      </c>
      <c r="K460" s="104">
        <v>45867</v>
      </c>
      <c r="L460" s="345">
        <v>50</v>
      </c>
      <c r="M460">
        <v>1068.75</v>
      </c>
      <c r="N460">
        <v>-53437.5</v>
      </c>
      <c r="O460" s="345">
        <v>-53597.81</v>
      </c>
      <c r="P460" t="s">
        <v>58</v>
      </c>
      <c r="Q460">
        <v>-53437.5</v>
      </c>
      <c r="R460" t="s">
        <v>58</v>
      </c>
      <c r="S460">
        <v>0</v>
      </c>
      <c r="T460">
        <v>-160.31</v>
      </c>
    </row>
    <row r="461" spans="1:20" x14ac:dyDescent="0.25">
      <c r="A461">
        <v>204463</v>
      </c>
      <c r="B461">
        <v>4424420.1001000004</v>
      </c>
      <c r="C461">
        <v>4424420.1001000004</v>
      </c>
      <c r="D461" t="s">
        <v>971</v>
      </c>
      <c r="E461" t="s">
        <v>701</v>
      </c>
      <c r="F461" t="s">
        <v>53</v>
      </c>
      <c r="G461" t="s">
        <v>58</v>
      </c>
      <c r="I461" t="s">
        <v>956</v>
      </c>
      <c r="J461" s="104">
        <v>45862</v>
      </c>
      <c r="K461" s="104">
        <v>45862</v>
      </c>
      <c r="L461" s="345">
        <v>250</v>
      </c>
      <c r="M461">
        <v>2776.1190000000001</v>
      </c>
      <c r="N461">
        <v>-694029.75</v>
      </c>
      <c r="O461" s="345">
        <v>-694104.75</v>
      </c>
      <c r="P461" t="s">
        <v>58</v>
      </c>
      <c r="Q461">
        <v>-694029.75</v>
      </c>
      <c r="R461" t="s">
        <v>58</v>
      </c>
      <c r="S461">
        <v>0</v>
      </c>
      <c r="T461">
        <v>-75</v>
      </c>
    </row>
    <row r="462" spans="1:20" x14ac:dyDescent="0.25">
      <c r="A462">
        <v>203452</v>
      </c>
      <c r="B462">
        <v>70596124</v>
      </c>
      <c r="C462">
        <v>70596124</v>
      </c>
      <c r="D462" t="s">
        <v>971</v>
      </c>
      <c r="E462" t="s">
        <v>701</v>
      </c>
      <c r="F462" t="s">
        <v>53</v>
      </c>
      <c r="G462" t="s">
        <v>58</v>
      </c>
      <c r="I462" t="s">
        <v>956</v>
      </c>
      <c r="J462" s="104">
        <v>45859</v>
      </c>
      <c r="K462" s="104">
        <v>45859</v>
      </c>
      <c r="L462" s="345">
        <v>-5</v>
      </c>
      <c r="M462">
        <v>2775.5320000000002</v>
      </c>
      <c r="N462">
        <v>13877.66</v>
      </c>
      <c r="O462" s="345">
        <v>13797.66</v>
      </c>
      <c r="P462" t="s">
        <v>58</v>
      </c>
      <c r="Q462">
        <v>13797.66</v>
      </c>
      <c r="R462" t="s">
        <v>58</v>
      </c>
      <c r="S462">
        <v>-80</v>
      </c>
      <c r="T462">
        <v>-80</v>
      </c>
    </row>
    <row r="463" spans="1:20" x14ac:dyDescent="0.25">
      <c r="A463">
        <v>203461</v>
      </c>
      <c r="B463">
        <v>70596149</v>
      </c>
      <c r="C463">
        <v>70596149</v>
      </c>
      <c r="D463" t="s">
        <v>971</v>
      </c>
      <c r="E463" t="s">
        <v>701</v>
      </c>
      <c r="F463" t="s">
        <v>53</v>
      </c>
      <c r="G463" t="s">
        <v>58</v>
      </c>
      <c r="I463" t="s">
        <v>956</v>
      </c>
      <c r="J463" s="104">
        <v>45859</v>
      </c>
      <c r="K463" s="104">
        <v>45859</v>
      </c>
      <c r="L463" s="345">
        <v>-1</v>
      </c>
      <c r="M463">
        <v>2775.5320000000002</v>
      </c>
      <c r="N463">
        <v>2775.53</v>
      </c>
      <c r="O463" s="345">
        <v>2695.53</v>
      </c>
      <c r="P463" t="s">
        <v>58</v>
      </c>
      <c r="Q463">
        <v>2695.53</v>
      </c>
      <c r="R463" t="s">
        <v>58</v>
      </c>
      <c r="S463">
        <v>-80</v>
      </c>
      <c r="T463">
        <v>-80</v>
      </c>
    </row>
    <row r="464" spans="1:20" x14ac:dyDescent="0.25">
      <c r="A464">
        <v>203485</v>
      </c>
      <c r="B464">
        <v>70609111</v>
      </c>
      <c r="C464">
        <v>70609111</v>
      </c>
      <c r="D464" t="s">
        <v>971</v>
      </c>
      <c r="E464" t="s">
        <v>701</v>
      </c>
      <c r="F464" t="s">
        <v>53</v>
      </c>
      <c r="G464" t="s">
        <v>58</v>
      </c>
      <c r="I464" t="s">
        <v>956</v>
      </c>
      <c r="J464" s="104">
        <v>45859</v>
      </c>
      <c r="K464" s="104">
        <v>45859</v>
      </c>
      <c r="L464" s="345">
        <v>-9</v>
      </c>
      <c r="M464">
        <v>2775.5320000000002</v>
      </c>
      <c r="N464">
        <v>24979.79</v>
      </c>
      <c r="O464" s="345">
        <v>24899.79</v>
      </c>
      <c r="P464" t="s">
        <v>58</v>
      </c>
      <c r="Q464">
        <v>24899.79</v>
      </c>
      <c r="R464" t="s">
        <v>58</v>
      </c>
      <c r="S464">
        <v>-80</v>
      </c>
      <c r="T464">
        <v>-80</v>
      </c>
    </row>
    <row r="465" spans="1:20" x14ac:dyDescent="0.25">
      <c r="A465">
        <v>203495</v>
      </c>
      <c r="B465">
        <v>70609103</v>
      </c>
      <c r="C465">
        <v>70609103</v>
      </c>
      <c r="D465" t="s">
        <v>971</v>
      </c>
      <c r="E465" t="s">
        <v>701</v>
      </c>
      <c r="F465" t="s">
        <v>53</v>
      </c>
      <c r="G465" t="s">
        <v>58</v>
      </c>
      <c r="I465" t="s">
        <v>956</v>
      </c>
      <c r="J465" s="104">
        <v>45859</v>
      </c>
      <c r="K465" s="104">
        <v>45859</v>
      </c>
      <c r="L465" s="345">
        <v>-7</v>
      </c>
      <c r="M465">
        <v>2775.5320000000002</v>
      </c>
      <c r="N465">
        <v>19428.72</v>
      </c>
      <c r="O465" s="345">
        <v>19348.72</v>
      </c>
      <c r="P465" t="s">
        <v>58</v>
      </c>
      <c r="Q465">
        <v>19348.72</v>
      </c>
      <c r="R465" t="s">
        <v>58</v>
      </c>
      <c r="S465">
        <v>-80</v>
      </c>
      <c r="T465">
        <v>-80</v>
      </c>
    </row>
    <row r="466" spans="1:20" x14ac:dyDescent="0.25">
      <c r="A466">
        <v>203500</v>
      </c>
      <c r="B466">
        <v>70609128</v>
      </c>
      <c r="C466">
        <v>70609128</v>
      </c>
      <c r="D466" t="s">
        <v>971</v>
      </c>
      <c r="E466" t="s">
        <v>701</v>
      </c>
      <c r="F466" t="s">
        <v>53</v>
      </c>
      <c r="G466" t="s">
        <v>58</v>
      </c>
      <c r="I466" t="s">
        <v>956</v>
      </c>
      <c r="J466" s="104">
        <v>45859</v>
      </c>
      <c r="K466" s="104">
        <v>45859</v>
      </c>
      <c r="L466" s="345">
        <v>-6</v>
      </c>
      <c r="M466">
        <v>2775.5320000000002</v>
      </c>
      <c r="N466">
        <v>16653.189999999999</v>
      </c>
      <c r="O466" s="345">
        <v>16573.189999999999</v>
      </c>
      <c r="P466" t="s">
        <v>58</v>
      </c>
      <c r="Q466">
        <v>16573.189999999999</v>
      </c>
      <c r="R466" t="s">
        <v>58</v>
      </c>
      <c r="S466">
        <v>-80</v>
      </c>
      <c r="T466">
        <v>-80</v>
      </c>
    </row>
    <row r="467" spans="1:20" x14ac:dyDescent="0.25">
      <c r="A467">
        <v>214430</v>
      </c>
      <c r="B467">
        <v>70642046</v>
      </c>
      <c r="C467">
        <v>70642046</v>
      </c>
      <c r="D467" t="s">
        <v>971</v>
      </c>
      <c r="E467" t="s">
        <v>701</v>
      </c>
      <c r="F467" t="s">
        <v>53</v>
      </c>
      <c r="G467" t="s">
        <v>58</v>
      </c>
      <c r="I467" t="s">
        <v>956</v>
      </c>
      <c r="J467" s="104">
        <v>45856</v>
      </c>
      <c r="K467" s="104">
        <v>45856</v>
      </c>
      <c r="L467" s="345">
        <v>50</v>
      </c>
      <c r="M467">
        <v>2775.1120000000001</v>
      </c>
      <c r="N467">
        <v>-138755.6</v>
      </c>
      <c r="O467" s="345">
        <v>-138894.35999999999</v>
      </c>
      <c r="P467" t="s">
        <v>58</v>
      </c>
      <c r="Q467">
        <v>-138894.35999999999</v>
      </c>
      <c r="R467" t="s">
        <v>58</v>
      </c>
      <c r="S467">
        <v>-138.76</v>
      </c>
      <c r="T467">
        <v>-138.76</v>
      </c>
    </row>
    <row r="468" spans="1:20" x14ac:dyDescent="0.25">
      <c r="A468">
        <v>219648</v>
      </c>
      <c r="B468">
        <v>70642038</v>
      </c>
      <c r="C468">
        <v>70642038</v>
      </c>
      <c r="D468" t="s">
        <v>971</v>
      </c>
      <c r="E468" t="s">
        <v>701</v>
      </c>
      <c r="F468" t="s">
        <v>53</v>
      </c>
      <c r="G468" t="s">
        <v>58</v>
      </c>
      <c r="I468" t="s">
        <v>956</v>
      </c>
      <c r="J468" s="104">
        <v>45856</v>
      </c>
      <c r="K468" s="104">
        <v>45856</v>
      </c>
      <c r="L468" s="345">
        <v>50</v>
      </c>
      <c r="M468">
        <v>2775.1120000000001</v>
      </c>
      <c r="N468">
        <v>-138755.6</v>
      </c>
      <c r="O468" s="345">
        <v>-138894.35999999999</v>
      </c>
      <c r="P468" t="s">
        <v>58</v>
      </c>
      <c r="Q468">
        <v>-138894.35999999999</v>
      </c>
      <c r="R468" t="s">
        <v>58</v>
      </c>
      <c r="S468">
        <v>-138.76</v>
      </c>
      <c r="T468">
        <v>-138.76</v>
      </c>
    </row>
    <row r="469" spans="1:20" x14ac:dyDescent="0.25">
      <c r="A469">
        <v>202321</v>
      </c>
      <c r="B469">
        <v>70523881</v>
      </c>
      <c r="C469">
        <v>70523881</v>
      </c>
      <c r="D469" t="s">
        <v>1013</v>
      </c>
      <c r="E469" t="s">
        <v>703</v>
      </c>
      <c r="F469" t="s">
        <v>633</v>
      </c>
      <c r="G469" t="s">
        <v>58</v>
      </c>
      <c r="I469" t="s">
        <v>956</v>
      </c>
      <c r="J469" s="104">
        <v>45855</v>
      </c>
      <c r="K469" s="104">
        <v>45859</v>
      </c>
      <c r="L469" s="345">
        <v>389</v>
      </c>
      <c r="M469">
        <v>97.12</v>
      </c>
      <c r="N469">
        <v>-37779.68</v>
      </c>
      <c r="O469" s="345">
        <v>-37859.68</v>
      </c>
      <c r="P469" t="s">
        <v>58</v>
      </c>
      <c r="Q469">
        <v>-37859.68</v>
      </c>
      <c r="R469" t="s">
        <v>58</v>
      </c>
      <c r="S469">
        <v>-80</v>
      </c>
      <c r="T469">
        <v>-80</v>
      </c>
    </row>
    <row r="470" spans="1:20" x14ac:dyDescent="0.25">
      <c r="A470">
        <v>203445</v>
      </c>
      <c r="B470">
        <v>70524081</v>
      </c>
      <c r="C470">
        <v>70524081</v>
      </c>
      <c r="D470" t="s">
        <v>1013</v>
      </c>
      <c r="E470" t="s">
        <v>703</v>
      </c>
      <c r="F470" t="s">
        <v>633</v>
      </c>
      <c r="G470" t="s">
        <v>58</v>
      </c>
      <c r="I470" t="s">
        <v>956</v>
      </c>
      <c r="J470" s="104">
        <v>45855</v>
      </c>
      <c r="K470" s="104">
        <v>45859</v>
      </c>
      <c r="L470" s="345">
        <v>584</v>
      </c>
      <c r="M470">
        <v>97.12</v>
      </c>
      <c r="N470">
        <v>-56718.080000000002</v>
      </c>
      <c r="O470" s="345">
        <v>-56798.080000000002</v>
      </c>
      <c r="P470" t="s">
        <v>58</v>
      </c>
      <c r="Q470">
        <v>-56798.080000000002</v>
      </c>
      <c r="R470" t="s">
        <v>58</v>
      </c>
      <c r="S470">
        <v>-80</v>
      </c>
      <c r="T470">
        <v>-80</v>
      </c>
    </row>
    <row r="471" spans="1:20" x14ac:dyDescent="0.25">
      <c r="A471">
        <v>203449</v>
      </c>
      <c r="B471">
        <v>70524877</v>
      </c>
      <c r="C471">
        <v>70524877</v>
      </c>
      <c r="D471" t="s">
        <v>1013</v>
      </c>
      <c r="E471" t="s">
        <v>703</v>
      </c>
      <c r="F471" t="s">
        <v>633</v>
      </c>
      <c r="G471" t="s">
        <v>58</v>
      </c>
      <c r="I471" t="s">
        <v>956</v>
      </c>
      <c r="J471" s="104">
        <v>45855</v>
      </c>
      <c r="K471" s="104">
        <v>45859</v>
      </c>
      <c r="L471" s="345">
        <v>290</v>
      </c>
      <c r="M471">
        <v>97.12</v>
      </c>
      <c r="N471">
        <v>-28164.799999999999</v>
      </c>
      <c r="O471" s="345">
        <v>-28244.799999999999</v>
      </c>
      <c r="P471" t="s">
        <v>58</v>
      </c>
      <c r="Q471">
        <v>-28244.799999999999</v>
      </c>
      <c r="R471" t="s">
        <v>58</v>
      </c>
      <c r="S471">
        <v>-80</v>
      </c>
      <c r="T471">
        <v>-80</v>
      </c>
    </row>
    <row r="472" spans="1:20" x14ac:dyDescent="0.25">
      <c r="A472">
        <v>203451</v>
      </c>
      <c r="B472">
        <v>70596124</v>
      </c>
      <c r="C472">
        <v>70596124</v>
      </c>
      <c r="D472" t="s">
        <v>1013</v>
      </c>
      <c r="E472" t="s">
        <v>703</v>
      </c>
      <c r="F472" t="s">
        <v>633</v>
      </c>
      <c r="G472" t="s">
        <v>58</v>
      </c>
      <c r="I472" t="s">
        <v>956</v>
      </c>
      <c r="J472" s="104">
        <v>45855</v>
      </c>
      <c r="K472" s="104">
        <v>45859</v>
      </c>
      <c r="L472" s="345">
        <v>435</v>
      </c>
      <c r="M472">
        <v>97.12</v>
      </c>
      <c r="N472">
        <v>-42247.199999999997</v>
      </c>
      <c r="O472" s="345">
        <v>-42327.199999999997</v>
      </c>
      <c r="P472" t="s">
        <v>58</v>
      </c>
      <c r="Q472">
        <v>-42327.199999999997</v>
      </c>
      <c r="R472" t="s">
        <v>58</v>
      </c>
      <c r="S472">
        <v>-80</v>
      </c>
      <c r="T472">
        <v>-80</v>
      </c>
    </row>
    <row r="473" spans="1:20" x14ac:dyDescent="0.25">
      <c r="A473">
        <v>203457</v>
      </c>
      <c r="B473">
        <v>70596132</v>
      </c>
      <c r="C473">
        <v>70596132</v>
      </c>
      <c r="D473" t="s">
        <v>1013</v>
      </c>
      <c r="E473" t="s">
        <v>703</v>
      </c>
      <c r="F473" t="s">
        <v>633</v>
      </c>
      <c r="G473" t="s">
        <v>58</v>
      </c>
      <c r="I473" t="s">
        <v>956</v>
      </c>
      <c r="J473" s="104">
        <v>45855</v>
      </c>
      <c r="K473" s="104">
        <v>45859</v>
      </c>
      <c r="L473" s="345">
        <v>217</v>
      </c>
      <c r="M473">
        <v>97.12</v>
      </c>
      <c r="N473">
        <v>-21075.040000000001</v>
      </c>
      <c r="O473" s="345">
        <v>-21155.040000000001</v>
      </c>
      <c r="P473" t="s">
        <v>58</v>
      </c>
      <c r="Q473">
        <v>-21155.040000000001</v>
      </c>
      <c r="R473" t="s">
        <v>58</v>
      </c>
      <c r="S473">
        <v>-80</v>
      </c>
      <c r="T473">
        <v>-80</v>
      </c>
    </row>
    <row r="474" spans="1:20" x14ac:dyDescent="0.25">
      <c r="A474">
        <v>203464</v>
      </c>
      <c r="B474">
        <v>70596149</v>
      </c>
      <c r="C474">
        <v>70596149</v>
      </c>
      <c r="D474" t="s">
        <v>1013</v>
      </c>
      <c r="E474" t="s">
        <v>703</v>
      </c>
      <c r="F474" t="s">
        <v>633</v>
      </c>
      <c r="G474" t="s">
        <v>58</v>
      </c>
      <c r="I474" t="s">
        <v>956</v>
      </c>
      <c r="J474" s="104">
        <v>45855</v>
      </c>
      <c r="K474" s="104">
        <v>45859</v>
      </c>
      <c r="L474" s="345">
        <v>217</v>
      </c>
      <c r="M474">
        <v>97.12</v>
      </c>
      <c r="N474">
        <v>-21075.040000000001</v>
      </c>
      <c r="O474" s="345">
        <v>-21155.040000000001</v>
      </c>
      <c r="P474" t="s">
        <v>58</v>
      </c>
      <c r="Q474">
        <v>-21155.040000000001</v>
      </c>
      <c r="R474" t="s">
        <v>58</v>
      </c>
      <c r="S474">
        <v>-80</v>
      </c>
      <c r="T474">
        <v>-80</v>
      </c>
    </row>
    <row r="475" spans="1:20" x14ac:dyDescent="0.25">
      <c r="A475">
        <v>203470</v>
      </c>
      <c r="B475">
        <v>70524098</v>
      </c>
      <c r="C475">
        <v>70524098</v>
      </c>
      <c r="D475" t="s">
        <v>1013</v>
      </c>
      <c r="E475" t="s">
        <v>703</v>
      </c>
      <c r="F475" t="s">
        <v>633</v>
      </c>
      <c r="G475" t="s">
        <v>58</v>
      </c>
      <c r="I475" t="s">
        <v>956</v>
      </c>
      <c r="J475" s="104">
        <v>45855</v>
      </c>
      <c r="K475" s="104">
        <v>45859</v>
      </c>
      <c r="L475" s="345">
        <v>379</v>
      </c>
      <c r="M475">
        <v>97.12</v>
      </c>
      <c r="N475">
        <v>-36808.480000000003</v>
      </c>
      <c r="O475" s="345">
        <v>-36858.480000000003</v>
      </c>
      <c r="P475" t="s">
        <v>58</v>
      </c>
      <c r="Q475">
        <v>-36858.480000000003</v>
      </c>
      <c r="R475" t="s">
        <v>58</v>
      </c>
      <c r="S475">
        <v>-50</v>
      </c>
      <c r="T475">
        <v>-50</v>
      </c>
    </row>
    <row r="476" spans="1:20" x14ac:dyDescent="0.25">
      <c r="A476">
        <v>203474</v>
      </c>
      <c r="B476">
        <v>70572573</v>
      </c>
      <c r="C476">
        <v>70572573</v>
      </c>
      <c r="D476" t="s">
        <v>1013</v>
      </c>
      <c r="E476" t="s">
        <v>703</v>
      </c>
      <c r="F476" t="s">
        <v>633</v>
      </c>
      <c r="G476" t="s">
        <v>58</v>
      </c>
      <c r="I476" t="s">
        <v>956</v>
      </c>
      <c r="J476" s="104">
        <v>45855</v>
      </c>
      <c r="K476" s="104">
        <v>45859</v>
      </c>
      <c r="L476" s="345">
        <v>167</v>
      </c>
      <c r="M476">
        <v>97.12</v>
      </c>
      <c r="N476">
        <v>-16219.04</v>
      </c>
      <c r="O476" s="345">
        <v>-16299.04</v>
      </c>
      <c r="P476" t="s">
        <v>58</v>
      </c>
      <c r="Q476">
        <v>-16299.04</v>
      </c>
      <c r="R476" t="s">
        <v>58</v>
      </c>
      <c r="S476">
        <v>-80</v>
      </c>
      <c r="T476">
        <v>-80</v>
      </c>
    </row>
    <row r="477" spans="1:20" x14ac:dyDescent="0.25">
      <c r="A477">
        <v>203479</v>
      </c>
      <c r="B477">
        <v>70524073</v>
      </c>
      <c r="C477">
        <v>70524073</v>
      </c>
      <c r="D477" t="s">
        <v>1013</v>
      </c>
      <c r="E477" t="s">
        <v>703</v>
      </c>
      <c r="F477" t="s">
        <v>633</v>
      </c>
      <c r="G477" t="s">
        <v>58</v>
      </c>
      <c r="I477" t="s">
        <v>956</v>
      </c>
      <c r="J477" s="104">
        <v>45855</v>
      </c>
      <c r="K477" s="104">
        <v>45859</v>
      </c>
      <c r="L477" s="345">
        <v>379</v>
      </c>
      <c r="M477">
        <v>97.12</v>
      </c>
      <c r="N477">
        <v>-36808.480000000003</v>
      </c>
      <c r="O477" s="345">
        <v>-36858.480000000003</v>
      </c>
      <c r="P477" t="s">
        <v>58</v>
      </c>
      <c r="Q477">
        <v>-36858.480000000003</v>
      </c>
      <c r="R477" t="s">
        <v>58</v>
      </c>
      <c r="S477">
        <v>-50</v>
      </c>
      <c r="T477">
        <v>-50</v>
      </c>
    </row>
    <row r="478" spans="1:20" x14ac:dyDescent="0.25">
      <c r="A478">
        <v>203482</v>
      </c>
      <c r="B478">
        <v>70609739</v>
      </c>
      <c r="C478">
        <v>70609739</v>
      </c>
      <c r="D478" t="s">
        <v>1013</v>
      </c>
      <c r="E478" t="s">
        <v>703</v>
      </c>
      <c r="F478" t="s">
        <v>633</v>
      </c>
      <c r="G478" t="s">
        <v>58</v>
      </c>
      <c r="I478" t="s">
        <v>956</v>
      </c>
      <c r="J478" s="104">
        <v>45855</v>
      </c>
      <c r="K478" s="104">
        <v>45859</v>
      </c>
      <c r="L478" s="345">
        <v>125</v>
      </c>
      <c r="M478">
        <v>97.12</v>
      </c>
      <c r="N478">
        <v>-12140</v>
      </c>
      <c r="O478" s="345">
        <v>-12220</v>
      </c>
      <c r="P478" t="s">
        <v>58</v>
      </c>
      <c r="Q478">
        <v>-12220</v>
      </c>
      <c r="R478" t="s">
        <v>58</v>
      </c>
      <c r="S478">
        <v>-80</v>
      </c>
      <c r="T478">
        <v>-80</v>
      </c>
    </row>
    <row r="479" spans="1:20" x14ac:dyDescent="0.25">
      <c r="A479">
        <v>203484</v>
      </c>
      <c r="B479">
        <v>70609111</v>
      </c>
      <c r="C479">
        <v>70609111</v>
      </c>
      <c r="D479" t="s">
        <v>1013</v>
      </c>
      <c r="E479" t="s">
        <v>703</v>
      </c>
      <c r="F479" t="s">
        <v>633</v>
      </c>
      <c r="G479" t="s">
        <v>58</v>
      </c>
      <c r="I479" t="s">
        <v>956</v>
      </c>
      <c r="J479" s="104">
        <v>45855</v>
      </c>
      <c r="K479" s="104">
        <v>45859</v>
      </c>
      <c r="L479" s="345">
        <v>429</v>
      </c>
      <c r="M479">
        <v>97.12</v>
      </c>
      <c r="N479">
        <v>-41664.480000000003</v>
      </c>
      <c r="O479" s="345">
        <v>-41744.480000000003</v>
      </c>
      <c r="P479" t="s">
        <v>58</v>
      </c>
      <c r="Q479">
        <v>-41744.480000000003</v>
      </c>
      <c r="R479" t="s">
        <v>58</v>
      </c>
      <c r="S479">
        <v>-80</v>
      </c>
      <c r="T479">
        <v>-80</v>
      </c>
    </row>
    <row r="480" spans="1:20" x14ac:dyDescent="0.25">
      <c r="A480">
        <v>203492</v>
      </c>
      <c r="B480">
        <v>70609064</v>
      </c>
      <c r="C480">
        <v>70609064</v>
      </c>
      <c r="D480" t="s">
        <v>1013</v>
      </c>
      <c r="E480" t="s">
        <v>703</v>
      </c>
      <c r="F480" t="s">
        <v>633</v>
      </c>
      <c r="G480" t="s">
        <v>58</v>
      </c>
      <c r="I480" t="s">
        <v>956</v>
      </c>
      <c r="J480" s="104">
        <v>45855</v>
      </c>
      <c r="K480" s="104">
        <v>45859</v>
      </c>
      <c r="L480" s="345">
        <v>208</v>
      </c>
      <c r="M480">
        <v>97.12</v>
      </c>
      <c r="N480">
        <v>-20200.96</v>
      </c>
      <c r="O480" s="345">
        <v>-20280.96</v>
      </c>
      <c r="P480" t="s">
        <v>58</v>
      </c>
      <c r="Q480">
        <v>-20280.96</v>
      </c>
      <c r="R480" t="s">
        <v>58</v>
      </c>
      <c r="S480">
        <v>-80</v>
      </c>
      <c r="T480">
        <v>-80</v>
      </c>
    </row>
    <row r="481" spans="1:20" x14ac:dyDescent="0.25">
      <c r="A481">
        <v>203494</v>
      </c>
      <c r="B481">
        <v>70609103</v>
      </c>
      <c r="C481">
        <v>70609103</v>
      </c>
      <c r="D481" t="s">
        <v>1013</v>
      </c>
      <c r="E481" t="s">
        <v>703</v>
      </c>
      <c r="F481" t="s">
        <v>633</v>
      </c>
      <c r="G481" t="s">
        <v>58</v>
      </c>
      <c r="I481" t="s">
        <v>956</v>
      </c>
      <c r="J481" s="104">
        <v>45855</v>
      </c>
      <c r="K481" s="104">
        <v>45859</v>
      </c>
      <c r="L481" s="345">
        <v>322</v>
      </c>
      <c r="M481">
        <v>97.12</v>
      </c>
      <c r="N481">
        <v>-31272.639999999999</v>
      </c>
      <c r="O481" s="345">
        <v>-31352.639999999999</v>
      </c>
      <c r="P481" t="s">
        <v>58</v>
      </c>
      <c r="Q481">
        <v>-31352.639999999999</v>
      </c>
      <c r="R481" t="s">
        <v>58</v>
      </c>
      <c r="S481">
        <v>-80</v>
      </c>
      <c r="T481">
        <v>-80</v>
      </c>
    </row>
    <row r="482" spans="1:20" x14ac:dyDescent="0.25">
      <c r="A482">
        <v>203501</v>
      </c>
      <c r="B482">
        <v>70609128</v>
      </c>
      <c r="C482">
        <v>70609128</v>
      </c>
      <c r="D482" t="s">
        <v>1013</v>
      </c>
      <c r="E482" t="s">
        <v>703</v>
      </c>
      <c r="F482" t="s">
        <v>633</v>
      </c>
      <c r="G482" t="s">
        <v>58</v>
      </c>
      <c r="I482" t="s">
        <v>956</v>
      </c>
      <c r="J482" s="104">
        <v>45855</v>
      </c>
      <c r="K482" s="104">
        <v>45859</v>
      </c>
      <c r="L482" s="345">
        <v>316</v>
      </c>
      <c r="M482">
        <v>97.12</v>
      </c>
      <c r="N482">
        <v>-30689.919999999998</v>
      </c>
      <c r="O482" s="345">
        <v>-30769.919999999998</v>
      </c>
      <c r="P482" t="s">
        <v>58</v>
      </c>
      <c r="Q482">
        <v>-30769.919999999998</v>
      </c>
      <c r="R482" t="s">
        <v>58</v>
      </c>
      <c r="S482">
        <v>-80</v>
      </c>
      <c r="T482">
        <v>-80</v>
      </c>
    </row>
    <row r="483" spans="1:20" x14ac:dyDescent="0.25">
      <c r="A483">
        <v>203508</v>
      </c>
      <c r="B483">
        <v>70617661</v>
      </c>
      <c r="C483">
        <v>70617661</v>
      </c>
      <c r="D483" t="s">
        <v>1013</v>
      </c>
      <c r="E483" t="s">
        <v>703</v>
      </c>
      <c r="F483" t="s">
        <v>633</v>
      </c>
      <c r="G483" t="s">
        <v>58</v>
      </c>
      <c r="I483" t="s">
        <v>956</v>
      </c>
      <c r="J483" s="104">
        <v>45855</v>
      </c>
      <c r="K483" s="104">
        <v>45859</v>
      </c>
      <c r="L483" s="345">
        <v>318</v>
      </c>
      <c r="M483">
        <v>97.12</v>
      </c>
      <c r="N483">
        <v>-30884.16</v>
      </c>
      <c r="O483" s="345">
        <v>-30964.16</v>
      </c>
      <c r="P483" t="s">
        <v>58</v>
      </c>
      <c r="Q483">
        <v>-30964.16</v>
      </c>
      <c r="R483" t="s">
        <v>58</v>
      </c>
      <c r="S483">
        <v>-80</v>
      </c>
      <c r="T483">
        <v>-80</v>
      </c>
    </row>
    <row r="484" spans="1:20" x14ac:dyDescent="0.25">
      <c r="A484">
        <v>203510</v>
      </c>
      <c r="B484">
        <v>70615051</v>
      </c>
      <c r="C484">
        <v>70615051</v>
      </c>
      <c r="D484" t="s">
        <v>1013</v>
      </c>
      <c r="E484" t="s">
        <v>703</v>
      </c>
      <c r="F484" t="s">
        <v>633</v>
      </c>
      <c r="G484" t="s">
        <v>58</v>
      </c>
      <c r="I484" t="s">
        <v>956</v>
      </c>
      <c r="J484" s="104">
        <v>45855</v>
      </c>
      <c r="K484" s="104">
        <v>45859</v>
      </c>
      <c r="L484" s="345">
        <v>394</v>
      </c>
      <c r="M484">
        <v>97.12</v>
      </c>
      <c r="N484">
        <v>-38265.279999999999</v>
      </c>
      <c r="O484" s="345">
        <v>-38345.279999999999</v>
      </c>
      <c r="P484" t="s">
        <v>58</v>
      </c>
      <c r="Q484">
        <v>-38345.279999999999</v>
      </c>
      <c r="R484" t="s">
        <v>58</v>
      </c>
      <c r="S484">
        <v>-80</v>
      </c>
      <c r="T484">
        <v>-80</v>
      </c>
    </row>
    <row r="485" spans="1:20" x14ac:dyDescent="0.25">
      <c r="A485">
        <v>203512</v>
      </c>
      <c r="B485">
        <v>70612178</v>
      </c>
      <c r="C485">
        <v>70612178</v>
      </c>
      <c r="D485" t="s">
        <v>1013</v>
      </c>
      <c r="E485" t="s">
        <v>703</v>
      </c>
      <c r="F485" t="s">
        <v>633</v>
      </c>
      <c r="G485" t="s">
        <v>58</v>
      </c>
      <c r="I485" t="s">
        <v>956</v>
      </c>
      <c r="J485" s="104">
        <v>45855</v>
      </c>
      <c r="K485" s="104">
        <v>45859</v>
      </c>
      <c r="L485" s="345">
        <v>108</v>
      </c>
      <c r="M485">
        <v>97.12</v>
      </c>
      <c r="N485">
        <v>-10488.96</v>
      </c>
      <c r="O485" s="345">
        <v>-10568.96</v>
      </c>
      <c r="P485" t="s">
        <v>58</v>
      </c>
      <c r="Q485">
        <v>-10568.96</v>
      </c>
      <c r="R485" t="s">
        <v>58</v>
      </c>
      <c r="S485">
        <v>-80</v>
      </c>
      <c r="T485">
        <v>-80</v>
      </c>
    </row>
    <row r="486" spans="1:20" x14ac:dyDescent="0.25">
      <c r="A486">
        <v>203708</v>
      </c>
      <c r="B486">
        <v>676844</v>
      </c>
      <c r="C486">
        <v>676844</v>
      </c>
      <c r="D486" t="s">
        <v>1013</v>
      </c>
      <c r="E486" t="s">
        <v>703</v>
      </c>
      <c r="F486" t="s">
        <v>633</v>
      </c>
      <c r="G486" t="s">
        <v>58</v>
      </c>
      <c r="I486" t="s">
        <v>956</v>
      </c>
      <c r="J486" s="104">
        <v>45855</v>
      </c>
      <c r="K486" s="104">
        <v>45856</v>
      </c>
      <c r="L486" s="345">
        <v>110</v>
      </c>
      <c r="M486">
        <v>97.12</v>
      </c>
      <c r="N486">
        <v>-10683.2</v>
      </c>
      <c r="O486" s="345">
        <v>-11140.53</v>
      </c>
      <c r="P486" t="s">
        <v>58</v>
      </c>
      <c r="Q486">
        <v>-11140.53</v>
      </c>
      <c r="R486" t="s">
        <v>58</v>
      </c>
      <c r="S486">
        <v>-457.33</v>
      </c>
      <c r="T486">
        <v>-457.33</v>
      </c>
    </row>
    <row r="487" spans="1:20" x14ac:dyDescent="0.25">
      <c r="A487">
        <v>204477</v>
      </c>
      <c r="B487">
        <v>3653646.1000999999</v>
      </c>
      <c r="C487">
        <v>3653646.1000999999</v>
      </c>
      <c r="D487" t="s">
        <v>1013</v>
      </c>
      <c r="E487" t="s">
        <v>703</v>
      </c>
      <c r="F487" t="s">
        <v>633</v>
      </c>
      <c r="G487" t="s">
        <v>58</v>
      </c>
      <c r="I487" t="s">
        <v>956</v>
      </c>
      <c r="J487" s="104">
        <v>45855</v>
      </c>
      <c r="K487" s="104">
        <v>45859</v>
      </c>
      <c r="L487" s="345">
        <v>3700</v>
      </c>
      <c r="M487">
        <v>97.12</v>
      </c>
      <c r="N487">
        <v>-359344</v>
      </c>
      <c r="O487" s="345">
        <v>-359844</v>
      </c>
      <c r="P487" t="s">
        <v>58</v>
      </c>
      <c r="Q487">
        <v>-359344</v>
      </c>
      <c r="R487" t="s">
        <v>58</v>
      </c>
      <c r="S487">
        <v>0</v>
      </c>
      <c r="T487">
        <v>-500</v>
      </c>
    </row>
    <row r="488" spans="1:20" x14ac:dyDescent="0.25">
      <c r="A488">
        <v>203447</v>
      </c>
      <c r="B488">
        <v>70524081</v>
      </c>
      <c r="C488">
        <v>70524081</v>
      </c>
      <c r="D488" t="s">
        <v>971</v>
      </c>
      <c r="E488" t="s">
        <v>701</v>
      </c>
      <c r="F488" t="s">
        <v>53</v>
      </c>
      <c r="G488" t="s">
        <v>58</v>
      </c>
      <c r="I488" t="s">
        <v>956</v>
      </c>
      <c r="J488" s="104">
        <v>45854</v>
      </c>
      <c r="K488" s="104">
        <v>45854</v>
      </c>
      <c r="L488" s="345">
        <v>-3</v>
      </c>
      <c r="M488">
        <v>2774.7359999999999</v>
      </c>
      <c r="N488">
        <v>8324.2099999999991</v>
      </c>
      <c r="O488" s="345">
        <v>8244.2099999999991</v>
      </c>
      <c r="P488" t="s">
        <v>58</v>
      </c>
      <c r="Q488">
        <v>8244.2099999999991</v>
      </c>
      <c r="R488" t="s">
        <v>58</v>
      </c>
      <c r="S488">
        <v>-80</v>
      </c>
      <c r="T488">
        <v>-80</v>
      </c>
    </row>
    <row r="489" spans="1:20" x14ac:dyDescent="0.25">
      <c r="A489">
        <v>203453</v>
      </c>
      <c r="B489">
        <v>70596124</v>
      </c>
      <c r="C489">
        <v>70596124</v>
      </c>
      <c r="D489" t="s">
        <v>971</v>
      </c>
      <c r="E489" t="s">
        <v>701</v>
      </c>
      <c r="F489" t="s">
        <v>53</v>
      </c>
      <c r="G489" t="s">
        <v>58</v>
      </c>
      <c r="I489" t="s">
        <v>956</v>
      </c>
      <c r="J489" s="104">
        <v>45854</v>
      </c>
      <c r="K489" s="104">
        <v>45854</v>
      </c>
      <c r="L489" s="345">
        <v>-9</v>
      </c>
      <c r="M489">
        <v>2774.7359999999999</v>
      </c>
      <c r="N489">
        <v>24972.62</v>
      </c>
      <c r="O489" s="345">
        <v>24892.62</v>
      </c>
      <c r="P489" t="s">
        <v>58</v>
      </c>
      <c r="Q489">
        <v>24892.62</v>
      </c>
      <c r="R489" t="s">
        <v>58</v>
      </c>
      <c r="S489">
        <v>-80</v>
      </c>
      <c r="T489">
        <v>-80</v>
      </c>
    </row>
    <row r="490" spans="1:20" x14ac:dyDescent="0.25">
      <c r="A490">
        <v>203458</v>
      </c>
      <c r="B490">
        <v>70596132</v>
      </c>
      <c r="C490">
        <v>70596132</v>
      </c>
      <c r="D490" t="s">
        <v>971</v>
      </c>
      <c r="E490" t="s">
        <v>701</v>
      </c>
      <c r="F490" t="s">
        <v>53</v>
      </c>
      <c r="G490" t="s">
        <v>58</v>
      </c>
      <c r="I490" t="s">
        <v>956</v>
      </c>
      <c r="J490" s="104">
        <v>45854</v>
      </c>
      <c r="K490" s="104">
        <v>45854</v>
      </c>
      <c r="L490" s="345">
        <v>-6</v>
      </c>
      <c r="M490">
        <v>2774.7359999999999</v>
      </c>
      <c r="N490">
        <v>16648.419999999998</v>
      </c>
      <c r="O490" s="345">
        <v>16568.419999999998</v>
      </c>
      <c r="P490" t="s">
        <v>58</v>
      </c>
      <c r="Q490">
        <v>16568.419999999998</v>
      </c>
      <c r="R490" t="s">
        <v>58</v>
      </c>
      <c r="S490">
        <v>-80</v>
      </c>
      <c r="T490">
        <v>-80</v>
      </c>
    </row>
    <row r="491" spans="1:20" x14ac:dyDescent="0.25">
      <c r="A491">
        <v>203463</v>
      </c>
      <c r="B491">
        <v>70596149</v>
      </c>
      <c r="C491">
        <v>70596149</v>
      </c>
      <c r="D491" t="s">
        <v>971</v>
      </c>
      <c r="E491" t="s">
        <v>701</v>
      </c>
      <c r="F491" t="s">
        <v>53</v>
      </c>
      <c r="G491" t="s">
        <v>58</v>
      </c>
      <c r="I491" t="s">
        <v>956</v>
      </c>
      <c r="J491" s="104">
        <v>45854</v>
      </c>
      <c r="K491" s="104">
        <v>45854</v>
      </c>
      <c r="L491" s="345">
        <v>-6</v>
      </c>
      <c r="M491">
        <v>2774.7359999999999</v>
      </c>
      <c r="N491">
        <v>16648.419999999998</v>
      </c>
      <c r="O491" s="345">
        <v>16568.419999999998</v>
      </c>
      <c r="P491" t="s">
        <v>58</v>
      </c>
      <c r="Q491">
        <v>16568.419999999998</v>
      </c>
      <c r="R491" t="s">
        <v>58</v>
      </c>
      <c r="S491">
        <v>-80</v>
      </c>
      <c r="T491">
        <v>-80</v>
      </c>
    </row>
    <row r="492" spans="1:20" x14ac:dyDescent="0.25">
      <c r="A492">
        <v>203469</v>
      </c>
      <c r="B492">
        <v>70524098</v>
      </c>
      <c r="C492">
        <v>70524098</v>
      </c>
      <c r="D492" t="s">
        <v>971</v>
      </c>
      <c r="E492" t="s">
        <v>701</v>
      </c>
      <c r="F492" t="s">
        <v>53</v>
      </c>
      <c r="G492" t="s">
        <v>58</v>
      </c>
      <c r="I492" t="s">
        <v>956</v>
      </c>
      <c r="J492" s="104">
        <v>45854</v>
      </c>
      <c r="K492" s="104">
        <v>45854</v>
      </c>
      <c r="L492" s="345">
        <v>-12</v>
      </c>
      <c r="M492">
        <v>2774.7359999999999</v>
      </c>
      <c r="N492">
        <v>33296.83</v>
      </c>
      <c r="O492" s="345">
        <v>33246.83</v>
      </c>
      <c r="P492" t="s">
        <v>58</v>
      </c>
      <c r="Q492">
        <v>33246.83</v>
      </c>
      <c r="R492" t="s">
        <v>58</v>
      </c>
      <c r="S492">
        <v>-50</v>
      </c>
      <c r="T492">
        <v>-50</v>
      </c>
    </row>
    <row r="493" spans="1:20" x14ac:dyDescent="0.25">
      <c r="A493">
        <v>203475</v>
      </c>
      <c r="B493">
        <v>70572573</v>
      </c>
      <c r="C493">
        <v>70572573</v>
      </c>
      <c r="D493" t="s">
        <v>971</v>
      </c>
      <c r="E493" t="s">
        <v>701</v>
      </c>
      <c r="F493" t="s">
        <v>53</v>
      </c>
      <c r="G493" t="s">
        <v>58</v>
      </c>
      <c r="I493" t="s">
        <v>956</v>
      </c>
      <c r="J493" s="104">
        <v>45854</v>
      </c>
      <c r="K493" s="104">
        <v>45854</v>
      </c>
      <c r="L493" s="345">
        <v>-6</v>
      </c>
      <c r="M493">
        <v>2774.7359999999999</v>
      </c>
      <c r="N493">
        <v>16648.419999999998</v>
      </c>
      <c r="O493" s="345">
        <v>16568.419999999998</v>
      </c>
      <c r="P493" t="s">
        <v>58</v>
      </c>
      <c r="Q493">
        <v>16568.419999999998</v>
      </c>
      <c r="R493" t="s">
        <v>58</v>
      </c>
      <c r="S493">
        <v>-80</v>
      </c>
      <c r="T493">
        <v>-80</v>
      </c>
    </row>
    <row r="494" spans="1:20" x14ac:dyDescent="0.25">
      <c r="A494">
        <v>203478</v>
      </c>
      <c r="B494">
        <v>70524073</v>
      </c>
      <c r="C494">
        <v>70524073</v>
      </c>
      <c r="D494" t="s">
        <v>971</v>
      </c>
      <c r="E494" t="s">
        <v>701</v>
      </c>
      <c r="F494" t="s">
        <v>53</v>
      </c>
      <c r="G494" t="s">
        <v>58</v>
      </c>
      <c r="I494" t="s">
        <v>956</v>
      </c>
      <c r="J494" s="104">
        <v>45854</v>
      </c>
      <c r="K494" s="104">
        <v>45854</v>
      </c>
      <c r="L494" s="345">
        <v>-5</v>
      </c>
      <c r="M494">
        <v>2774.7359999999999</v>
      </c>
      <c r="N494">
        <v>13873.68</v>
      </c>
      <c r="O494" s="345">
        <v>13823.68</v>
      </c>
      <c r="P494" t="s">
        <v>58</v>
      </c>
      <c r="Q494">
        <v>13823.68</v>
      </c>
      <c r="R494" t="s">
        <v>58</v>
      </c>
      <c r="S494">
        <v>-50</v>
      </c>
      <c r="T494">
        <v>-50</v>
      </c>
    </row>
    <row r="495" spans="1:20" x14ac:dyDescent="0.25">
      <c r="A495">
        <v>203486</v>
      </c>
      <c r="B495">
        <v>70609111</v>
      </c>
      <c r="C495">
        <v>70609111</v>
      </c>
      <c r="D495" t="s">
        <v>971</v>
      </c>
      <c r="E495" t="s">
        <v>701</v>
      </c>
      <c r="F495" t="s">
        <v>53</v>
      </c>
      <c r="G495" t="s">
        <v>58</v>
      </c>
      <c r="I495" t="s">
        <v>956</v>
      </c>
      <c r="J495" s="104">
        <v>45854</v>
      </c>
      <c r="K495" s="104">
        <v>45854</v>
      </c>
      <c r="L495" s="345">
        <v>-6</v>
      </c>
      <c r="M495">
        <v>2774.7359999999999</v>
      </c>
      <c r="N495">
        <v>16648.419999999998</v>
      </c>
      <c r="O495" s="345">
        <v>16568.419999999998</v>
      </c>
      <c r="P495" t="s">
        <v>58</v>
      </c>
      <c r="Q495">
        <v>16568.419999999998</v>
      </c>
      <c r="R495" t="s">
        <v>58</v>
      </c>
      <c r="S495">
        <v>-80</v>
      </c>
      <c r="T495">
        <v>-80</v>
      </c>
    </row>
    <row r="496" spans="1:20" x14ac:dyDescent="0.25">
      <c r="A496">
        <v>203496</v>
      </c>
      <c r="B496">
        <v>70609103</v>
      </c>
      <c r="C496">
        <v>70609103</v>
      </c>
      <c r="D496" t="s">
        <v>971</v>
      </c>
      <c r="E496" t="s">
        <v>701</v>
      </c>
      <c r="F496" t="s">
        <v>53</v>
      </c>
      <c r="G496" t="s">
        <v>58</v>
      </c>
      <c r="I496" t="s">
        <v>956</v>
      </c>
      <c r="J496" s="104">
        <v>45854</v>
      </c>
      <c r="K496" s="104">
        <v>45854</v>
      </c>
      <c r="L496" s="345">
        <v>-2</v>
      </c>
      <c r="M496">
        <v>2774.7359999999999</v>
      </c>
      <c r="N496">
        <v>5549.47</v>
      </c>
      <c r="O496" s="345">
        <v>5469.47</v>
      </c>
      <c r="P496" t="s">
        <v>58</v>
      </c>
      <c r="Q496">
        <v>5469.47</v>
      </c>
      <c r="R496" t="s">
        <v>58</v>
      </c>
      <c r="S496">
        <v>-80</v>
      </c>
      <c r="T496">
        <v>-80</v>
      </c>
    </row>
    <row r="497" spans="1:20" x14ac:dyDescent="0.25">
      <c r="A497">
        <v>203503</v>
      </c>
      <c r="B497">
        <v>70609128</v>
      </c>
      <c r="C497">
        <v>70609128</v>
      </c>
      <c r="D497" t="s">
        <v>971</v>
      </c>
      <c r="E497" t="s">
        <v>701</v>
      </c>
      <c r="F497" t="s">
        <v>53</v>
      </c>
      <c r="G497" t="s">
        <v>58</v>
      </c>
      <c r="I497" t="s">
        <v>956</v>
      </c>
      <c r="J497" s="104">
        <v>45854</v>
      </c>
      <c r="K497" s="104">
        <v>45854</v>
      </c>
      <c r="L497" s="345">
        <v>-2</v>
      </c>
      <c r="M497">
        <v>2774.7359999999999</v>
      </c>
      <c r="N497">
        <v>5549.47</v>
      </c>
      <c r="O497" s="345">
        <v>5469.47</v>
      </c>
      <c r="P497" t="s">
        <v>58</v>
      </c>
      <c r="Q497">
        <v>5469.47</v>
      </c>
      <c r="R497" t="s">
        <v>58</v>
      </c>
      <c r="S497">
        <v>-80</v>
      </c>
      <c r="T497">
        <v>-80</v>
      </c>
    </row>
    <row r="498" spans="1:20" x14ac:dyDescent="0.25">
      <c r="A498">
        <v>204475</v>
      </c>
      <c r="B498">
        <v>3653646.1000999999</v>
      </c>
      <c r="C498">
        <v>3653646.1000999999</v>
      </c>
      <c r="D498" t="s">
        <v>971</v>
      </c>
      <c r="E498" t="s">
        <v>701</v>
      </c>
      <c r="F498" t="s">
        <v>53</v>
      </c>
      <c r="G498" t="s">
        <v>58</v>
      </c>
      <c r="I498" t="s">
        <v>956</v>
      </c>
      <c r="J498" s="104">
        <v>45854</v>
      </c>
      <c r="K498" s="104">
        <v>45854</v>
      </c>
      <c r="L498" s="345">
        <v>-170</v>
      </c>
      <c r="M498">
        <v>2774.7359999999999</v>
      </c>
      <c r="N498">
        <v>471705.12</v>
      </c>
      <c r="O498" s="345">
        <v>471630.12</v>
      </c>
      <c r="P498" t="s">
        <v>58</v>
      </c>
      <c r="Q498">
        <v>471705.12</v>
      </c>
      <c r="R498" t="s">
        <v>58</v>
      </c>
      <c r="S498">
        <v>0</v>
      </c>
      <c r="T498">
        <v>-75</v>
      </c>
    </row>
    <row r="499" spans="1:20" x14ac:dyDescent="0.25">
      <c r="A499">
        <v>203704</v>
      </c>
      <c r="B499">
        <v>676844</v>
      </c>
      <c r="C499">
        <v>676844</v>
      </c>
      <c r="D499" t="s">
        <v>971</v>
      </c>
      <c r="E499" t="s">
        <v>701</v>
      </c>
      <c r="F499" t="s">
        <v>53</v>
      </c>
      <c r="G499" t="s">
        <v>58</v>
      </c>
      <c r="I499" t="s">
        <v>956</v>
      </c>
      <c r="J499" s="104">
        <v>45853</v>
      </c>
      <c r="K499" s="104">
        <v>45854</v>
      </c>
      <c r="L499" s="345">
        <v>-3</v>
      </c>
      <c r="M499">
        <v>2774.7359999999999</v>
      </c>
      <c r="N499">
        <v>8324.2099999999991</v>
      </c>
      <c r="O499" s="345">
        <v>8294.2099999999991</v>
      </c>
      <c r="P499" t="s">
        <v>58</v>
      </c>
      <c r="Q499">
        <v>8294.2099999999991</v>
      </c>
      <c r="R499" t="s">
        <v>58</v>
      </c>
      <c r="S499">
        <v>-30</v>
      </c>
      <c r="T499">
        <v>-30</v>
      </c>
    </row>
    <row r="500" spans="1:20" x14ac:dyDescent="0.25">
      <c r="A500">
        <v>203686</v>
      </c>
      <c r="B500">
        <v>70641307</v>
      </c>
      <c r="C500">
        <v>70641307</v>
      </c>
      <c r="D500" t="s">
        <v>955</v>
      </c>
      <c r="E500" t="s">
        <v>707</v>
      </c>
      <c r="F500" t="s">
        <v>6</v>
      </c>
      <c r="G500" t="s">
        <v>58</v>
      </c>
      <c r="I500" t="s">
        <v>956</v>
      </c>
      <c r="J500" s="104">
        <v>45849</v>
      </c>
      <c r="K500" s="104">
        <v>45853</v>
      </c>
      <c r="L500" s="345">
        <v>63</v>
      </c>
      <c r="M500">
        <v>1087.6199999999999</v>
      </c>
      <c r="N500">
        <v>-68520.06</v>
      </c>
      <c r="O500" s="345">
        <v>-68622.84</v>
      </c>
      <c r="P500" t="s">
        <v>58</v>
      </c>
      <c r="Q500">
        <v>-68622.84</v>
      </c>
      <c r="R500" t="s">
        <v>58</v>
      </c>
      <c r="S500">
        <v>-102.78</v>
      </c>
      <c r="T500">
        <v>-102.78</v>
      </c>
    </row>
    <row r="501" spans="1:20" x14ac:dyDescent="0.25">
      <c r="A501">
        <v>203688</v>
      </c>
      <c r="B501">
        <v>70641307</v>
      </c>
      <c r="C501">
        <v>70641307</v>
      </c>
      <c r="D501" t="s">
        <v>957</v>
      </c>
      <c r="E501" t="s">
        <v>700</v>
      </c>
      <c r="F501" t="s">
        <v>5</v>
      </c>
      <c r="G501" t="s">
        <v>58</v>
      </c>
      <c r="I501" t="s">
        <v>956</v>
      </c>
      <c r="J501" s="104">
        <v>45849</v>
      </c>
      <c r="K501" s="104">
        <v>45854</v>
      </c>
      <c r="L501" s="345">
        <v>26</v>
      </c>
      <c r="M501">
        <v>1059.33</v>
      </c>
      <c r="N501">
        <v>-27542.58</v>
      </c>
      <c r="O501" s="345">
        <v>-27622.58</v>
      </c>
      <c r="P501" t="s">
        <v>58</v>
      </c>
      <c r="Q501">
        <v>-27622.58</v>
      </c>
      <c r="R501" t="s">
        <v>58</v>
      </c>
      <c r="S501">
        <v>-80</v>
      </c>
      <c r="T501">
        <v>-80</v>
      </c>
    </row>
    <row r="502" spans="1:20" x14ac:dyDescent="0.25">
      <c r="A502">
        <v>203462</v>
      </c>
      <c r="B502">
        <v>70596149</v>
      </c>
      <c r="C502">
        <v>70596149</v>
      </c>
      <c r="D502" t="s">
        <v>971</v>
      </c>
      <c r="E502" t="s">
        <v>701</v>
      </c>
      <c r="F502" t="s">
        <v>53</v>
      </c>
      <c r="G502" t="s">
        <v>58</v>
      </c>
      <c r="I502" t="s">
        <v>956</v>
      </c>
      <c r="J502" s="104">
        <v>45848</v>
      </c>
      <c r="K502" s="104">
        <v>45848</v>
      </c>
      <c r="L502" s="345">
        <v>-6</v>
      </c>
      <c r="M502">
        <v>2773.7910000000002</v>
      </c>
      <c r="N502">
        <v>16642.75</v>
      </c>
      <c r="O502" s="345">
        <v>16562.75</v>
      </c>
      <c r="P502" t="s">
        <v>58</v>
      </c>
      <c r="Q502">
        <v>16562.75</v>
      </c>
      <c r="R502" t="s">
        <v>58</v>
      </c>
      <c r="S502">
        <v>-80</v>
      </c>
      <c r="T502">
        <v>-80</v>
      </c>
    </row>
    <row r="503" spans="1:20" x14ac:dyDescent="0.25">
      <c r="A503">
        <v>203502</v>
      </c>
      <c r="B503">
        <v>70609128</v>
      </c>
      <c r="C503">
        <v>70609128</v>
      </c>
      <c r="D503" t="s">
        <v>971</v>
      </c>
      <c r="E503" t="s">
        <v>701</v>
      </c>
      <c r="F503" t="s">
        <v>53</v>
      </c>
      <c r="G503" t="s">
        <v>58</v>
      </c>
      <c r="I503" t="s">
        <v>956</v>
      </c>
      <c r="J503" s="104">
        <v>45848</v>
      </c>
      <c r="K503" s="104">
        <v>45848</v>
      </c>
      <c r="L503" s="345">
        <v>-4</v>
      </c>
      <c r="M503">
        <v>2773.7910000000002</v>
      </c>
      <c r="N503">
        <v>11095.16</v>
      </c>
      <c r="O503" s="345">
        <v>11015.16</v>
      </c>
      <c r="P503" t="s">
        <v>58</v>
      </c>
      <c r="Q503">
        <v>11015.16</v>
      </c>
      <c r="R503" t="s">
        <v>58</v>
      </c>
      <c r="S503">
        <v>-80</v>
      </c>
      <c r="T503">
        <v>-80</v>
      </c>
    </row>
    <row r="504" spans="1:20" x14ac:dyDescent="0.25">
      <c r="A504">
        <v>203680</v>
      </c>
      <c r="B504">
        <v>70641307</v>
      </c>
      <c r="C504">
        <v>70641307</v>
      </c>
      <c r="D504" t="s">
        <v>958</v>
      </c>
      <c r="E504" t="s">
        <v>706</v>
      </c>
      <c r="F504" t="s">
        <v>4</v>
      </c>
      <c r="G504" t="s">
        <v>865</v>
      </c>
      <c r="I504" t="s">
        <v>956</v>
      </c>
      <c r="J504" s="104">
        <v>45848</v>
      </c>
      <c r="K504" s="104">
        <v>45848</v>
      </c>
      <c r="L504" s="345">
        <v>7</v>
      </c>
      <c r="M504">
        <v>2429.41</v>
      </c>
      <c r="N504">
        <v>-17005.87</v>
      </c>
      <c r="O504" s="345">
        <v>-17099.38</v>
      </c>
      <c r="P504" t="s">
        <v>865</v>
      </c>
      <c r="Q504">
        <v>-17099.38</v>
      </c>
      <c r="R504" t="s">
        <v>865</v>
      </c>
      <c r="S504">
        <v>-93.51</v>
      </c>
      <c r="T504">
        <v>-93.51</v>
      </c>
    </row>
    <row r="505" spans="1:20" x14ac:dyDescent="0.25">
      <c r="A505">
        <v>203684</v>
      </c>
      <c r="B505">
        <v>70641307</v>
      </c>
      <c r="C505">
        <v>70641307</v>
      </c>
      <c r="D505" t="s">
        <v>971</v>
      </c>
      <c r="E505" t="s">
        <v>701</v>
      </c>
      <c r="F505" t="s">
        <v>53</v>
      </c>
      <c r="G505" t="s">
        <v>58</v>
      </c>
      <c r="I505" t="s">
        <v>956</v>
      </c>
      <c r="J505" s="104">
        <v>45848</v>
      </c>
      <c r="K505" s="104">
        <v>45848</v>
      </c>
      <c r="L505" s="345">
        <v>74</v>
      </c>
      <c r="M505">
        <v>2773.7910000000002</v>
      </c>
      <c r="N505">
        <v>-205260.53</v>
      </c>
      <c r="O505" s="345">
        <v>-205465.79</v>
      </c>
      <c r="P505" t="s">
        <v>58</v>
      </c>
      <c r="Q505">
        <v>-205465.79</v>
      </c>
      <c r="R505" t="s">
        <v>58</v>
      </c>
      <c r="S505">
        <v>-205.26</v>
      </c>
      <c r="T505">
        <v>-205.26</v>
      </c>
    </row>
    <row r="506" spans="1:20" x14ac:dyDescent="0.25">
      <c r="A506">
        <v>203676</v>
      </c>
      <c r="B506">
        <v>70641307</v>
      </c>
      <c r="C506">
        <v>70641307</v>
      </c>
      <c r="D506" t="s">
        <v>962</v>
      </c>
      <c r="E506" t="s">
        <v>699</v>
      </c>
      <c r="F506" t="s">
        <v>2</v>
      </c>
      <c r="G506" t="s">
        <v>58</v>
      </c>
      <c r="I506" t="s">
        <v>956</v>
      </c>
      <c r="J506" s="104">
        <v>45847</v>
      </c>
      <c r="K506" s="104">
        <v>45848</v>
      </c>
      <c r="L506" s="345">
        <v>14</v>
      </c>
      <c r="M506">
        <v>1744.92</v>
      </c>
      <c r="N506">
        <v>-24428.880000000001</v>
      </c>
      <c r="O506" s="345">
        <v>-24508.880000000001</v>
      </c>
      <c r="P506" t="s">
        <v>58</v>
      </c>
      <c r="Q506">
        <v>-24508.880000000001</v>
      </c>
      <c r="R506" t="s">
        <v>58</v>
      </c>
      <c r="S506">
        <v>-80</v>
      </c>
      <c r="T506">
        <v>-80</v>
      </c>
    </row>
    <row r="507" spans="1:20" x14ac:dyDescent="0.25">
      <c r="A507">
        <v>203678</v>
      </c>
      <c r="B507">
        <v>70641307</v>
      </c>
      <c r="C507">
        <v>70641307</v>
      </c>
      <c r="D507" t="s">
        <v>1004</v>
      </c>
      <c r="E507" t="s">
        <v>702</v>
      </c>
      <c r="F507" t="s">
        <v>12</v>
      </c>
      <c r="G507" t="s">
        <v>58</v>
      </c>
      <c r="I507" t="s">
        <v>956</v>
      </c>
      <c r="J507" s="104">
        <v>45847</v>
      </c>
      <c r="K507" s="104">
        <v>45848</v>
      </c>
      <c r="L507" s="345">
        <v>153</v>
      </c>
      <c r="M507">
        <v>130.72999999999999</v>
      </c>
      <c r="N507">
        <v>-20001.689999999999</v>
      </c>
      <c r="O507" s="345">
        <v>-20081.689999999999</v>
      </c>
      <c r="P507" t="s">
        <v>58</v>
      </c>
      <c r="Q507">
        <v>-20081.689999999999</v>
      </c>
      <c r="R507" t="s">
        <v>58</v>
      </c>
      <c r="S507">
        <v>-80</v>
      </c>
      <c r="T507">
        <v>-80</v>
      </c>
    </row>
    <row r="508" spans="1:20" x14ac:dyDescent="0.25">
      <c r="A508">
        <v>204181</v>
      </c>
      <c r="B508">
        <v>70609103</v>
      </c>
      <c r="C508">
        <v>70609103</v>
      </c>
      <c r="D508" t="s">
        <v>722</v>
      </c>
      <c r="E508" t="s">
        <v>722</v>
      </c>
      <c r="F508" t="s">
        <v>883</v>
      </c>
      <c r="G508" t="s">
        <v>58</v>
      </c>
      <c r="H508" t="s">
        <v>1012</v>
      </c>
      <c r="I508" t="s">
        <v>956</v>
      </c>
      <c r="J508" s="104">
        <v>45847</v>
      </c>
      <c r="K508" s="104">
        <v>45849</v>
      </c>
      <c r="L508" s="345">
        <v>30000</v>
      </c>
      <c r="M508">
        <v>100</v>
      </c>
      <c r="N508">
        <v>-30000</v>
      </c>
      <c r="O508" s="345">
        <v>-30060</v>
      </c>
      <c r="P508" t="s">
        <v>58</v>
      </c>
      <c r="Q508">
        <v>-30060</v>
      </c>
      <c r="R508" t="s">
        <v>58</v>
      </c>
      <c r="S508">
        <v>-60</v>
      </c>
      <c r="T508">
        <v>-60</v>
      </c>
    </row>
    <row r="509" spans="1:20" x14ac:dyDescent="0.25">
      <c r="A509">
        <v>204219</v>
      </c>
      <c r="B509">
        <v>70609128</v>
      </c>
      <c r="C509">
        <v>70609128</v>
      </c>
      <c r="D509" t="s">
        <v>722</v>
      </c>
      <c r="E509" t="s">
        <v>722</v>
      </c>
      <c r="F509" t="s">
        <v>883</v>
      </c>
      <c r="G509" t="s">
        <v>58</v>
      </c>
      <c r="H509" t="s">
        <v>1012</v>
      </c>
      <c r="I509" t="s">
        <v>956</v>
      </c>
      <c r="J509" s="104">
        <v>45847</v>
      </c>
      <c r="K509" s="104">
        <v>45849</v>
      </c>
      <c r="L509" s="345">
        <v>40000</v>
      </c>
      <c r="M509">
        <v>100</v>
      </c>
      <c r="N509">
        <v>-40000</v>
      </c>
      <c r="O509" s="345">
        <v>-40080</v>
      </c>
      <c r="P509" t="s">
        <v>58</v>
      </c>
      <c r="Q509">
        <v>-40080</v>
      </c>
      <c r="R509" t="s">
        <v>58</v>
      </c>
      <c r="S509">
        <v>-80</v>
      </c>
      <c r="T509">
        <v>-80</v>
      </c>
    </row>
    <row r="510" spans="1:20" x14ac:dyDescent="0.25">
      <c r="A510">
        <v>204336</v>
      </c>
      <c r="B510">
        <v>70596149</v>
      </c>
      <c r="C510">
        <v>70596149</v>
      </c>
      <c r="D510" t="s">
        <v>958</v>
      </c>
      <c r="E510" t="s">
        <v>706</v>
      </c>
      <c r="F510" t="s">
        <v>4</v>
      </c>
      <c r="G510" t="s">
        <v>865</v>
      </c>
      <c r="I510" t="s">
        <v>956</v>
      </c>
      <c r="J510" s="104">
        <v>45846</v>
      </c>
      <c r="K510" s="104">
        <v>45848</v>
      </c>
      <c r="L510" s="345">
        <v>4</v>
      </c>
      <c r="M510">
        <v>2413.19</v>
      </c>
      <c r="N510">
        <v>-9652.76</v>
      </c>
      <c r="O510" s="345">
        <v>-9746.32</v>
      </c>
      <c r="P510" t="s">
        <v>865</v>
      </c>
      <c r="Q510">
        <v>-9746.32</v>
      </c>
      <c r="R510" t="s">
        <v>865</v>
      </c>
      <c r="S510">
        <v>-93.56</v>
      </c>
      <c r="T510">
        <v>-93.56</v>
      </c>
    </row>
    <row r="511" spans="1:20" x14ac:dyDescent="0.25">
      <c r="A511">
        <v>204340</v>
      </c>
      <c r="B511">
        <v>70596132</v>
      </c>
      <c r="C511">
        <v>70596132</v>
      </c>
      <c r="D511" t="s">
        <v>958</v>
      </c>
      <c r="E511" t="s">
        <v>706</v>
      </c>
      <c r="F511" t="s">
        <v>4</v>
      </c>
      <c r="G511" t="s">
        <v>865</v>
      </c>
      <c r="I511" t="s">
        <v>956</v>
      </c>
      <c r="J511" s="104">
        <v>45846</v>
      </c>
      <c r="K511" s="104">
        <v>45848</v>
      </c>
      <c r="L511" s="345">
        <v>4</v>
      </c>
      <c r="M511">
        <v>2413.19</v>
      </c>
      <c r="N511">
        <v>-9652.76</v>
      </c>
      <c r="O511" s="345">
        <v>-9746.32</v>
      </c>
      <c r="P511" t="s">
        <v>865</v>
      </c>
      <c r="Q511">
        <v>-9746.32</v>
      </c>
      <c r="R511" t="s">
        <v>865</v>
      </c>
      <c r="S511">
        <v>-93.56</v>
      </c>
      <c r="T511">
        <v>-93.56</v>
      </c>
    </row>
    <row r="512" spans="1:20" x14ac:dyDescent="0.25">
      <c r="A512">
        <v>198673</v>
      </c>
      <c r="B512">
        <v>70596124</v>
      </c>
      <c r="C512">
        <v>70596124</v>
      </c>
      <c r="D512" t="s">
        <v>971</v>
      </c>
      <c r="E512" t="s">
        <v>701</v>
      </c>
      <c r="F512" t="s">
        <v>53</v>
      </c>
      <c r="G512" t="s">
        <v>58</v>
      </c>
      <c r="I512" t="s">
        <v>956</v>
      </c>
      <c r="J512" s="104">
        <v>45845</v>
      </c>
      <c r="K512" s="104">
        <v>45845</v>
      </c>
      <c r="L512" s="345">
        <v>-6</v>
      </c>
      <c r="M512">
        <v>2773.2620000000002</v>
      </c>
      <c r="N512">
        <v>16639.57</v>
      </c>
      <c r="O512" s="345">
        <v>16559.57</v>
      </c>
      <c r="P512" t="s">
        <v>58</v>
      </c>
      <c r="Q512">
        <v>16559.57</v>
      </c>
      <c r="R512" t="s">
        <v>58</v>
      </c>
      <c r="S512">
        <v>-80</v>
      </c>
      <c r="T512">
        <v>-80</v>
      </c>
    </row>
    <row r="513" spans="1:20" x14ac:dyDescent="0.25">
      <c r="A513">
        <v>198676</v>
      </c>
      <c r="B513">
        <v>70609111</v>
      </c>
      <c r="C513">
        <v>70609111</v>
      </c>
      <c r="D513" t="s">
        <v>971</v>
      </c>
      <c r="E513" t="s">
        <v>701</v>
      </c>
      <c r="F513" t="s">
        <v>53</v>
      </c>
      <c r="G513" t="s">
        <v>58</v>
      </c>
      <c r="I513" t="s">
        <v>956</v>
      </c>
      <c r="J513" s="104">
        <v>45845</v>
      </c>
      <c r="K513" s="104">
        <v>45845</v>
      </c>
      <c r="L513" s="345">
        <v>-11</v>
      </c>
      <c r="M513">
        <v>2773.2620000000002</v>
      </c>
      <c r="N513">
        <v>30505.88</v>
      </c>
      <c r="O513" s="345">
        <v>30425.88</v>
      </c>
      <c r="P513" t="s">
        <v>58</v>
      </c>
      <c r="Q513">
        <v>30425.88</v>
      </c>
      <c r="R513" t="s">
        <v>58</v>
      </c>
      <c r="S513">
        <v>-80</v>
      </c>
      <c r="T513">
        <v>-80</v>
      </c>
    </row>
    <row r="514" spans="1:20" x14ac:dyDescent="0.25">
      <c r="A514">
        <v>199412</v>
      </c>
      <c r="B514">
        <v>70596132</v>
      </c>
      <c r="C514">
        <v>70596132</v>
      </c>
      <c r="D514" t="s">
        <v>963</v>
      </c>
      <c r="E514" t="s">
        <v>705</v>
      </c>
      <c r="F514" t="s">
        <v>3</v>
      </c>
      <c r="G514" t="s">
        <v>865</v>
      </c>
      <c r="I514" t="s">
        <v>956</v>
      </c>
      <c r="J514" s="104">
        <v>45845</v>
      </c>
      <c r="K514" s="104">
        <v>45847</v>
      </c>
      <c r="L514" s="345">
        <v>4</v>
      </c>
      <c r="M514">
        <v>2725.27</v>
      </c>
      <c r="N514">
        <v>-10901.08</v>
      </c>
      <c r="O514" s="345">
        <v>-10994.98</v>
      </c>
      <c r="P514" t="s">
        <v>865</v>
      </c>
      <c r="Q514">
        <v>-10994.98</v>
      </c>
      <c r="R514" t="s">
        <v>865</v>
      </c>
      <c r="S514">
        <v>-93.9</v>
      </c>
      <c r="T514">
        <v>-93.9</v>
      </c>
    </row>
    <row r="515" spans="1:20" x14ac:dyDescent="0.25">
      <c r="A515">
        <v>199414</v>
      </c>
      <c r="B515">
        <v>70596149</v>
      </c>
      <c r="C515">
        <v>70596149</v>
      </c>
      <c r="D515" t="s">
        <v>963</v>
      </c>
      <c r="E515" t="s">
        <v>705</v>
      </c>
      <c r="F515" t="s">
        <v>3</v>
      </c>
      <c r="G515" t="s">
        <v>865</v>
      </c>
      <c r="I515" t="s">
        <v>956</v>
      </c>
      <c r="J515" s="104">
        <v>45845</v>
      </c>
      <c r="K515" s="104">
        <v>45847</v>
      </c>
      <c r="L515" s="345">
        <v>4</v>
      </c>
      <c r="M515">
        <v>2725.27</v>
      </c>
      <c r="N515">
        <v>-10901.08</v>
      </c>
      <c r="O515" s="345">
        <v>-10994.98</v>
      </c>
      <c r="P515" t="s">
        <v>865</v>
      </c>
      <c r="Q515">
        <v>-10994.98</v>
      </c>
      <c r="R515" t="s">
        <v>865</v>
      </c>
      <c r="S515">
        <v>-93.9</v>
      </c>
      <c r="T515">
        <v>-93.9</v>
      </c>
    </row>
    <row r="516" spans="1:20" x14ac:dyDescent="0.25">
      <c r="A516">
        <v>198296</v>
      </c>
      <c r="B516">
        <v>70596149</v>
      </c>
      <c r="C516">
        <v>70596149</v>
      </c>
      <c r="D516" t="s">
        <v>971</v>
      </c>
      <c r="E516" t="s">
        <v>701</v>
      </c>
      <c r="F516" t="s">
        <v>53</v>
      </c>
      <c r="G516" t="s">
        <v>58</v>
      </c>
      <c r="I516" t="s">
        <v>956</v>
      </c>
      <c r="J516" s="104">
        <v>45842</v>
      </c>
      <c r="K516" s="104">
        <v>45842</v>
      </c>
      <c r="L516" s="345">
        <v>9</v>
      </c>
      <c r="M516">
        <v>2772.768</v>
      </c>
      <c r="N516">
        <v>-24954.91</v>
      </c>
      <c r="O516" s="345">
        <v>-25034.91</v>
      </c>
      <c r="P516" t="s">
        <v>58</v>
      </c>
      <c r="Q516">
        <v>-25034.91</v>
      </c>
      <c r="R516" t="s">
        <v>58</v>
      </c>
      <c r="S516">
        <v>-80</v>
      </c>
      <c r="T516">
        <v>-80</v>
      </c>
    </row>
    <row r="517" spans="1:20" x14ac:dyDescent="0.25">
      <c r="A517">
        <v>198298</v>
      </c>
      <c r="B517">
        <v>70596132</v>
      </c>
      <c r="C517">
        <v>70596132</v>
      </c>
      <c r="D517" t="s">
        <v>971</v>
      </c>
      <c r="E517" t="s">
        <v>701</v>
      </c>
      <c r="F517" t="s">
        <v>53</v>
      </c>
      <c r="G517" t="s">
        <v>58</v>
      </c>
      <c r="I517" t="s">
        <v>956</v>
      </c>
      <c r="J517" s="104">
        <v>45842</v>
      </c>
      <c r="K517" s="104">
        <v>45842</v>
      </c>
      <c r="L517" s="345">
        <v>9</v>
      </c>
      <c r="M517">
        <v>2772.768</v>
      </c>
      <c r="N517">
        <v>-24954.91</v>
      </c>
      <c r="O517" s="345">
        <v>-25034.91</v>
      </c>
      <c r="P517" t="s">
        <v>58</v>
      </c>
      <c r="Q517">
        <v>-25034.91</v>
      </c>
      <c r="R517" t="s">
        <v>58</v>
      </c>
      <c r="S517">
        <v>-80</v>
      </c>
      <c r="T517">
        <v>-80</v>
      </c>
    </row>
    <row r="518" spans="1:20" x14ac:dyDescent="0.25">
      <c r="A518">
        <v>203731</v>
      </c>
      <c r="B518">
        <v>678129</v>
      </c>
      <c r="C518">
        <v>678129</v>
      </c>
      <c r="D518" t="s">
        <v>971</v>
      </c>
      <c r="E518" t="s">
        <v>701</v>
      </c>
      <c r="F518" t="s">
        <v>53</v>
      </c>
      <c r="G518" t="s">
        <v>58</v>
      </c>
      <c r="I518" t="s">
        <v>956</v>
      </c>
      <c r="J518" s="104">
        <v>45842</v>
      </c>
      <c r="K518" s="104">
        <v>45845</v>
      </c>
      <c r="L518" s="345">
        <v>-8</v>
      </c>
      <c r="M518">
        <v>2773.2620000000002</v>
      </c>
      <c r="N518">
        <v>22186.1</v>
      </c>
      <c r="O518" s="345">
        <v>22156.1</v>
      </c>
      <c r="P518" t="s">
        <v>58</v>
      </c>
      <c r="Q518">
        <v>22156.1</v>
      </c>
      <c r="R518" t="s">
        <v>58</v>
      </c>
      <c r="S518">
        <v>-30</v>
      </c>
      <c r="T518">
        <v>-30</v>
      </c>
    </row>
    <row r="519" spans="1:20" x14ac:dyDescent="0.25">
      <c r="A519">
        <v>203699</v>
      </c>
      <c r="B519">
        <v>676821</v>
      </c>
      <c r="C519">
        <v>676821</v>
      </c>
      <c r="D519" t="s">
        <v>722</v>
      </c>
      <c r="E519" t="s">
        <v>722</v>
      </c>
      <c r="F519" t="s">
        <v>883</v>
      </c>
      <c r="G519" t="s">
        <v>58</v>
      </c>
      <c r="H519" t="s">
        <v>965</v>
      </c>
      <c r="I519" t="s">
        <v>956</v>
      </c>
      <c r="J519" s="104">
        <v>45840</v>
      </c>
      <c r="K519" s="104">
        <v>45840</v>
      </c>
      <c r="L519" s="345">
        <v>20000</v>
      </c>
      <c r="M519">
        <v>100</v>
      </c>
      <c r="N519">
        <v>-20000</v>
      </c>
      <c r="O519" s="345">
        <v>-20000</v>
      </c>
      <c r="P519" t="s">
        <v>58</v>
      </c>
      <c r="Q519">
        <v>-20000</v>
      </c>
      <c r="R519" t="s">
        <v>58</v>
      </c>
      <c r="S519">
        <v>0</v>
      </c>
      <c r="T519">
        <v>0</v>
      </c>
    </row>
    <row r="520" spans="1:20" x14ac:dyDescent="0.25">
      <c r="A520">
        <v>203716</v>
      </c>
      <c r="B520">
        <v>676879</v>
      </c>
      <c r="C520">
        <v>676879</v>
      </c>
      <c r="D520" t="s">
        <v>722</v>
      </c>
      <c r="E520" t="s">
        <v>722</v>
      </c>
      <c r="F520" t="s">
        <v>883</v>
      </c>
      <c r="G520" t="s">
        <v>58</v>
      </c>
      <c r="H520" t="s">
        <v>965</v>
      </c>
      <c r="I520" t="s">
        <v>956</v>
      </c>
      <c r="J520" s="104">
        <v>45840</v>
      </c>
      <c r="K520" s="104">
        <v>45840</v>
      </c>
      <c r="L520" s="345">
        <v>5000</v>
      </c>
      <c r="M520">
        <v>100</v>
      </c>
      <c r="N520">
        <v>-5000</v>
      </c>
      <c r="O520" s="345">
        <v>-5000</v>
      </c>
      <c r="P520" t="s">
        <v>58</v>
      </c>
      <c r="Q520">
        <v>-5000</v>
      </c>
      <c r="R520" t="s">
        <v>58</v>
      </c>
      <c r="S520">
        <v>0</v>
      </c>
      <c r="T520">
        <v>0</v>
      </c>
    </row>
    <row r="521" spans="1:20" x14ac:dyDescent="0.25">
      <c r="A521">
        <v>203733</v>
      </c>
      <c r="B521">
        <v>678129</v>
      </c>
      <c r="C521">
        <v>678129</v>
      </c>
      <c r="D521" t="s">
        <v>722</v>
      </c>
      <c r="E521" t="s">
        <v>722</v>
      </c>
      <c r="F521" t="s">
        <v>883</v>
      </c>
      <c r="G521" t="s">
        <v>58</v>
      </c>
      <c r="H521" t="s">
        <v>965</v>
      </c>
      <c r="I521" t="s">
        <v>956</v>
      </c>
      <c r="J521" s="104">
        <v>45840</v>
      </c>
      <c r="K521" s="104">
        <v>45840</v>
      </c>
      <c r="L521" s="345">
        <v>25000</v>
      </c>
      <c r="M521">
        <v>100</v>
      </c>
      <c r="N521">
        <v>-25000</v>
      </c>
      <c r="O521" s="345">
        <v>-25000</v>
      </c>
      <c r="P521" t="s">
        <v>58</v>
      </c>
      <c r="Q521">
        <v>-25000</v>
      </c>
      <c r="R521" t="s">
        <v>58</v>
      </c>
      <c r="S521">
        <v>0</v>
      </c>
      <c r="T521">
        <v>0</v>
      </c>
    </row>
    <row r="522" spans="1:20" x14ac:dyDescent="0.25">
      <c r="A522">
        <v>204075</v>
      </c>
      <c r="B522">
        <v>70596124</v>
      </c>
      <c r="C522">
        <v>70596124</v>
      </c>
      <c r="D522" t="s">
        <v>722</v>
      </c>
      <c r="E522" t="s">
        <v>722</v>
      </c>
      <c r="F522" t="s">
        <v>883</v>
      </c>
      <c r="G522" t="s">
        <v>58</v>
      </c>
      <c r="H522" t="s">
        <v>1012</v>
      </c>
      <c r="I522" t="s">
        <v>956</v>
      </c>
      <c r="J522" s="104">
        <v>45840</v>
      </c>
      <c r="K522" s="104">
        <v>45849</v>
      </c>
      <c r="L522" s="345">
        <v>20000</v>
      </c>
      <c r="M522">
        <v>100</v>
      </c>
      <c r="N522">
        <v>-20000</v>
      </c>
      <c r="O522" s="345">
        <v>-20040</v>
      </c>
      <c r="P522" t="s">
        <v>58</v>
      </c>
      <c r="Q522">
        <v>-20040</v>
      </c>
      <c r="R522" t="s">
        <v>58</v>
      </c>
      <c r="S522">
        <v>-40</v>
      </c>
      <c r="T522">
        <v>-40</v>
      </c>
    </row>
    <row r="523" spans="1:20" x14ac:dyDescent="0.25">
      <c r="A523">
        <v>204082</v>
      </c>
      <c r="B523">
        <v>70609111</v>
      </c>
      <c r="C523">
        <v>70609111</v>
      </c>
      <c r="D523" t="s">
        <v>722</v>
      </c>
      <c r="E523" t="s">
        <v>722</v>
      </c>
      <c r="F523" t="s">
        <v>883</v>
      </c>
      <c r="G523" t="s">
        <v>58</v>
      </c>
      <c r="H523" t="s">
        <v>1012</v>
      </c>
      <c r="I523" t="s">
        <v>956</v>
      </c>
      <c r="J523" s="104">
        <v>45840</v>
      </c>
      <c r="K523" s="104">
        <v>45849</v>
      </c>
      <c r="L523" s="345">
        <v>30000</v>
      </c>
      <c r="M523">
        <v>100</v>
      </c>
      <c r="N523">
        <v>-30000</v>
      </c>
      <c r="O523" s="345">
        <v>-30060</v>
      </c>
      <c r="P523" t="s">
        <v>58</v>
      </c>
      <c r="Q523">
        <v>-30060</v>
      </c>
      <c r="R523" t="s">
        <v>58</v>
      </c>
      <c r="S523">
        <v>-60</v>
      </c>
      <c r="T523">
        <v>-60</v>
      </c>
    </row>
    <row r="524" spans="1:20" x14ac:dyDescent="0.25">
      <c r="A524">
        <v>204337</v>
      </c>
      <c r="B524">
        <v>70596149</v>
      </c>
      <c r="C524">
        <v>70596149</v>
      </c>
      <c r="D524" t="s">
        <v>722</v>
      </c>
      <c r="E524" t="s">
        <v>722</v>
      </c>
      <c r="F524" t="s">
        <v>883</v>
      </c>
      <c r="G524" t="s">
        <v>58</v>
      </c>
      <c r="H524" t="s">
        <v>960</v>
      </c>
      <c r="I524" t="s">
        <v>956</v>
      </c>
      <c r="J524" s="104">
        <v>45840</v>
      </c>
      <c r="K524" s="104">
        <v>45849</v>
      </c>
      <c r="L524" s="345">
        <v>20000</v>
      </c>
      <c r="M524">
        <v>100</v>
      </c>
      <c r="N524">
        <v>-20000</v>
      </c>
      <c r="O524" s="345">
        <v>-20040</v>
      </c>
      <c r="P524" t="s">
        <v>58</v>
      </c>
      <c r="Q524">
        <v>-20040</v>
      </c>
      <c r="R524" t="s">
        <v>58</v>
      </c>
      <c r="S524">
        <v>-40</v>
      </c>
      <c r="T524">
        <v>-40</v>
      </c>
    </row>
    <row r="525" spans="1:20" x14ac:dyDescent="0.25">
      <c r="A525">
        <v>204476</v>
      </c>
      <c r="B525">
        <v>3653646.1000999999</v>
      </c>
      <c r="C525">
        <v>3653646.1000999999</v>
      </c>
      <c r="D525" t="s">
        <v>722</v>
      </c>
      <c r="E525" t="s">
        <v>722</v>
      </c>
      <c r="F525" t="s">
        <v>883</v>
      </c>
      <c r="G525" t="s">
        <v>58</v>
      </c>
      <c r="H525" t="s">
        <v>975</v>
      </c>
      <c r="I525" t="s">
        <v>956</v>
      </c>
      <c r="J525" s="104">
        <v>45840</v>
      </c>
      <c r="K525" s="104">
        <v>45849</v>
      </c>
      <c r="L525" s="345">
        <v>100000</v>
      </c>
      <c r="M525">
        <v>100</v>
      </c>
      <c r="N525">
        <v>-100000</v>
      </c>
      <c r="O525" s="345">
        <v>-100150</v>
      </c>
      <c r="P525" t="s">
        <v>58</v>
      </c>
      <c r="Q525">
        <v>-100000</v>
      </c>
      <c r="R525" t="s">
        <v>58</v>
      </c>
      <c r="S525">
        <v>0</v>
      </c>
      <c r="T525">
        <v>-150</v>
      </c>
    </row>
    <row r="526" spans="1:20" x14ac:dyDescent="0.25">
      <c r="A526">
        <v>203724</v>
      </c>
      <c r="B526">
        <v>676888</v>
      </c>
      <c r="C526">
        <v>676888</v>
      </c>
      <c r="D526" t="s">
        <v>1009</v>
      </c>
      <c r="E526" t="s">
        <v>708</v>
      </c>
      <c r="F526" t="s">
        <v>7</v>
      </c>
      <c r="G526" t="s">
        <v>58</v>
      </c>
      <c r="H526" t="s">
        <v>965</v>
      </c>
      <c r="I526" t="s">
        <v>956</v>
      </c>
      <c r="J526" s="104">
        <v>45839</v>
      </c>
      <c r="K526" s="104">
        <v>45839</v>
      </c>
      <c r="L526" s="345">
        <v>-30</v>
      </c>
      <c r="M526">
        <v>517.70000000000005</v>
      </c>
      <c r="N526">
        <v>15531</v>
      </c>
      <c r="O526" s="345">
        <v>15495.41</v>
      </c>
      <c r="P526" t="s">
        <v>58</v>
      </c>
      <c r="Q526">
        <v>15495.41</v>
      </c>
      <c r="R526" t="s">
        <v>58</v>
      </c>
      <c r="S526">
        <v>-35.590000000000003</v>
      </c>
      <c r="T526">
        <v>-35.590000000000003</v>
      </c>
    </row>
    <row r="527" spans="1:20" x14ac:dyDescent="0.25">
      <c r="A527">
        <v>203726</v>
      </c>
      <c r="B527">
        <v>676888</v>
      </c>
      <c r="C527">
        <v>676888</v>
      </c>
      <c r="D527" t="s">
        <v>961</v>
      </c>
      <c r="E527" t="s">
        <v>711</v>
      </c>
      <c r="F527" t="s">
        <v>10</v>
      </c>
      <c r="G527" t="s">
        <v>58</v>
      </c>
      <c r="H527" t="s">
        <v>965</v>
      </c>
      <c r="I527" t="s">
        <v>956</v>
      </c>
      <c r="J527" s="104">
        <v>45839</v>
      </c>
      <c r="K527" s="104">
        <v>45839</v>
      </c>
      <c r="L527" s="345">
        <v>-500</v>
      </c>
      <c r="M527">
        <v>13.834</v>
      </c>
      <c r="N527">
        <v>6917</v>
      </c>
      <c r="O527" s="345">
        <v>6884.51</v>
      </c>
      <c r="P527" t="s">
        <v>58</v>
      </c>
      <c r="Q527">
        <v>6884.51</v>
      </c>
      <c r="R527" t="s">
        <v>58</v>
      </c>
      <c r="S527">
        <v>-32.49</v>
      </c>
      <c r="T527">
        <v>-32.49</v>
      </c>
    </row>
    <row r="528" spans="1:20" x14ac:dyDescent="0.25">
      <c r="A528">
        <v>203728</v>
      </c>
      <c r="B528">
        <v>676888</v>
      </c>
      <c r="C528">
        <v>676888</v>
      </c>
      <c r="D528" t="s">
        <v>971</v>
      </c>
      <c r="E528" t="s">
        <v>701</v>
      </c>
      <c r="F528" t="s">
        <v>53</v>
      </c>
      <c r="G528" t="s">
        <v>58</v>
      </c>
      <c r="I528" t="s">
        <v>956</v>
      </c>
      <c r="J528" s="104">
        <v>45839</v>
      </c>
      <c r="K528" s="104">
        <v>45840</v>
      </c>
      <c r="L528" s="345">
        <v>-3</v>
      </c>
      <c r="M528">
        <v>2772.2829999999999</v>
      </c>
      <c r="N528">
        <v>8316.85</v>
      </c>
      <c r="O528" s="345">
        <v>8286.85</v>
      </c>
      <c r="P528" t="s">
        <v>58</v>
      </c>
      <c r="Q528">
        <v>8286.85</v>
      </c>
      <c r="R528" t="s">
        <v>58</v>
      </c>
      <c r="S528">
        <v>-30</v>
      </c>
      <c r="T528">
        <v>-30</v>
      </c>
    </row>
    <row r="529" spans="1:20" x14ac:dyDescent="0.25">
      <c r="A529">
        <v>196453</v>
      </c>
      <c r="B529">
        <v>70609128</v>
      </c>
      <c r="C529">
        <v>70609128</v>
      </c>
      <c r="D529" t="s">
        <v>955</v>
      </c>
      <c r="E529" t="s">
        <v>707</v>
      </c>
      <c r="F529" t="s">
        <v>6</v>
      </c>
      <c r="G529" t="s">
        <v>58</v>
      </c>
      <c r="I529" t="s">
        <v>956</v>
      </c>
      <c r="J529" s="104">
        <v>45838</v>
      </c>
      <c r="K529" s="104">
        <v>45840</v>
      </c>
      <c r="L529" s="345">
        <v>45</v>
      </c>
      <c r="M529">
        <v>1088.4100000000001</v>
      </c>
      <c r="N529">
        <v>-48978.45</v>
      </c>
      <c r="O529" s="345">
        <v>-49058.45</v>
      </c>
      <c r="P529" t="s">
        <v>58</v>
      </c>
      <c r="Q529">
        <v>-49058.45</v>
      </c>
      <c r="R529" t="s">
        <v>58</v>
      </c>
      <c r="S529">
        <v>-80</v>
      </c>
      <c r="T529">
        <v>-80</v>
      </c>
    </row>
    <row r="530" spans="1:20" x14ac:dyDescent="0.25">
      <c r="A530">
        <v>196454</v>
      </c>
      <c r="B530">
        <v>70609128</v>
      </c>
      <c r="C530">
        <v>70609128</v>
      </c>
      <c r="D530" t="s">
        <v>759</v>
      </c>
      <c r="E530" t="s">
        <v>759</v>
      </c>
      <c r="F530" t="s">
        <v>875</v>
      </c>
      <c r="G530" t="s">
        <v>58</v>
      </c>
      <c r="H530" t="s">
        <v>960</v>
      </c>
      <c r="I530" t="s">
        <v>956</v>
      </c>
      <c r="J530" s="104">
        <v>45838</v>
      </c>
      <c r="K530" s="104">
        <v>45840</v>
      </c>
      <c r="L530" s="345">
        <v>20000</v>
      </c>
      <c r="M530">
        <v>98.28</v>
      </c>
      <c r="N530">
        <v>-19656</v>
      </c>
      <c r="O530" s="345">
        <v>-19736</v>
      </c>
      <c r="P530" t="s">
        <v>58</v>
      </c>
      <c r="Q530">
        <v>-19736</v>
      </c>
      <c r="R530" t="s">
        <v>58</v>
      </c>
      <c r="S530">
        <v>-80</v>
      </c>
      <c r="T530">
        <v>-80</v>
      </c>
    </row>
    <row r="531" spans="1:20" x14ac:dyDescent="0.25">
      <c r="A531">
        <v>196457</v>
      </c>
      <c r="B531">
        <v>70609128</v>
      </c>
      <c r="C531">
        <v>70609128</v>
      </c>
      <c r="D531" t="s">
        <v>735</v>
      </c>
      <c r="E531" t="s">
        <v>735</v>
      </c>
      <c r="F531" t="s">
        <v>870</v>
      </c>
      <c r="G531" t="s">
        <v>865</v>
      </c>
      <c r="H531" t="s">
        <v>960</v>
      </c>
      <c r="I531" t="s">
        <v>956</v>
      </c>
      <c r="J531" s="104">
        <v>45838</v>
      </c>
      <c r="K531" s="104">
        <v>45840</v>
      </c>
      <c r="L531" s="345">
        <v>20000</v>
      </c>
      <c r="M531">
        <v>100.38</v>
      </c>
      <c r="N531">
        <v>-20076</v>
      </c>
      <c r="O531" s="345">
        <v>-20169.830000000002</v>
      </c>
      <c r="P531" t="s">
        <v>865</v>
      </c>
      <c r="Q531">
        <v>-20169.830000000002</v>
      </c>
      <c r="R531" t="s">
        <v>865</v>
      </c>
      <c r="S531">
        <v>-93.83</v>
      </c>
      <c r="T531">
        <v>-93.83</v>
      </c>
    </row>
    <row r="532" spans="1:20" x14ac:dyDescent="0.25">
      <c r="A532">
        <v>196511</v>
      </c>
      <c r="B532">
        <v>70596132</v>
      </c>
      <c r="C532">
        <v>70596132</v>
      </c>
      <c r="D532" t="s">
        <v>759</v>
      </c>
      <c r="E532" t="s">
        <v>759</v>
      </c>
      <c r="F532" t="s">
        <v>875</v>
      </c>
      <c r="G532" t="s">
        <v>58</v>
      </c>
      <c r="H532" t="s">
        <v>960</v>
      </c>
      <c r="I532" t="s">
        <v>956</v>
      </c>
      <c r="J532" s="104">
        <v>45838</v>
      </c>
      <c r="K532" s="104">
        <v>45840</v>
      </c>
      <c r="L532" s="345">
        <v>-20000</v>
      </c>
      <c r="M532">
        <v>98.28</v>
      </c>
      <c r="N532">
        <v>19656</v>
      </c>
      <c r="O532" s="345">
        <v>19576</v>
      </c>
      <c r="P532" t="s">
        <v>58</v>
      </c>
      <c r="Q532">
        <v>19576</v>
      </c>
      <c r="R532" t="s">
        <v>58</v>
      </c>
      <c r="S532">
        <v>-80</v>
      </c>
      <c r="T532">
        <v>-80</v>
      </c>
    </row>
    <row r="533" spans="1:20" x14ac:dyDescent="0.25">
      <c r="A533">
        <v>196512</v>
      </c>
      <c r="B533">
        <v>70596132</v>
      </c>
      <c r="C533">
        <v>70596132</v>
      </c>
      <c r="D533" t="s">
        <v>735</v>
      </c>
      <c r="E533" t="s">
        <v>735</v>
      </c>
      <c r="F533" t="s">
        <v>870</v>
      </c>
      <c r="G533" t="s">
        <v>865</v>
      </c>
      <c r="H533" t="s">
        <v>960</v>
      </c>
      <c r="I533" t="s">
        <v>956</v>
      </c>
      <c r="J533" s="104">
        <v>45838</v>
      </c>
      <c r="K533" s="104">
        <v>45840</v>
      </c>
      <c r="L533" s="345">
        <v>-20000</v>
      </c>
      <c r="M533">
        <v>100.38</v>
      </c>
      <c r="N533">
        <v>20076</v>
      </c>
      <c r="O533" s="345">
        <v>19982.169999999998</v>
      </c>
      <c r="P533" t="s">
        <v>865</v>
      </c>
      <c r="Q533">
        <v>19982.169999999998</v>
      </c>
      <c r="R533" t="s">
        <v>865</v>
      </c>
      <c r="S533">
        <v>-93.83</v>
      </c>
      <c r="T533">
        <v>-93.83</v>
      </c>
    </row>
    <row r="534" spans="1:20" x14ac:dyDescent="0.25">
      <c r="A534">
        <v>196555</v>
      </c>
      <c r="B534">
        <v>70609103</v>
      </c>
      <c r="C534">
        <v>70609103</v>
      </c>
      <c r="D534" t="s">
        <v>955</v>
      </c>
      <c r="E534" t="s">
        <v>707</v>
      </c>
      <c r="F534" t="s">
        <v>6</v>
      </c>
      <c r="G534" t="s">
        <v>58</v>
      </c>
      <c r="I534" t="s">
        <v>956</v>
      </c>
      <c r="J534" s="104">
        <v>45838</v>
      </c>
      <c r="K534" s="104">
        <v>45840</v>
      </c>
      <c r="L534" s="345">
        <v>40</v>
      </c>
      <c r="M534">
        <v>1088.4100000000001</v>
      </c>
      <c r="N534">
        <v>-43536.4</v>
      </c>
      <c r="O534" s="345">
        <v>-43616.4</v>
      </c>
      <c r="P534" t="s">
        <v>58</v>
      </c>
      <c r="Q534">
        <v>-43616.4</v>
      </c>
      <c r="R534" t="s">
        <v>58</v>
      </c>
      <c r="S534">
        <v>-80</v>
      </c>
      <c r="T534">
        <v>-80</v>
      </c>
    </row>
    <row r="535" spans="1:20" x14ac:dyDescent="0.25">
      <c r="A535">
        <v>196556</v>
      </c>
      <c r="B535">
        <v>70609103</v>
      </c>
      <c r="C535">
        <v>70609103</v>
      </c>
      <c r="D535" t="s">
        <v>735</v>
      </c>
      <c r="E535" t="s">
        <v>735</v>
      </c>
      <c r="F535" t="s">
        <v>870</v>
      </c>
      <c r="G535" t="s">
        <v>865</v>
      </c>
      <c r="H535" t="s">
        <v>960</v>
      </c>
      <c r="I535" t="s">
        <v>956</v>
      </c>
      <c r="J535" s="104">
        <v>45838</v>
      </c>
      <c r="K535" s="104">
        <v>45840</v>
      </c>
      <c r="L535" s="345">
        <v>20000</v>
      </c>
      <c r="M535">
        <v>100.38</v>
      </c>
      <c r="N535">
        <v>-20076</v>
      </c>
      <c r="O535" s="345">
        <v>-20169.830000000002</v>
      </c>
      <c r="P535" t="s">
        <v>865</v>
      </c>
      <c r="Q535">
        <v>-20169.830000000002</v>
      </c>
      <c r="R535" t="s">
        <v>865</v>
      </c>
      <c r="S535">
        <v>-93.83</v>
      </c>
      <c r="T535">
        <v>-93.83</v>
      </c>
    </row>
    <row r="536" spans="1:20" x14ac:dyDescent="0.25">
      <c r="A536">
        <v>196557</v>
      </c>
      <c r="B536">
        <v>70609103</v>
      </c>
      <c r="C536">
        <v>70609103</v>
      </c>
      <c r="D536" t="s">
        <v>759</v>
      </c>
      <c r="E536" t="s">
        <v>759</v>
      </c>
      <c r="F536" t="s">
        <v>875</v>
      </c>
      <c r="G536" t="s">
        <v>58</v>
      </c>
      <c r="H536" t="s">
        <v>960</v>
      </c>
      <c r="I536" t="s">
        <v>956</v>
      </c>
      <c r="J536" s="104">
        <v>45838</v>
      </c>
      <c r="K536" s="104">
        <v>45840</v>
      </c>
      <c r="L536" s="345">
        <v>20000</v>
      </c>
      <c r="M536">
        <v>98.28</v>
      </c>
      <c r="N536">
        <v>-19656</v>
      </c>
      <c r="O536" s="345">
        <v>-19736</v>
      </c>
      <c r="P536" t="s">
        <v>58</v>
      </c>
      <c r="Q536">
        <v>-19736</v>
      </c>
      <c r="R536" t="s">
        <v>58</v>
      </c>
      <c r="S536">
        <v>-80</v>
      </c>
      <c r="T536">
        <v>-80</v>
      </c>
    </row>
    <row r="537" spans="1:20" x14ac:dyDescent="0.25">
      <c r="A537">
        <v>196570</v>
      </c>
      <c r="B537">
        <v>70596149</v>
      </c>
      <c r="C537">
        <v>70596149</v>
      </c>
      <c r="D537" t="s">
        <v>735</v>
      </c>
      <c r="E537" t="s">
        <v>735</v>
      </c>
      <c r="F537" t="s">
        <v>870</v>
      </c>
      <c r="G537" t="s">
        <v>865</v>
      </c>
      <c r="H537" t="s">
        <v>960</v>
      </c>
      <c r="I537" t="s">
        <v>956</v>
      </c>
      <c r="J537" s="104">
        <v>45838</v>
      </c>
      <c r="K537" s="104">
        <v>45840</v>
      </c>
      <c r="L537" s="345">
        <v>-20000</v>
      </c>
      <c r="M537">
        <v>100.38</v>
      </c>
      <c r="N537">
        <v>20076</v>
      </c>
      <c r="O537" s="345">
        <v>19982.169999999998</v>
      </c>
      <c r="P537" t="s">
        <v>865</v>
      </c>
      <c r="Q537">
        <v>19982.169999999998</v>
      </c>
      <c r="R537" t="s">
        <v>865</v>
      </c>
      <c r="S537">
        <v>-93.83</v>
      </c>
      <c r="T537">
        <v>-93.83</v>
      </c>
    </row>
    <row r="538" spans="1:20" x14ac:dyDescent="0.25">
      <c r="A538">
        <v>196571</v>
      </c>
      <c r="B538">
        <v>70596149</v>
      </c>
      <c r="C538">
        <v>70596149</v>
      </c>
      <c r="D538" t="s">
        <v>759</v>
      </c>
      <c r="E538" t="s">
        <v>759</v>
      </c>
      <c r="F538" t="s">
        <v>875</v>
      </c>
      <c r="G538" t="s">
        <v>58</v>
      </c>
      <c r="H538" t="s">
        <v>960</v>
      </c>
      <c r="I538" t="s">
        <v>956</v>
      </c>
      <c r="J538" s="104">
        <v>45838</v>
      </c>
      <c r="K538" s="104">
        <v>45840</v>
      </c>
      <c r="L538" s="345">
        <v>-20000</v>
      </c>
      <c r="M538">
        <v>98.28</v>
      </c>
      <c r="N538">
        <v>19656</v>
      </c>
      <c r="O538" s="345">
        <v>19576</v>
      </c>
      <c r="P538" t="s">
        <v>58</v>
      </c>
      <c r="Q538">
        <v>19576</v>
      </c>
      <c r="R538" t="s">
        <v>58</v>
      </c>
      <c r="S538">
        <v>-80</v>
      </c>
      <c r="T538">
        <v>-80</v>
      </c>
    </row>
    <row r="539" spans="1:20" x14ac:dyDescent="0.25">
      <c r="A539">
        <v>195563</v>
      </c>
      <c r="B539">
        <v>70609103</v>
      </c>
      <c r="C539">
        <v>70609103</v>
      </c>
      <c r="D539" t="s">
        <v>971</v>
      </c>
      <c r="E539" t="s">
        <v>701</v>
      </c>
      <c r="F539" t="s">
        <v>53</v>
      </c>
      <c r="G539" t="s">
        <v>58</v>
      </c>
      <c r="I539" t="s">
        <v>956</v>
      </c>
      <c r="J539" s="104">
        <v>45835</v>
      </c>
      <c r="K539" s="104">
        <v>45835</v>
      </c>
      <c r="L539" s="345">
        <v>47</v>
      </c>
      <c r="M539">
        <v>2771.375</v>
      </c>
      <c r="N539">
        <v>-130254.63</v>
      </c>
      <c r="O539" s="345">
        <v>-130384.88</v>
      </c>
      <c r="P539" t="s">
        <v>58</v>
      </c>
      <c r="Q539">
        <v>-130384.88</v>
      </c>
      <c r="R539" t="s">
        <v>58</v>
      </c>
      <c r="S539">
        <v>-130.25</v>
      </c>
      <c r="T539">
        <v>-130.25</v>
      </c>
    </row>
    <row r="540" spans="1:20" x14ac:dyDescent="0.25">
      <c r="A540">
        <v>195565</v>
      </c>
      <c r="B540">
        <v>70609128</v>
      </c>
      <c r="C540">
        <v>70609128</v>
      </c>
      <c r="D540" t="s">
        <v>971</v>
      </c>
      <c r="E540" t="s">
        <v>701</v>
      </c>
      <c r="F540" t="s">
        <v>53</v>
      </c>
      <c r="G540" t="s">
        <v>58</v>
      </c>
      <c r="I540" t="s">
        <v>956</v>
      </c>
      <c r="J540" s="104">
        <v>45835</v>
      </c>
      <c r="K540" s="104">
        <v>45835</v>
      </c>
      <c r="L540" s="345">
        <v>48</v>
      </c>
      <c r="M540">
        <v>2771.375</v>
      </c>
      <c r="N540">
        <v>-133026</v>
      </c>
      <c r="O540" s="345">
        <v>-133159.03</v>
      </c>
      <c r="P540" t="s">
        <v>58</v>
      </c>
      <c r="Q540">
        <v>-133159.03</v>
      </c>
      <c r="R540" t="s">
        <v>58</v>
      </c>
      <c r="S540">
        <v>-133.03</v>
      </c>
      <c r="T540">
        <v>-133.03</v>
      </c>
    </row>
    <row r="541" spans="1:20" x14ac:dyDescent="0.25">
      <c r="A541">
        <v>193387</v>
      </c>
      <c r="B541">
        <v>3653646.1000999999</v>
      </c>
      <c r="C541">
        <v>3653646.1000999999</v>
      </c>
      <c r="D541" t="s">
        <v>971</v>
      </c>
      <c r="E541" t="s">
        <v>701</v>
      </c>
      <c r="F541" t="s">
        <v>53</v>
      </c>
      <c r="G541" t="s">
        <v>58</v>
      </c>
      <c r="I541" t="s">
        <v>956</v>
      </c>
      <c r="J541" s="104">
        <v>45821</v>
      </c>
      <c r="K541" s="104">
        <v>45821</v>
      </c>
      <c r="L541" s="345">
        <v>-144</v>
      </c>
      <c r="M541">
        <v>2768.857</v>
      </c>
      <c r="N541">
        <v>398715.41</v>
      </c>
      <c r="O541" s="345">
        <v>398640.41</v>
      </c>
      <c r="P541" t="s">
        <v>58</v>
      </c>
      <c r="Q541">
        <v>398715.41</v>
      </c>
      <c r="R541" t="s">
        <v>58</v>
      </c>
      <c r="S541">
        <v>0</v>
      </c>
      <c r="T541">
        <v>-75</v>
      </c>
    </row>
    <row r="542" spans="1:20" x14ac:dyDescent="0.25">
      <c r="A542">
        <v>192066</v>
      </c>
      <c r="B542">
        <v>678129</v>
      </c>
      <c r="C542">
        <v>678129</v>
      </c>
      <c r="D542" t="s">
        <v>971</v>
      </c>
      <c r="E542" t="s">
        <v>701</v>
      </c>
      <c r="F542" t="s">
        <v>53</v>
      </c>
      <c r="G542" t="s">
        <v>58</v>
      </c>
      <c r="I542" t="s">
        <v>956</v>
      </c>
      <c r="J542" s="104">
        <v>45820</v>
      </c>
      <c r="K542" s="104">
        <v>45821</v>
      </c>
      <c r="L542" s="345">
        <v>-18</v>
      </c>
      <c r="M542">
        <v>2768.857</v>
      </c>
      <c r="N542">
        <v>49839.43</v>
      </c>
      <c r="O542" s="345">
        <v>49809.43</v>
      </c>
      <c r="P542" t="s">
        <v>58</v>
      </c>
      <c r="Q542">
        <v>49809.43</v>
      </c>
      <c r="R542" t="s">
        <v>58</v>
      </c>
      <c r="S542">
        <v>-30</v>
      </c>
      <c r="T542">
        <v>-30</v>
      </c>
    </row>
    <row r="543" spans="1:20" x14ac:dyDescent="0.25">
      <c r="A543">
        <v>194728</v>
      </c>
      <c r="B543">
        <v>676879</v>
      </c>
      <c r="C543">
        <v>676879</v>
      </c>
      <c r="D543" t="s">
        <v>971</v>
      </c>
      <c r="E543" t="s">
        <v>701</v>
      </c>
      <c r="F543" t="s">
        <v>53</v>
      </c>
      <c r="G543" t="s">
        <v>58</v>
      </c>
      <c r="I543" t="s">
        <v>956</v>
      </c>
      <c r="J543" s="104">
        <v>45820</v>
      </c>
      <c r="K543" s="104">
        <v>45821</v>
      </c>
      <c r="L543" s="345">
        <v>-4</v>
      </c>
      <c r="M543">
        <v>2768.857</v>
      </c>
      <c r="N543">
        <v>11075.43</v>
      </c>
      <c r="O543" s="345">
        <v>11045.43</v>
      </c>
      <c r="P543" t="s">
        <v>58</v>
      </c>
      <c r="Q543">
        <v>11045.43</v>
      </c>
      <c r="R543" t="s">
        <v>58</v>
      </c>
      <c r="S543">
        <v>-30</v>
      </c>
      <c r="T543">
        <v>-30</v>
      </c>
    </row>
    <row r="544" spans="1:20" x14ac:dyDescent="0.25">
      <c r="A544">
        <v>192070</v>
      </c>
      <c r="B544">
        <v>678129</v>
      </c>
      <c r="C544">
        <v>678129</v>
      </c>
      <c r="D544" t="s">
        <v>745</v>
      </c>
      <c r="E544" t="s">
        <v>745</v>
      </c>
      <c r="F544" t="s">
        <v>891</v>
      </c>
      <c r="G544" t="s">
        <v>58</v>
      </c>
      <c r="H544" t="s">
        <v>965</v>
      </c>
      <c r="I544" t="s">
        <v>956</v>
      </c>
      <c r="J544" s="104">
        <v>45813</v>
      </c>
      <c r="K544" s="104">
        <v>45821</v>
      </c>
      <c r="L544" s="345">
        <v>50000</v>
      </c>
      <c r="M544">
        <v>100</v>
      </c>
      <c r="N544">
        <v>-50000</v>
      </c>
      <c r="O544" s="345">
        <v>-50000</v>
      </c>
      <c r="P544" t="s">
        <v>58</v>
      </c>
      <c r="Q544">
        <v>-50000</v>
      </c>
      <c r="R544" t="s">
        <v>58</v>
      </c>
      <c r="S544">
        <v>0</v>
      </c>
      <c r="T544">
        <v>0</v>
      </c>
    </row>
    <row r="545" spans="1:20" x14ac:dyDescent="0.25">
      <c r="A545">
        <v>193389</v>
      </c>
      <c r="B545">
        <v>3653646.1000999999</v>
      </c>
      <c r="C545">
        <v>3653646.1000999999</v>
      </c>
      <c r="D545" t="s">
        <v>745</v>
      </c>
      <c r="E545" t="s">
        <v>745</v>
      </c>
      <c r="F545" t="s">
        <v>891</v>
      </c>
      <c r="G545" t="s">
        <v>58</v>
      </c>
      <c r="H545" t="s">
        <v>975</v>
      </c>
      <c r="I545" t="s">
        <v>956</v>
      </c>
      <c r="J545" s="104">
        <v>45813</v>
      </c>
      <c r="K545" s="104">
        <v>45827</v>
      </c>
      <c r="L545" s="345">
        <v>400000</v>
      </c>
      <c r="M545">
        <v>100</v>
      </c>
      <c r="N545">
        <v>-400000</v>
      </c>
      <c r="O545" s="345">
        <v>-400600</v>
      </c>
      <c r="P545" t="s">
        <v>58</v>
      </c>
      <c r="Q545">
        <v>-400000</v>
      </c>
      <c r="R545" t="s">
        <v>58</v>
      </c>
      <c r="S545">
        <v>0</v>
      </c>
      <c r="T545">
        <v>-600</v>
      </c>
    </row>
    <row r="546" spans="1:20" x14ac:dyDescent="0.25">
      <c r="A546">
        <v>194726</v>
      </c>
      <c r="B546">
        <v>676821</v>
      </c>
      <c r="C546">
        <v>676821</v>
      </c>
      <c r="D546" t="s">
        <v>745</v>
      </c>
      <c r="E546" t="s">
        <v>745</v>
      </c>
      <c r="F546" t="s">
        <v>891</v>
      </c>
      <c r="G546" t="s">
        <v>58</v>
      </c>
      <c r="H546" t="s">
        <v>965</v>
      </c>
      <c r="I546" t="s">
        <v>956</v>
      </c>
      <c r="J546" s="104">
        <v>45813</v>
      </c>
      <c r="K546" s="104">
        <v>45821</v>
      </c>
      <c r="L546" s="345">
        <v>60000</v>
      </c>
      <c r="M546">
        <v>100</v>
      </c>
      <c r="N546">
        <v>-60000</v>
      </c>
      <c r="O546" s="345">
        <v>-60000</v>
      </c>
      <c r="P546" t="s">
        <v>58</v>
      </c>
      <c r="Q546">
        <v>-60000</v>
      </c>
      <c r="R546" t="s">
        <v>58</v>
      </c>
      <c r="S546">
        <v>0</v>
      </c>
      <c r="T546">
        <v>0</v>
      </c>
    </row>
    <row r="547" spans="1:20" x14ac:dyDescent="0.25">
      <c r="A547">
        <v>194730</v>
      </c>
      <c r="B547">
        <v>676879</v>
      </c>
      <c r="C547">
        <v>676879</v>
      </c>
      <c r="D547" t="s">
        <v>745</v>
      </c>
      <c r="E547" t="s">
        <v>745</v>
      </c>
      <c r="F547" t="s">
        <v>891</v>
      </c>
      <c r="G547" t="s">
        <v>58</v>
      </c>
      <c r="H547" t="s">
        <v>965</v>
      </c>
      <c r="I547" t="s">
        <v>956</v>
      </c>
      <c r="J547" s="104">
        <v>45813</v>
      </c>
      <c r="K547" s="104">
        <v>45821</v>
      </c>
      <c r="L547" s="345">
        <v>10000</v>
      </c>
      <c r="M547">
        <v>100</v>
      </c>
      <c r="N547">
        <v>-10000</v>
      </c>
      <c r="O547" s="345">
        <v>-10000</v>
      </c>
      <c r="P547" t="s">
        <v>58</v>
      </c>
      <c r="Q547">
        <v>-10000</v>
      </c>
      <c r="R547" t="s">
        <v>58</v>
      </c>
      <c r="S547">
        <v>0</v>
      </c>
      <c r="T547">
        <v>0</v>
      </c>
    </row>
    <row r="548" spans="1:20" x14ac:dyDescent="0.25">
      <c r="A548">
        <v>186799</v>
      </c>
      <c r="B548">
        <v>70598445</v>
      </c>
      <c r="C548">
        <v>70598445</v>
      </c>
      <c r="D548" t="s">
        <v>1011</v>
      </c>
      <c r="E548" t="s">
        <v>712</v>
      </c>
      <c r="F548" t="s">
        <v>61</v>
      </c>
      <c r="G548" t="s">
        <v>58</v>
      </c>
      <c r="H548" t="s">
        <v>960</v>
      </c>
      <c r="I548" t="s">
        <v>956</v>
      </c>
      <c r="J548" s="104">
        <v>45811</v>
      </c>
      <c r="K548" s="104">
        <v>45813</v>
      </c>
      <c r="L548" s="345">
        <v>-80</v>
      </c>
      <c r="M548">
        <v>469.45179999999999</v>
      </c>
      <c r="N548">
        <v>37556.14</v>
      </c>
      <c r="O548" s="345">
        <v>37462.25</v>
      </c>
      <c r="P548" t="s">
        <v>58</v>
      </c>
      <c r="Q548">
        <v>37462.25</v>
      </c>
      <c r="R548" t="s">
        <v>58</v>
      </c>
      <c r="S548">
        <v>-93.89</v>
      </c>
      <c r="T548">
        <v>-93.89</v>
      </c>
    </row>
    <row r="549" spans="1:20" x14ac:dyDescent="0.25">
      <c r="A549">
        <v>186800</v>
      </c>
      <c r="B549">
        <v>70598445</v>
      </c>
      <c r="C549">
        <v>70598445</v>
      </c>
      <c r="D549" t="s">
        <v>1009</v>
      </c>
      <c r="E549" t="s">
        <v>708</v>
      </c>
      <c r="F549" t="s">
        <v>7</v>
      </c>
      <c r="G549" t="s">
        <v>58</v>
      </c>
      <c r="H549" t="s">
        <v>960</v>
      </c>
      <c r="I549" t="s">
        <v>956</v>
      </c>
      <c r="J549" s="104">
        <v>45811</v>
      </c>
      <c r="K549" s="104">
        <v>45813</v>
      </c>
      <c r="L549" s="345">
        <v>-150</v>
      </c>
      <c r="M549">
        <v>500.10649999999998</v>
      </c>
      <c r="N549">
        <v>75015.98</v>
      </c>
      <c r="O549" s="345">
        <v>74828.44</v>
      </c>
      <c r="P549" t="s">
        <v>58</v>
      </c>
      <c r="Q549">
        <v>74828.44</v>
      </c>
      <c r="R549" t="s">
        <v>58</v>
      </c>
      <c r="S549">
        <v>-187.54</v>
      </c>
      <c r="T549">
        <v>-187.54</v>
      </c>
    </row>
    <row r="550" spans="1:20" x14ac:dyDescent="0.25">
      <c r="A550">
        <v>188564</v>
      </c>
      <c r="B550">
        <v>70598445</v>
      </c>
      <c r="C550">
        <v>70598445</v>
      </c>
      <c r="D550" t="s">
        <v>961</v>
      </c>
      <c r="E550" t="s">
        <v>711</v>
      </c>
      <c r="F550" t="s">
        <v>10</v>
      </c>
      <c r="G550" t="s">
        <v>58</v>
      </c>
      <c r="H550" t="s">
        <v>960</v>
      </c>
      <c r="I550" t="s">
        <v>956</v>
      </c>
      <c r="J550" s="104">
        <v>45811</v>
      </c>
      <c r="K550" s="104">
        <v>45813</v>
      </c>
      <c r="L550" s="345">
        <v>-3000</v>
      </c>
      <c r="M550">
        <v>13.4671</v>
      </c>
      <c r="N550">
        <v>40401.300000000003</v>
      </c>
      <c r="O550" s="345">
        <v>40300.300000000003</v>
      </c>
      <c r="P550" t="s">
        <v>58</v>
      </c>
      <c r="Q550">
        <v>40300.300000000003</v>
      </c>
      <c r="R550" t="s">
        <v>58</v>
      </c>
      <c r="S550">
        <v>-101</v>
      </c>
      <c r="T550">
        <v>-101</v>
      </c>
    </row>
    <row r="551" spans="1:20" x14ac:dyDescent="0.25">
      <c r="A551">
        <v>184089</v>
      </c>
      <c r="B551">
        <v>676888</v>
      </c>
      <c r="C551">
        <v>676888</v>
      </c>
      <c r="D551" t="s">
        <v>971</v>
      </c>
      <c r="E551" t="s">
        <v>701</v>
      </c>
      <c r="F551" t="s">
        <v>53</v>
      </c>
      <c r="G551" t="s">
        <v>58</v>
      </c>
      <c r="I551" t="s">
        <v>956</v>
      </c>
      <c r="J551" s="104">
        <v>45782</v>
      </c>
      <c r="K551" s="104">
        <v>45783</v>
      </c>
      <c r="L551" s="345">
        <v>-1</v>
      </c>
      <c r="M551">
        <v>2761.2269999999999</v>
      </c>
      <c r="N551">
        <v>2761.23</v>
      </c>
      <c r="O551" s="345">
        <v>2731.23</v>
      </c>
      <c r="P551" t="s">
        <v>58</v>
      </c>
      <c r="Q551">
        <v>2731.23</v>
      </c>
      <c r="R551" t="s">
        <v>58</v>
      </c>
      <c r="S551">
        <v>-30</v>
      </c>
      <c r="T551">
        <v>-30</v>
      </c>
    </row>
    <row r="552" spans="1:20" x14ac:dyDescent="0.25">
      <c r="A552">
        <v>184087</v>
      </c>
      <c r="B552">
        <v>676888</v>
      </c>
      <c r="C552">
        <v>676888</v>
      </c>
      <c r="D552" t="s">
        <v>971</v>
      </c>
      <c r="E552" t="s">
        <v>701</v>
      </c>
      <c r="F552" t="s">
        <v>53</v>
      </c>
      <c r="G552" t="s">
        <v>58</v>
      </c>
      <c r="I552" t="s">
        <v>956</v>
      </c>
      <c r="J552" s="104">
        <v>45769</v>
      </c>
      <c r="K552" s="104">
        <v>45770</v>
      </c>
      <c r="L552" s="345">
        <v>-6</v>
      </c>
      <c r="M552">
        <v>2758.4140000000002</v>
      </c>
      <c r="N552">
        <v>16550.48</v>
      </c>
      <c r="O552" s="345">
        <v>16520.48</v>
      </c>
      <c r="P552" t="s">
        <v>58</v>
      </c>
      <c r="Q552">
        <v>16520.48</v>
      </c>
      <c r="R552" t="s">
        <v>58</v>
      </c>
      <c r="S552">
        <v>-30</v>
      </c>
      <c r="T552">
        <v>-30</v>
      </c>
    </row>
    <row r="553" spans="1:20" x14ac:dyDescent="0.25">
      <c r="A553">
        <v>169489</v>
      </c>
      <c r="B553">
        <v>70596132</v>
      </c>
      <c r="C553">
        <v>70596132</v>
      </c>
      <c r="D553" t="s">
        <v>971</v>
      </c>
      <c r="E553" t="s">
        <v>701</v>
      </c>
      <c r="F553" t="s">
        <v>53</v>
      </c>
      <c r="G553" t="s">
        <v>58</v>
      </c>
      <c r="I553" t="s">
        <v>956</v>
      </c>
      <c r="J553" s="104">
        <v>45762</v>
      </c>
      <c r="K553" s="104">
        <v>45762</v>
      </c>
      <c r="L553" s="345">
        <v>-6</v>
      </c>
      <c r="M553">
        <v>2756.4470000000001</v>
      </c>
      <c r="N553">
        <v>16538.68</v>
      </c>
      <c r="O553" s="345">
        <v>16458.68</v>
      </c>
      <c r="P553" t="s">
        <v>58</v>
      </c>
      <c r="Q553">
        <v>16458.68</v>
      </c>
      <c r="R553" t="s">
        <v>58</v>
      </c>
      <c r="S553">
        <v>-80</v>
      </c>
      <c r="T553">
        <v>-80</v>
      </c>
    </row>
    <row r="554" spans="1:20" x14ac:dyDescent="0.25">
      <c r="A554">
        <v>169491</v>
      </c>
      <c r="B554">
        <v>70596149</v>
      </c>
      <c r="C554">
        <v>70596149</v>
      </c>
      <c r="D554" t="s">
        <v>971</v>
      </c>
      <c r="E554" t="s">
        <v>701</v>
      </c>
      <c r="F554" t="s">
        <v>53</v>
      </c>
      <c r="G554" t="s">
        <v>58</v>
      </c>
      <c r="I554" t="s">
        <v>956</v>
      </c>
      <c r="J554" s="104">
        <v>45762</v>
      </c>
      <c r="K554" s="104">
        <v>45762</v>
      </c>
      <c r="L554" s="345">
        <v>-6</v>
      </c>
      <c r="M554">
        <v>2756.4470000000001</v>
      </c>
      <c r="N554">
        <v>16538.68</v>
      </c>
      <c r="O554" s="345">
        <v>16458.68</v>
      </c>
      <c r="P554" t="s">
        <v>58</v>
      </c>
      <c r="Q554">
        <v>16458.68</v>
      </c>
      <c r="R554" t="s">
        <v>58</v>
      </c>
      <c r="S554">
        <v>-80</v>
      </c>
      <c r="T554">
        <v>-80</v>
      </c>
    </row>
    <row r="555" spans="1:20" x14ac:dyDescent="0.25">
      <c r="A555">
        <v>169493</v>
      </c>
      <c r="B555">
        <v>70609111</v>
      </c>
      <c r="C555">
        <v>70609111</v>
      </c>
      <c r="D555" t="s">
        <v>971</v>
      </c>
      <c r="E555" t="s">
        <v>701</v>
      </c>
      <c r="F555" t="s">
        <v>53</v>
      </c>
      <c r="G555" t="s">
        <v>58</v>
      </c>
      <c r="I555" t="s">
        <v>956</v>
      </c>
      <c r="J555" s="104">
        <v>45762</v>
      </c>
      <c r="K555" s="104">
        <v>45762</v>
      </c>
      <c r="L555" s="345">
        <v>-2</v>
      </c>
      <c r="M555">
        <v>2756.4470000000001</v>
      </c>
      <c r="N555">
        <v>5512.89</v>
      </c>
      <c r="O555" s="345">
        <v>5432.89</v>
      </c>
      <c r="P555" t="s">
        <v>58</v>
      </c>
      <c r="Q555">
        <v>5432.89</v>
      </c>
      <c r="R555" t="s">
        <v>58</v>
      </c>
      <c r="S555">
        <v>-80</v>
      </c>
      <c r="T555">
        <v>-80</v>
      </c>
    </row>
    <row r="556" spans="1:20" x14ac:dyDescent="0.25">
      <c r="A556">
        <v>169498</v>
      </c>
      <c r="B556">
        <v>70609064</v>
      </c>
      <c r="C556">
        <v>70609064</v>
      </c>
      <c r="D556" t="s">
        <v>971</v>
      </c>
      <c r="E556" t="s">
        <v>701</v>
      </c>
      <c r="F556" t="s">
        <v>53</v>
      </c>
      <c r="G556" t="s">
        <v>58</v>
      </c>
      <c r="I556" t="s">
        <v>956</v>
      </c>
      <c r="J556" s="104">
        <v>45762</v>
      </c>
      <c r="K556" s="104">
        <v>45762</v>
      </c>
      <c r="L556" s="345">
        <v>-11</v>
      </c>
      <c r="M556">
        <v>2756.4470000000001</v>
      </c>
      <c r="N556">
        <v>30320.92</v>
      </c>
      <c r="O556" s="345">
        <v>30240.92</v>
      </c>
      <c r="P556" t="s">
        <v>58</v>
      </c>
      <c r="Q556">
        <v>30240.92</v>
      </c>
      <c r="R556" t="s">
        <v>58</v>
      </c>
      <c r="S556">
        <v>-80</v>
      </c>
      <c r="T556">
        <v>-80</v>
      </c>
    </row>
    <row r="557" spans="1:20" x14ac:dyDescent="0.25">
      <c r="A557">
        <v>169506</v>
      </c>
      <c r="B557">
        <v>70609136</v>
      </c>
      <c r="C557">
        <v>70609136</v>
      </c>
      <c r="D557" t="s">
        <v>971</v>
      </c>
      <c r="E557" t="s">
        <v>701</v>
      </c>
      <c r="F557" t="s">
        <v>53</v>
      </c>
      <c r="G557" t="s">
        <v>58</v>
      </c>
      <c r="I557" t="s">
        <v>956</v>
      </c>
      <c r="J557" s="104">
        <v>45762</v>
      </c>
      <c r="K557" s="104">
        <v>45762</v>
      </c>
      <c r="L557" s="345">
        <v>-4</v>
      </c>
      <c r="M557">
        <v>2756.4470000000001</v>
      </c>
      <c r="N557">
        <v>11025.79</v>
      </c>
      <c r="O557" s="345">
        <v>10945.79</v>
      </c>
      <c r="P557" t="s">
        <v>58</v>
      </c>
      <c r="Q557">
        <v>10945.79</v>
      </c>
      <c r="R557" t="s">
        <v>58</v>
      </c>
      <c r="S557">
        <v>-80</v>
      </c>
      <c r="T557">
        <v>-80</v>
      </c>
    </row>
    <row r="558" spans="1:20" x14ac:dyDescent="0.25">
      <c r="A558">
        <v>169045</v>
      </c>
      <c r="B558">
        <v>70596132</v>
      </c>
      <c r="C558">
        <v>70596132</v>
      </c>
      <c r="D558" t="s">
        <v>971</v>
      </c>
      <c r="E558" t="s">
        <v>701</v>
      </c>
      <c r="F558" t="s">
        <v>53</v>
      </c>
      <c r="G558" t="s">
        <v>58</v>
      </c>
      <c r="I558" t="s">
        <v>956</v>
      </c>
      <c r="J558" s="104">
        <v>45761</v>
      </c>
      <c r="K558" s="104">
        <v>45761</v>
      </c>
      <c r="L558" s="345">
        <v>-4</v>
      </c>
      <c r="M558">
        <v>2756.212</v>
      </c>
      <c r="N558">
        <v>11024.85</v>
      </c>
      <c r="O558" s="345">
        <v>10944.85</v>
      </c>
      <c r="P558" t="s">
        <v>58</v>
      </c>
      <c r="Q558">
        <v>10944.85</v>
      </c>
      <c r="R558" t="s">
        <v>58</v>
      </c>
      <c r="S558">
        <v>-80</v>
      </c>
      <c r="T558">
        <v>-80</v>
      </c>
    </row>
    <row r="559" spans="1:20" x14ac:dyDescent="0.25">
      <c r="A559">
        <v>169050</v>
      </c>
      <c r="B559">
        <v>70596149</v>
      </c>
      <c r="C559">
        <v>70596149</v>
      </c>
      <c r="D559" t="s">
        <v>971</v>
      </c>
      <c r="E559" t="s">
        <v>701</v>
      </c>
      <c r="F559" t="s">
        <v>53</v>
      </c>
      <c r="G559" t="s">
        <v>58</v>
      </c>
      <c r="I559" t="s">
        <v>956</v>
      </c>
      <c r="J559" s="104">
        <v>45761</v>
      </c>
      <c r="K559" s="104">
        <v>45761</v>
      </c>
      <c r="L559" s="345">
        <v>-4</v>
      </c>
      <c r="M559">
        <v>2756.212</v>
      </c>
      <c r="N559">
        <v>11024.85</v>
      </c>
      <c r="O559" s="345">
        <v>10944.85</v>
      </c>
      <c r="P559" t="s">
        <v>58</v>
      </c>
      <c r="Q559">
        <v>10944.85</v>
      </c>
      <c r="R559" t="s">
        <v>58</v>
      </c>
      <c r="S559">
        <v>-80</v>
      </c>
      <c r="T559">
        <v>-80</v>
      </c>
    </row>
    <row r="560" spans="1:20" x14ac:dyDescent="0.25">
      <c r="A560">
        <v>169057</v>
      </c>
      <c r="B560">
        <v>70609136</v>
      </c>
      <c r="C560">
        <v>70609136</v>
      </c>
      <c r="D560" t="s">
        <v>971</v>
      </c>
      <c r="E560" t="s">
        <v>701</v>
      </c>
      <c r="F560" t="s">
        <v>53</v>
      </c>
      <c r="G560" t="s">
        <v>58</v>
      </c>
      <c r="I560" t="s">
        <v>956</v>
      </c>
      <c r="J560" s="104">
        <v>45761</v>
      </c>
      <c r="K560" s="104">
        <v>45761</v>
      </c>
      <c r="L560" s="345">
        <v>-4</v>
      </c>
      <c r="M560">
        <v>2756.212</v>
      </c>
      <c r="N560">
        <v>11024.85</v>
      </c>
      <c r="O560" s="345">
        <v>10944.85</v>
      </c>
      <c r="P560" t="s">
        <v>58</v>
      </c>
      <c r="Q560">
        <v>10944.85</v>
      </c>
      <c r="R560" t="s">
        <v>58</v>
      </c>
      <c r="S560">
        <v>-80</v>
      </c>
      <c r="T560">
        <v>-80</v>
      </c>
    </row>
    <row r="561" spans="1:20" x14ac:dyDescent="0.25">
      <c r="A561">
        <v>169063</v>
      </c>
      <c r="B561">
        <v>70609064</v>
      </c>
      <c r="C561">
        <v>70609064</v>
      </c>
      <c r="D561" t="s">
        <v>971</v>
      </c>
      <c r="E561" t="s">
        <v>701</v>
      </c>
      <c r="F561" t="s">
        <v>53</v>
      </c>
      <c r="G561" t="s">
        <v>58</v>
      </c>
      <c r="I561" t="s">
        <v>956</v>
      </c>
      <c r="J561" s="104">
        <v>45761</v>
      </c>
      <c r="K561" s="104">
        <v>45761</v>
      </c>
      <c r="L561" s="345">
        <v>-9</v>
      </c>
      <c r="M561">
        <v>2756.212</v>
      </c>
      <c r="N561">
        <v>24805.91</v>
      </c>
      <c r="O561" s="345">
        <v>24725.91</v>
      </c>
      <c r="P561" t="s">
        <v>58</v>
      </c>
      <c r="Q561">
        <v>24725.91</v>
      </c>
      <c r="R561" t="s">
        <v>58</v>
      </c>
      <c r="S561">
        <v>-80</v>
      </c>
      <c r="T561">
        <v>-80</v>
      </c>
    </row>
    <row r="562" spans="1:20" x14ac:dyDescent="0.25">
      <c r="A562">
        <v>169434</v>
      </c>
      <c r="B562">
        <v>678129</v>
      </c>
      <c r="C562">
        <v>678129</v>
      </c>
      <c r="D562" t="s">
        <v>737</v>
      </c>
      <c r="E562" t="s">
        <v>737</v>
      </c>
      <c r="F562" t="s">
        <v>871</v>
      </c>
      <c r="G562" t="s">
        <v>58</v>
      </c>
      <c r="H562" t="s">
        <v>965</v>
      </c>
      <c r="I562" t="s">
        <v>956</v>
      </c>
      <c r="J562" s="104">
        <v>45758</v>
      </c>
      <c r="K562" s="104">
        <v>45758</v>
      </c>
      <c r="L562" s="345">
        <v>100000</v>
      </c>
      <c r="M562">
        <v>100</v>
      </c>
      <c r="N562">
        <v>-100000</v>
      </c>
      <c r="O562" s="345">
        <v>-100000</v>
      </c>
      <c r="P562" t="s">
        <v>58</v>
      </c>
      <c r="Q562">
        <v>-100000</v>
      </c>
      <c r="R562" t="s">
        <v>58</v>
      </c>
      <c r="S562">
        <v>0</v>
      </c>
      <c r="T562">
        <v>0</v>
      </c>
    </row>
    <row r="563" spans="1:20" x14ac:dyDescent="0.25">
      <c r="A563">
        <v>170339</v>
      </c>
      <c r="B563">
        <v>676888</v>
      </c>
      <c r="C563">
        <v>676888</v>
      </c>
      <c r="D563" t="s">
        <v>971</v>
      </c>
      <c r="E563" t="s">
        <v>701</v>
      </c>
      <c r="F563" t="s">
        <v>53</v>
      </c>
      <c r="G563" t="s">
        <v>58</v>
      </c>
      <c r="I563" t="s">
        <v>956</v>
      </c>
      <c r="J563" s="104">
        <v>45758</v>
      </c>
      <c r="K563" s="104">
        <v>45761</v>
      </c>
      <c r="L563" s="345">
        <v>-3</v>
      </c>
      <c r="M563">
        <v>2756.212</v>
      </c>
      <c r="N563">
        <v>8268.64</v>
      </c>
      <c r="O563" s="345">
        <v>8238.64</v>
      </c>
      <c r="P563" t="s">
        <v>58</v>
      </c>
      <c r="Q563">
        <v>8238.64</v>
      </c>
      <c r="R563" t="s">
        <v>58</v>
      </c>
      <c r="S563">
        <v>-30</v>
      </c>
      <c r="T563">
        <v>-30</v>
      </c>
    </row>
    <row r="564" spans="1:20" x14ac:dyDescent="0.25">
      <c r="A564">
        <v>170360</v>
      </c>
      <c r="B564">
        <v>676821</v>
      </c>
      <c r="C564">
        <v>676821</v>
      </c>
      <c r="D564" t="s">
        <v>737</v>
      </c>
      <c r="E564" t="s">
        <v>737</v>
      </c>
      <c r="F564" t="s">
        <v>871</v>
      </c>
      <c r="G564" t="s">
        <v>58</v>
      </c>
      <c r="H564" t="s">
        <v>965</v>
      </c>
      <c r="I564" t="s">
        <v>956</v>
      </c>
      <c r="J564" s="104">
        <v>45758</v>
      </c>
      <c r="K564" s="104">
        <v>45758</v>
      </c>
      <c r="L564" s="345">
        <v>60000</v>
      </c>
      <c r="M564">
        <v>100</v>
      </c>
      <c r="N564">
        <v>-60000</v>
      </c>
      <c r="O564" s="345">
        <v>-60000</v>
      </c>
      <c r="P564" t="s">
        <v>58</v>
      </c>
      <c r="Q564">
        <v>-60000</v>
      </c>
      <c r="R564" t="s">
        <v>58</v>
      </c>
      <c r="S564">
        <v>0</v>
      </c>
      <c r="T564">
        <v>0</v>
      </c>
    </row>
    <row r="565" spans="1:20" x14ac:dyDescent="0.25">
      <c r="A565">
        <v>170370</v>
      </c>
      <c r="B565">
        <v>676864</v>
      </c>
      <c r="C565">
        <v>676864</v>
      </c>
      <c r="D565" t="s">
        <v>737</v>
      </c>
      <c r="E565" t="s">
        <v>737</v>
      </c>
      <c r="F565" t="s">
        <v>871</v>
      </c>
      <c r="G565" t="s">
        <v>58</v>
      </c>
      <c r="H565" t="s">
        <v>965</v>
      </c>
      <c r="I565" t="s">
        <v>956</v>
      </c>
      <c r="J565" s="104">
        <v>45758</v>
      </c>
      <c r="K565" s="104">
        <v>45758</v>
      </c>
      <c r="L565" s="345">
        <v>50000</v>
      </c>
      <c r="M565">
        <v>100</v>
      </c>
      <c r="N565">
        <v>-50000</v>
      </c>
      <c r="O565" s="345">
        <v>-50000</v>
      </c>
      <c r="P565" t="s">
        <v>58</v>
      </c>
      <c r="Q565">
        <v>-50000</v>
      </c>
      <c r="R565" t="s">
        <v>58</v>
      </c>
      <c r="S565">
        <v>0</v>
      </c>
      <c r="T565">
        <v>0</v>
      </c>
    </row>
    <row r="566" spans="1:20" x14ac:dyDescent="0.25">
      <c r="A566">
        <v>170384</v>
      </c>
      <c r="B566">
        <v>676879</v>
      </c>
      <c r="C566">
        <v>676879</v>
      </c>
      <c r="D566" t="s">
        <v>737</v>
      </c>
      <c r="E566" t="s">
        <v>737</v>
      </c>
      <c r="F566" t="s">
        <v>871</v>
      </c>
      <c r="G566" t="s">
        <v>58</v>
      </c>
      <c r="H566" t="s">
        <v>965</v>
      </c>
      <c r="I566" t="s">
        <v>956</v>
      </c>
      <c r="J566" s="104">
        <v>45758</v>
      </c>
      <c r="K566" s="104">
        <v>45758</v>
      </c>
      <c r="L566" s="345">
        <v>10000</v>
      </c>
      <c r="M566">
        <v>100</v>
      </c>
      <c r="N566">
        <v>-10000</v>
      </c>
      <c r="O566" s="345">
        <v>-10000</v>
      </c>
      <c r="P566" t="s">
        <v>58</v>
      </c>
      <c r="Q566">
        <v>-10000</v>
      </c>
      <c r="R566" t="s">
        <v>58</v>
      </c>
      <c r="S566">
        <v>0</v>
      </c>
      <c r="T566">
        <v>0</v>
      </c>
    </row>
    <row r="567" spans="1:20" x14ac:dyDescent="0.25">
      <c r="A567">
        <v>168642</v>
      </c>
      <c r="B567">
        <v>70598445</v>
      </c>
      <c r="C567">
        <v>70598445</v>
      </c>
      <c r="D567" t="s">
        <v>971</v>
      </c>
      <c r="E567" t="s">
        <v>701</v>
      </c>
      <c r="F567" t="s">
        <v>53</v>
      </c>
      <c r="G567" t="s">
        <v>58</v>
      </c>
      <c r="I567" t="s">
        <v>956</v>
      </c>
      <c r="J567" s="104">
        <v>45757</v>
      </c>
      <c r="K567" s="104">
        <v>45757</v>
      </c>
      <c r="L567" s="345">
        <v>-90</v>
      </c>
      <c r="M567">
        <v>2755.1390000000001</v>
      </c>
      <c r="N567">
        <v>247962.51</v>
      </c>
      <c r="O567" s="345">
        <v>247714.55</v>
      </c>
      <c r="P567" t="s">
        <v>58</v>
      </c>
      <c r="Q567">
        <v>247714.55</v>
      </c>
      <c r="R567" t="s">
        <v>58</v>
      </c>
      <c r="S567">
        <v>-247.96</v>
      </c>
      <c r="T567">
        <v>-247.96</v>
      </c>
    </row>
    <row r="568" spans="1:20" x14ac:dyDescent="0.25">
      <c r="A568">
        <v>168647</v>
      </c>
      <c r="B568">
        <v>70609136</v>
      </c>
      <c r="C568">
        <v>70609136</v>
      </c>
      <c r="D568" t="s">
        <v>971</v>
      </c>
      <c r="E568" t="s">
        <v>701</v>
      </c>
      <c r="F568" t="s">
        <v>53</v>
      </c>
      <c r="G568" t="s">
        <v>58</v>
      </c>
      <c r="I568" t="s">
        <v>956</v>
      </c>
      <c r="J568" s="104">
        <v>45757</v>
      </c>
      <c r="K568" s="104">
        <v>45757</v>
      </c>
      <c r="L568" s="345">
        <v>-10</v>
      </c>
      <c r="M568">
        <v>2755.1390000000001</v>
      </c>
      <c r="N568">
        <v>27551.39</v>
      </c>
      <c r="O568" s="345">
        <v>27471.39</v>
      </c>
      <c r="P568" t="s">
        <v>58</v>
      </c>
      <c r="Q568">
        <v>27471.39</v>
      </c>
      <c r="R568" t="s">
        <v>58</v>
      </c>
      <c r="S568">
        <v>-80</v>
      </c>
      <c r="T568">
        <v>-80</v>
      </c>
    </row>
    <row r="569" spans="1:20" x14ac:dyDescent="0.25">
      <c r="A569">
        <v>169432</v>
      </c>
      <c r="B569">
        <v>678129</v>
      </c>
      <c r="C569">
        <v>678129</v>
      </c>
      <c r="D569" t="s">
        <v>971</v>
      </c>
      <c r="E569" t="s">
        <v>701</v>
      </c>
      <c r="F569" t="s">
        <v>53</v>
      </c>
      <c r="G569" t="s">
        <v>58</v>
      </c>
      <c r="I569" t="s">
        <v>956</v>
      </c>
      <c r="J569" s="104">
        <v>45757</v>
      </c>
      <c r="K569" s="104">
        <v>45758</v>
      </c>
      <c r="L569" s="345">
        <v>-30</v>
      </c>
      <c r="M569">
        <v>2755.9830000000002</v>
      </c>
      <c r="N569">
        <v>82679.490000000005</v>
      </c>
      <c r="O569" s="345">
        <v>82649.490000000005</v>
      </c>
      <c r="P569" t="s">
        <v>58</v>
      </c>
      <c r="Q569">
        <v>82649.490000000005</v>
      </c>
      <c r="R569" t="s">
        <v>58</v>
      </c>
      <c r="S569">
        <v>-30</v>
      </c>
      <c r="T569">
        <v>-30</v>
      </c>
    </row>
    <row r="570" spans="1:20" x14ac:dyDescent="0.25">
      <c r="A570">
        <v>170359</v>
      </c>
      <c r="B570">
        <v>676821</v>
      </c>
      <c r="C570">
        <v>676821</v>
      </c>
      <c r="D570" t="s">
        <v>971</v>
      </c>
      <c r="E570" t="s">
        <v>701</v>
      </c>
      <c r="F570" t="s">
        <v>53</v>
      </c>
      <c r="G570" t="s">
        <v>58</v>
      </c>
      <c r="I570" t="s">
        <v>956</v>
      </c>
      <c r="J570" s="104">
        <v>45757</v>
      </c>
      <c r="K570" s="104">
        <v>45758</v>
      </c>
      <c r="L570" s="345">
        <v>-31</v>
      </c>
      <c r="M570">
        <v>2755.9830000000002</v>
      </c>
      <c r="N570">
        <v>85435.47</v>
      </c>
      <c r="O570" s="345">
        <v>85405.47</v>
      </c>
      <c r="P570" t="s">
        <v>58</v>
      </c>
      <c r="Q570">
        <v>85405.47</v>
      </c>
      <c r="R570" t="s">
        <v>58</v>
      </c>
      <c r="S570">
        <v>-30</v>
      </c>
      <c r="T570">
        <v>-30</v>
      </c>
    </row>
    <row r="571" spans="1:20" x14ac:dyDescent="0.25">
      <c r="A571">
        <v>170369</v>
      </c>
      <c r="B571">
        <v>676864</v>
      </c>
      <c r="C571">
        <v>676864</v>
      </c>
      <c r="D571" t="s">
        <v>971</v>
      </c>
      <c r="E571" t="s">
        <v>701</v>
      </c>
      <c r="F571" t="s">
        <v>53</v>
      </c>
      <c r="G571" t="s">
        <v>58</v>
      </c>
      <c r="I571" t="s">
        <v>956</v>
      </c>
      <c r="J571" s="104">
        <v>45757</v>
      </c>
      <c r="K571" s="104">
        <v>45758</v>
      </c>
      <c r="L571" s="345">
        <v>-28</v>
      </c>
      <c r="M571">
        <v>2755.9830000000002</v>
      </c>
      <c r="N571">
        <v>77167.520000000004</v>
      </c>
      <c r="O571" s="345">
        <v>77137.52</v>
      </c>
      <c r="P571" t="s">
        <v>58</v>
      </c>
      <c r="Q571">
        <v>77137.52</v>
      </c>
      <c r="R571" t="s">
        <v>58</v>
      </c>
      <c r="S571">
        <v>-30</v>
      </c>
      <c r="T571">
        <v>-30</v>
      </c>
    </row>
    <row r="572" spans="1:20" x14ac:dyDescent="0.25">
      <c r="A572">
        <v>170383</v>
      </c>
      <c r="B572">
        <v>676879</v>
      </c>
      <c r="C572">
        <v>676879</v>
      </c>
      <c r="D572" t="s">
        <v>971</v>
      </c>
      <c r="E572" t="s">
        <v>701</v>
      </c>
      <c r="F572" t="s">
        <v>53</v>
      </c>
      <c r="G572" t="s">
        <v>58</v>
      </c>
      <c r="I572" t="s">
        <v>956</v>
      </c>
      <c r="J572" s="104">
        <v>45757</v>
      </c>
      <c r="K572" s="104">
        <v>45758</v>
      </c>
      <c r="L572" s="345">
        <v>-3</v>
      </c>
      <c r="M572">
        <v>2755.9830000000002</v>
      </c>
      <c r="N572">
        <v>8267.9500000000007</v>
      </c>
      <c r="O572" s="345">
        <v>8237.9500000000007</v>
      </c>
      <c r="P572" t="s">
        <v>58</v>
      </c>
      <c r="Q572">
        <v>8237.9500000000007</v>
      </c>
      <c r="R572" t="s">
        <v>58</v>
      </c>
      <c r="S572">
        <v>-30</v>
      </c>
      <c r="T572">
        <v>-30</v>
      </c>
    </row>
    <row r="573" spans="1:20" x14ac:dyDescent="0.25">
      <c r="A573">
        <v>193359</v>
      </c>
      <c r="B573">
        <v>3653646.1000999999</v>
      </c>
      <c r="C573">
        <v>3653646.1000999999</v>
      </c>
      <c r="D573" t="s">
        <v>971</v>
      </c>
      <c r="E573" t="s">
        <v>701</v>
      </c>
      <c r="F573" t="s">
        <v>53</v>
      </c>
      <c r="G573" t="s">
        <v>58</v>
      </c>
      <c r="I573" t="s">
        <v>956</v>
      </c>
      <c r="J573" s="104">
        <v>45757</v>
      </c>
      <c r="K573" s="104">
        <v>45757</v>
      </c>
      <c r="L573" s="345">
        <v>-175</v>
      </c>
      <c r="M573">
        <v>2755.1390000000001</v>
      </c>
      <c r="N573">
        <v>482149.33</v>
      </c>
      <c r="O573" s="345">
        <v>482074.33</v>
      </c>
      <c r="P573" t="s">
        <v>58</v>
      </c>
      <c r="Q573">
        <v>482149.33</v>
      </c>
      <c r="R573" t="s">
        <v>58</v>
      </c>
      <c r="S573">
        <v>0</v>
      </c>
      <c r="T573">
        <v>-75</v>
      </c>
    </row>
    <row r="574" spans="1:20" x14ac:dyDescent="0.25">
      <c r="A574">
        <v>170375</v>
      </c>
      <c r="B574">
        <v>676870</v>
      </c>
      <c r="C574">
        <v>676870</v>
      </c>
      <c r="D574" t="s">
        <v>971</v>
      </c>
      <c r="E574" t="s">
        <v>701</v>
      </c>
      <c r="F574" t="s">
        <v>53</v>
      </c>
      <c r="G574" t="s">
        <v>58</v>
      </c>
      <c r="I574" t="s">
        <v>956</v>
      </c>
      <c r="J574" s="104">
        <v>45756</v>
      </c>
      <c r="K574" s="104">
        <v>45757</v>
      </c>
      <c r="L574" s="345">
        <v>-4</v>
      </c>
      <c r="M574">
        <v>2755.1390000000001</v>
      </c>
      <c r="N574">
        <v>11020.56</v>
      </c>
      <c r="O574" s="345">
        <v>10990.56</v>
      </c>
      <c r="P574" t="s">
        <v>58</v>
      </c>
      <c r="Q574">
        <v>10990.56</v>
      </c>
      <c r="R574" t="s">
        <v>58</v>
      </c>
      <c r="S574">
        <v>-30</v>
      </c>
      <c r="T574">
        <v>-30</v>
      </c>
    </row>
    <row r="575" spans="1:20" x14ac:dyDescent="0.25">
      <c r="A575">
        <v>170402</v>
      </c>
      <c r="B575">
        <v>678167</v>
      </c>
      <c r="C575">
        <v>678167</v>
      </c>
      <c r="D575" t="s">
        <v>971</v>
      </c>
      <c r="E575" t="s">
        <v>701</v>
      </c>
      <c r="F575" t="s">
        <v>53</v>
      </c>
      <c r="G575" t="s">
        <v>58</v>
      </c>
      <c r="I575" t="s">
        <v>956</v>
      </c>
      <c r="J575" s="104">
        <v>45756</v>
      </c>
      <c r="K575" s="104">
        <v>45757</v>
      </c>
      <c r="L575" s="345">
        <v>-2</v>
      </c>
      <c r="M575">
        <v>2755.1390000000001</v>
      </c>
      <c r="N575">
        <v>5510.28</v>
      </c>
      <c r="O575" s="345">
        <v>5480.28</v>
      </c>
      <c r="P575" t="s">
        <v>58</v>
      </c>
      <c r="Q575">
        <v>5480.28</v>
      </c>
      <c r="R575" t="s">
        <v>58</v>
      </c>
      <c r="S575">
        <v>-30</v>
      </c>
      <c r="T575">
        <v>-30</v>
      </c>
    </row>
    <row r="576" spans="1:20" x14ac:dyDescent="0.25">
      <c r="A576">
        <v>193353</v>
      </c>
      <c r="B576">
        <v>3653646.1000999999</v>
      </c>
      <c r="C576">
        <v>3653646.1000999999</v>
      </c>
      <c r="D576" t="s">
        <v>957</v>
      </c>
      <c r="E576" t="s">
        <v>700</v>
      </c>
      <c r="F576" t="s">
        <v>5</v>
      </c>
      <c r="G576" t="s">
        <v>58</v>
      </c>
      <c r="I576" t="s">
        <v>956</v>
      </c>
      <c r="J576" s="104">
        <v>45756</v>
      </c>
      <c r="K576" s="104">
        <v>45761</v>
      </c>
      <c r="L576" s="345">
        <v>280</v>
      </c>
      <c r="M576">
        <v>1017.22</v>
      </c>
      <c r="N576">
        <v>-284821.59999999998</v>
      </c>
      <c r="O576" s="345">
        <v>-285321.59999999998</v>
      </c>
      <c r="P576" t="s">
        <v>58</v>
      </c>
      <c r="Q576">
        <v>-284821.59999999998</v>
      </c>
      <c r="R576" t="s">
        <v>58</v>
      </c>
      <c r="S576">
        <v>0</v>
      </c>
      <c r="T576">
        <v>-500</v>
      </c>
    </row>
    <row r="577" spans="1:20" x14ac:dyDescent="0.25">
      <c r="A577">
        <v>193355</v>
      </c>
      <c r="B577">
        <v>3653646.1000999999</v>
      </c>
      <c r="C577">
        <v>3653646.1000999999</v>
      </c>
      <c r="D577" t="s">
        <v>971</v>
      </c>
      <c r="E577" t="s">
        <v>701</v>
      </c>
      <c r="F577" t="s">
        <v>53</v>
      </c>
      <c r="G577" t="s">
        <v>58</v>
      </c>
      <c r="I577" t="s">
        <v>956</v>
      </c>
      <c r="J577" s="104">
        <v>45755</v>
      </c>
      <c r="K577" s="104">
        <v>45755</v>
      </c>
      <c r="L577" s="345">
        <v>-150</v>
      </c>
      <c r="M577">
        <v>2754.7089999999998</v>
      </c>
      <c r="N577">
        <v>413206.35</v>
      </c>
      <c r="O577" s="345">
        <v>413131.35</v>
      </c>
      <c r="P577" t="s">
        <v>58</v>
      </c>
      <c r="Q577">
        <v>413206.35</v>
      </c>
      <c r="R577" t="s">
        <v>58</v>
      </c>
      <c r="S577">
        <v>0</v>
      </c>
      <c r="T577">
        <v>-75</v>
      </c>
    </row>
    <row r="578" spans="1:20" x14ac:dyDescent="0.25">
      <c r="A578">
        <v>167890</v>
      </c>
      <c r="B578">
        <v>70523881</v>
      </c>
      <c r="C578">
        <v>70523881</v>
      </c>
      <c r="D578" t="s">
        <v>1009</v>
      </c>
      <c r="E578" t="s">
        <v>708</v>
      </c>
      <c r="F578" t="s">
        <v>7</v>
      </c>
      <c r="G578" t="s">
        <v>58</v>
      </c>
      <c r="H578" t="s">
        <v>960</v>
      </c>
      <c r="I578" t="s">
        <v>956</v>
      </c>
      <c r="J578" s="104">
        <v>45754</v>
      </c>
      <c r="K578" s="104">
        <v>45756</v>
      </c>
      <c r="L578" s="345">
        <v>120</v>
      </c>
      <c r="M578">
        <v>393.71280000000002</v>
      </c>
      <c r="N578">
        <v>-47245.54</v>
      </c>
      <c r="O578" s="345">
        <v>-47325.54</v>
      </c>
      <c r="P578" t="s">
        <v>58</v>
      </c>
      <c r="Q578">
        <v>-47325.54</v>
      </c>
      <c r="R578" t="s">
        <v>58</v>
      </c>
      <c r="S578">
        <v>-80</v>
      </c>
      <c r="T578">
        <v>-80</v>
      </c>
    </row>
    <row r="579" spans="1:20" x14ac:dyDescent="0.25">
      <c r="A579">
        <v>167894</v>
      </c>
      <c r="B579">
        <v>70524081</v>
      </c>
      <c r="C579">
        <v>70524081</v>
      </c>
      <c r="D579" t="s">
        <v>1009</v>
      </c>
      <c r="E579" t="s">
        <v>708</v>
      </c>
      <c r="F579" t="s">
        <v>7</v>
      </c>
      <c r="G579" t="s">
        <v>58</v>
      </c>
      <c r="H579" t="s">
        <v>960</v>
      </c>
      <c r="I579" t="s">
        <v>956</v>
      </c>
      <c r="J579" s="104">
        <v>45754</v>
      </c>
      <c r="K579" s="104">
        <v>45756</v>
      </c>
      <c r="L579" s="345">
        <v>120</v>
      </c>
      <c r="M579">
        <v>393.71280000000002</v>
      </c>
      <c r="N579">
        <v>-47245.54</v>
      </c>
      <c r="O579" s="345">
        <v>-47325.54</v>
      </c>
      <c r="P579" t="s">
        <v>58</v>
      </c>
      <c r="Q579">
        <v>-47325.54</v>
      </c>
      <c r="R579" t="s">
        <v>58</v>
      </c>
      <c r="S579">
        <v>-80</v>
      </c>
      <c r="T579">
        <v>-80</v>
      </c>
    </row>
    <row r="580" spans="1:20" x14ac:dyDescent="0.25">
      <c r="A580">
        <v>167896</v>
      </c>
      <c r="B580">
        <v>70524877</v>
      </c>
      <c r="C580">
        <v>70524877</v>
      </c>
      <c r="D580" t="s">
        <v>1009</v>
      </c>
      <c r="E580" t="s">
        <v>708</v>
      </c>
      <c r="F580" t="s">
        <v>7</v>
      </c>
      <c r="G580" t="s">
        <v>58</v>
      </c>
      <c r="H580" t="s">
        <v>960</v>
      </c>
      <c r="I580" t="s">
        <v>956</v>
      </c>
      <c r="J580" s="104">
        <v>45754</v>
      </c>
      <c r="K580" s="104">
        <v>45756</v>
      </c>
      <c r="L580" s="345">
        <v>110</v>
      </c>
      <c r="M580">
        <v>393.71280000000002</v>
      </c>
      <c r="N580">
        <v>-43308.41</v>
      </c>
      <c r="O580" s="345">
        <v>-43388.41</v>
      </c>
      <c r="P580" t="s">
        <v>58</v>
      </c>
      <c r="Q580">
        <v>-43388.41</v>
      </c>
      <c r="R580" t="s">
        <v>58</v>
      </c>
      <c r="S580">
        <v>-80</v>
      </c>
      <c r="T580">
        <v>-80</v>
      </c>
    </row>
    <row r="581" spans="1:20" x14ac:dyDescent="0.25">
      <c r="A581">
        <v>167902</v>
      </c>
      <c r="B581">
        <v>70596132</v>
      </c>
      <c r="C581">
        <v>70596132</v>
      </c>
      <c r="D581" t="s">
        <v>1009</v>
      </c>
      <c r="E581" t="s">
        <v>708</v>
      </c>
      <c r="F581" t="s">
        <v>7</v>
      </c>
      <c r="G581" t="s">
        <v>58</v>
      </c>
      <c r="H581" t="s">
        <v>960</v>
      </c>
      <c r="I581" t="s">
        <v>956</v>
      </c>
      <c r="J581" s="104">
        <v>45754</v>
      </c>
      <c r="K581" s="104">
        <v>45756</v>
      </c>
      <c r="L581" s="345">
        <v>30</v>
      </c>
      <c r="M581">
        <v>393.71280000000002</v>
      </c>
      <c r="N581">
        <v>-11811.38</v>
      </c>
      <c r="O581" s="345">
        <v>-11891.38</v>
      </c>
      <c r="P581" t="s">
        <v>58</v>
      </c>
      <c r="Q581">
        <v>-11891.38</v>
      </c>
      <c r="R581" t="s">
        <v>58</v>
      </c>
      <c r="S581">
        <v>-80</v>
      </c>
      <c r="T581">
        <v>-80</v>
      </c>
    </row>
    <row r="582" spans="1:20" x14ac:dyDescent="0.25">
      <c r="A582">
        <v>167904</v>
      </c>
      <c r="B582">
        <v>70596124</v>
      </c>
      <c r="C582">
        <v>70596124</v>
      </c>
      <c r="D582" t="s">
        <v>1009</v>
      </c>
      <c r="E582" t="s">
        <v>708</v>
      </c>
      <c r="F582" t="s">
        <v>7</v>
      </c>
      <c r="G582" t="s">
        <v>58</v>
      </c>
      <c r="H582" t="s">
        <v>960</v>
      </c>
      <c r="I582" t="s">
        <v>956</v>
      </c>
      <c r="J582" s="104">
        <v>45754</v>
      </c>
      <c r="K582" s="104">
        <v>45756</v>
      </c>
      <c r="L582" s="345">
        <v>80</v>
      </c>
      <c r="M582">
        <v>393.71280000000002</v>
      </c>
      <c r="N582">
        <v>-31497.02</v>
      </c>
      <c r="O582" s="345">
        <v>-31577.02</v>
      </c>
      <c r="P582" t="s">
        <v>58</v>
      </c>
      <c r="Q582">
        <v>-31577.02</v>
      </c>
      <c r="R582" t="s">
        <v>58</v>
      </c>
      <c r="S582">
        <v>-80</v>
      </c>
      <c r="T582">
        <v>-80</v>
      </c>
    </row>
    <row r="583" spans="1:20" x14ac:dyDescent="0.25">
      <c r="A583">
        <v>167910</v>
      </c>
      <c r="B583">
        <v>70598445</v>
      </c>
      <c r="C583">
        <v>70598445</v>
      </c>
      <c r="D583" t="s">
        <v>1009</v>
      </c>
      <c r="E583" t="s">
        <v>708</v>
      </c>
      <c r="F583" t="s">
        <v>7</v>
      </c>
      <c r="G583" t="s">
        <v>58</v>
      </c>
      <c r="H583" t="s">
        <v>960</v>
      </c>
      <c r="I583" t="s">
        <v>956</v>
      </c>
      <c r="J583" s="104">
        <v>45754</v>
      </c>
      <c r="K583" s="104">
        <v>45756</v>
      </c>
      <c r="L583" s="345">
        <v>170</v>
      </c>
      <c r="M583">
        <v>393.71280000000002</v>
      </c>
      <c r="N583">
        <v>-66931.179999999993</v>
      </c>
      <c r="O583" s="345">
        <v>-67098.509999999995</v>
      </c>
      <c r="P583" t="s">
        <v>58</v>
      </c>
      <c r="Q583">
        <v>-67098.509999999995</v>
      </c>
      <c r="R583" t="s">
        <v>58</v>
      </c>
      <c r="S583">
        <v>-167.33</v>
      </c>
      <c r="T583">
        <v>-167.33</v>
      </c>
    </row>
    <row r="584" spans="1:20" x14ac:dyDescent="0.25">
      <c r="A584">
        <v>167912</v>
      </c>
      <c r="B584">
        <v>70596149</v>
      </c>
      <c r="C584">
        <v>70596149</v>
      </c>
      <c r="D584" t="s">
        <v>1009</v>
      </c>
      <c r="E584" t="s">
        <v>708</v>
      </c>
      <c r="F584" t="s">
        <v>7</v>
      </c>
      <c r="G584" t="s">
        <v>58</v>
      </c>
      <c r="H584" t="s">
        <v>960</v>
      </c>
      <c r="I584" t="s">
        <v>956</v>
      </c>
      <c r="J584" s="104">
        <v>45754</v>
      </c>
      <c r="K584" s="104">
        <v>45756</v>
      </c>
      <c r="L584" s="345">
        <v>30</v>
      </c>
      <c r="M584">
        <v>393.71280000000002</v>
      </c>
      <c r="N584">
        <v>-11811.38</v>
      </c>
      <c r="O584" s="345">
        <v>-11891.38</v>
      </c>
      <c r="P584" t="s">
        <v>58</v>
      </c>
      <c r="Q584">
        <v>-11891.38</v>
      </c>
      <c r="R584" t="s">
        <v>58</v>
      </c>
      <c r="S584">
        <v>-80</v>
      </c>
      <c r="T584">
        <v>-80</v>
      </c>
    </row>
    <row r="585" spans="1:20" x14ac:dyDescent="0.25">
      <c r="A585">
        <v>167921</v>
      </c>
      <c r="B585">
        <v>70615051</v>
      </c>
      <c r="C585">
        <v>70615051</v>
      </c>
      <c r="D585" t="s">
        <v>1009</v>
      </c>
      <c r="E585" t="s">
        <v>708</v>
      </c>
      <c r="F585" t="s">
        <v>7</v>
      </c>
      <c r="G585" t="s">
        <v>58</v>
      </c>
      <c r="H585" t="s">
        <v>960</v>
      </c>
      <c r="I585" t="s">
        <v>956</v>
      </c>
      <c r="J585" s="104">
        <v>45754</v>
      </c>
      <c r="K585" s="104">
        <v>45756</v>
      </c>
      <c r="L585" s="345">
        <v>30</v>
      </c>
      <c r="M585">
        <v>393.71280000000002</v>
      </c>
      <c r="N585">
        <v>-11811.38</v>
      </c>
      <c r="O585" s="345">
        <v>-11891.38</v>
      </c>
      <c r="P585" t="s">
        <v>58</v>
      </c>
      <c r="Q585">
        <v>-11891.38</v>
      </c>
      <c r="R585" t="s">
        <v>58</v>
      </c>
      <c r="S585">
        <v>-80</v>
      </c>
      <c r="T585">
        <v>-80</v>
      </c>
    </row>
    <row r="586" spans="1:20" x14ac:dyDescent="0.25">
      <c r="A586">
        <v>167923</v>
      </c>
      <c r="B586">
        <v>70617661</v>
      </c>
      <c r="C586">
        <v>70617661</v>
      </c>
      <c r="D586" t="s">
        <v>1009</v>
      </c>
      <c r="E586" t="s">
        <v>708</v>
      </c>
      <c r="F586" t="s">
        <v>7</v>
      </c>
      <c r="G586" t="s">
        <v>58</v>
      </c>
      <c r="H586" t="s">
        <v>960</v>
      </c>
      <c r="I586" t="s">
        <v>956</v>
      </c>
      <c r="J586" s="104">
        <v>45754</v>
      </c>
      <c r="K586" s="104">
        <v>45756</v>
      </c>
      <c r="L586" s="345">
        <v>140</v>
      </c>
      <c r="M586">
        <v>385.31670000000003</v>
      </c>
      <c r="N586">
        <v>-53944.34</v>
      </c>
      <c r="O586" s="345">
        <v>-54025.26</v>
      </c>
      <c r="P586" t="s">
        <v>58</v>
      </c>
      <c r="Q586">
        <v>-54025.26</v>
      </c>
      <c r="R586" t="s">
        <v>58</v>
      </c>
      <c r="S586">
        <v>-80.92</v>
      </c>
      <c r="T586">
        <v>-80.92</v>
      </c>
    </row>
    <row r="587" spans="1:20" x14ac:dyDescent="0.25">
      <c r="A587">
        <v>167929</v>
      </c>
      <c r="B587">
        <v>70609136</v>
      </c>
      <c r="C587">
        <v>70609136</v>
      </c>
      <c r="D587" t="s">
        <v>1009</v>
      </c>
      <c r="E587" t="s">
        <v>708</v>
      </c>
      <c r="F587" t="s">
        <v>7</v>
      </c>
      <c r="G587" t="s">
        <v>58</v>
      </c>
      <c r="H587" t="s">
        <v>960</v>
      </c>
      <c r="I587" t="s">
        <v>956</v>
      </c>
      <c r="J587" s="104">
        <v>45754</v>
      </c>
      <c r="K587" s="104">
        <v>45756</v>
      </c>
      <c r="L587" s="345">
        <v>25</v>
      </c>
      <c r="M587">
        <v>393.71280000000002</v>
      </c>
      <c r="N587">
        <v>-9842.82</v>
      </c>
      <c r="O587" s="345">
        <v>-9922.82</v>
      </c>
      <c r="P587" t="s">
        <v>58</v>
      </c>
      <c r="Q587">
        <v>-9922.82</v>
      </c>
      <c r="R587" t="s">
        <v>58</v>
      </c>
      <c r="S587">
        <v>-80</v>
      </c>
      <c r="T587">
        <v>-80</v>
      </c>
    </row>
    <row r="588" spans="1:20" x14ac:dyDescent="0.25">
      <c r="A588">
        <v>167931</v>
      </c>
      <c r="B588">
        <v>70612178</v>
      </c>
      <c r="C588">
        <v>70612178</v>
      </c>
      <c r="D588" t="s">
        <v>1009</v>
      </c>
      <c r="E588" t="s">
        <v>708</v>
      </c>
      <c r="F588" t="s">
        <v>7</v>
      </c>
      <c r="G588" t="s">
        <v>58</v>
      </c>
      <c r="H588" t="s">
        <v>960</v>
      </c>
      <c r="I588" t="s">
        <v>956</v>
      </c>
      <c r="J588" s="104">
        <v>45754</v>
      </c>
      <c r="K588" s="104">
        <v>45756</v>
      </c>
      <c r="L588" s="345">
        <v>20</v>
      </c>
      <c r="M588">
        <v>393.71280000000002</v>
      </c>
      <c r="N588">
        <v>-7874.26</v>
      </c>
      <c r="O588" s="345">
        <v>-7954.26</v>
      </c>
      <c r="P588" t="s">
        <v>58</v>
      </c>
      <c r="Q588">
        <v>-7954.26</v>
      </c>
      <c r="R588" t="s">
        <v>58</v>
      </c>
      <c r="S588">
        <v>-80</v>
      </c>
      <c r="T588">
        <v>-80</v>
      </c>
    </row>
    <row r="589" spans="1:20" x14ac:dyDescent="0.25">
      <c r="A589">
        <v>167936</v>
      </c>
      <c r="B589">
        <v>70609103</v>
      </c>
      <c r="C589">
        <v>70609103</v>
      </c>
      <c r="D589" t="s">
        <v>1009</v>
      </c>
      <c r="E589" t="s">
        <v>708</v>
      </c>
      <c r="F589" t="s">
        <v>7</v>
      </c>
      <c r="G589" t="s">
        <v>58</v>
      </c>
      <c r="H589" t="s">
        <v>960</v>
      </c>
      <c r="I589" t="s">
        <v>956</v>
      </c>
      <c r="J589" s="104">
        <v>45754</v>
      </c>
      <c r="K589" s="104">
        <v>45756</v>
      </c>
      <c r="L589" s="345">
        <v>100</v>
      </c>
      <c r="M589">
        <v>393.71280000000002</v>
      </c>
      <c r="N589">
        <v>-39371.279999999999</v>
      </c>
      <c r="O589" s="345">
        <v>-39451.279999999999</v>
      </c>
      <c r="P589" t="s">
        <v>58</v>
      </c>
      <c r="Q589">
        <v>-39451.279999999999</v>
      </c>
      <c r="R589" t="s">
        <v>58</v>
      </c>
      <c r="S589">
        <v>-80</v>
      </c>
      <c r="T589">
        <v>-80</v>
      </c>
    </row>
    <row r="590" spans="1:20" x14ac:dyDescent="0.25">
      <c r="A590">
        <v>167938</v>
      </c>
      <c r="B590">
        <v>70609128</v>
      </c>
      <c r="C590">
        <v>70609128</v>
      </c>
      <c r="D590" t="s">
        <v>1009</v>
      </c>
      <c r="E590" t="s">
        <v>708</v>
      </c>
      <c r="F590" t="s">
        <v>7</v>
      </c>
      <c r="G590" t="s">
        <v>58</v>
      </c>
      <c r="H590" t="s">
        <v>960</v>
      </c>
      <c r="I590" t="s">
        <v>956</v>
      </c>
      <c r="J590" s="104">
        <v>45754</v>
      </c>
      <c r="K590" s="104">
        <v>45756</v>
      </c>
      <c r="L590" s="345">
        <v>90</v>
      </c>
      <c r="M590">
        <v>393.71280000000002</v>
      </c>
      <c r="N590">
        <v>-35434.15</v>
      </c>
      <c r="O590" s="345">
        <v>-35514.15</v>
      </c>
      <c r="P590" t="s">
        <v>58</v>
      </c>
      <c r="Q590">
        <v>-35514.15</v>
      </c>
      <c r="R590" t="s">
        <v>58</v>
      </c>
      <c r="S590">
        <v>-80</v>
      </c>
      <c r="T590">
        <v>-80</v>
      </c>
    </row>
    <row r="591" spans="1:20" x14ac:dyDescent="0.25">
      <c r="A591">
        <v>167944</v>
      </c>
      <c r="B591">
        <v>70609111</v>
      </c>
      <c r="C591">
        <v>70609111</v>
      </c>
      <c r="D591" t="s">
        <v>1009</v>
      </c>
      <c r="E591" t="s">
        <v>708</v>
      </c>
      <c r="F591" t="s">
        <v>7</v>
      </c>
      <c r="G591" t="s">
        <v>58</v>
      </c>
      <c r="H591" t="s">
        <v>960</v>
      </c>
      <c r="I591" t="s">
        <v>956</v>
      </c>
      <c r="J591" s="104">
        <v>45754</v>
      </c>
      <c r="K591" s="104">
        <v>45756</v>
      </c>
      <c r="L591" s="345">
        <v>70</v>
      </c>
      <c r="M591">
        <v>393.71280000000002</v>
      </c>
      <c r="N591">
        <v>-27559.9</v>
      </c>
      <c r="O591" s="345">
        <v>-27639.9</v>
      </c>
      <c r="P591" t="s">
        <v>58</v>
      </c>
      <c r="Q591">
        <v>-27639.9</v>
      </c>
      <c r="R591" t="s">
        <v>58</v>
      </c>
      <c r="S591">
        <v>-80</v>
      </c>
      <c r="T591">
        <v>-80</v>
      </c>
    </row>
    <row r="592" spans="1:20" x14ac:dyDescent="0.25">
      <c r="A592">
        <v>167946</v>
      </c>
      <c r="B592">
        <v>70609064</v>
      </c>
      <c r="C592">
        <v>70609064</v>
      </c>
      <c r="D592" t="s">
        <v>1009</v>
      </c>
      <c r="E592" t="s">
        <v>708</v>
      </c>
      <c r="F592" t="s">
        <v>7</v>
      </c>
      <c r="G592" t="s">
        <v>58</v>
      </c>
      <c r="H592" t="s">
        <v>960</v>
      </c>
      <c r="I592" t="s">
        <v>956</v>
      </c>
      <c r="J592" s="104">
        <v>45754</v>
      </c>
      <c r="K592" s="104">
        <v>45756</v>
      </c>
      <c r="L592" s="345">
        <v>25</v>
      </c>
      <c r="M592">
        <v>393.71280000000002</v>
      </c>
      <c r="N592">
        <v>-9842.82</v>
      </c>
      <c r="O592" s="345">
        <v>-9922.82</v>
      </c>
      <c r="P592" t="s">
        <v>58</v>
      </c>
      <c r="Q592">
        <v>-9922.82</v>
      </c>
      <c r="R592" t="s">
        <v>58</v>
      </c>
      <c r="S592">
        <v>-80</v>
      </c>
      <c r="T592">
        <v>-80</v>
      </c>
    </row>
    <row r="593" spans="1:20" x14ac:dyDescent="0.25">
      <c r="A593">
        <v>167952</v>
      </c>
      <c r="B593">
        <v>70609739</v>
      </c>
      <c r="C593">
        <v>70609739</v>
      </c>
      <c r="D593" t="s">
        <v>1009</v>
      </c>
      <c r="E593" t="s">
        <v>708</v>
      </c>
      <c r="F593" t="s">
        <v>7</v>
      </c>
      <c r="G593" t="s">
        <v>58</v>
      </c>
      <c r="H593" t="s">
        <v>960</v>
      </c>
      <c r="I593" t="s">
        <v>956</v>
      </c>
      <c r="J593" s="104">
        <v>45754</v>
      </c>
      <c r="K593" s="104">
        <v>45756</v>
      </c>
      <c r="L593" s="345">
        <v>20</v>
      </c>
      <c r="M593">
        <v>393.71280000000002</v>
      </c>
      <c r="N593">
        <v>-7874.26</v>
      </c>
      <c r="O593" s="345">
        <v>-7954.26</v>
      </c>
      <c r="P593" t="s">
        <v>58</v>
      </c>
      <c r="Q593">
        <v>-7954.26</v>
      </c>
      <c r="R593" t="s">
        <v>58</v>
      </c>
      <c r="S593">
        <v>-80</v>
      </c>
      <c r="T593">
        <v>-80</v>
      </c>
    </row>
    <row r="594" spans="1:20" x14ac:dyDescent="0.25">
      <c r="A594">
        <v>167954</v>
      </c>
      <c r="B594">
        <v>70524073</v>
      </c>
      <c r="C594">
        <v>70524073</v>
      </c>
      <c r="D594" t="s">
        <v>1009</v>
      </c>
      <c r="E594" t="s">
        <v>708</v>
      </c>
      <c r="F594" t="s">
        <v>7</v>
      </c>
      <c r="G594" t="s">
        <v>58</v>
      </c>
      <c r="H594" t="s">
        <v>960</v>
      </c>
      <c r="I594" t="s">
        <v>956</v>
      </c>
      <c r="J594" s="104">
        <v>45754</v>
      </c>
      <c r="K594" s="104">
        <v>45756</v>
      </c>
      <c r="L594" s="345">
        <v>80</v>
      </c>
      <c r="M594">
        <v>393.71280000000002</v>
      </c>
      <c r="N594">
        <v>-31497.02</v>
      </c>
      <c r="O594" s="345">
        <v>-31547.02</v>
      </c>
      <c r="P594" t="s">
        <v>58</v>
      </c>
      <c r="Q594">
        <v>-31547.02</v>
      </c>
      <c r="R594" t="s">
        <v>58</v>
      </c>
      <c r="S594">
        <v>-50</v>
      </c>
      <c r="T594">
        <v>-50</v>
      </c>
    </row>
    <row r="595" spans="1:20" x14ac:dyDescent="0.25">
      <c r="A595">
        <v>167958</v>
      </c>
      <c r="B595">
        <v>70572573</v>
      </c>
      <c r="C595">
        <v>70572573</v>
      </c>
      <c r="D595" t="s">
        <v>1009</v>
      </c>
      <c r="E595" t="s">
        <v>708</v>
      </c>
      <c r="F595" t="s">
        <v>7</v>
      </c>
      <c r="G595" t="s">
        <v>58</v>
      </c>
      <c r="H595" t="s">
        <v>960</v>
      </c>
      <c r="I595" t="s">
        <v>956</v>
      </c>
      <c r="J595" s="104">
        <v>45754</v>
      </c>
      <c r="K595" s="104">
        <v>45756</v>
      </c>
      <c r="L595" s="345">
        <v>25</v>
      </c>
      <c r="M595">
        <v>393.71280000000002</v>
      </c>
      <c r="N595">
        <v>-9842.82</v>
      </c>
      <c r="O595" s="345">
        <v>-9922.82</v>
      </c>
      <c r="P595" t="s">
        <v>58</v>
      </c>
      <c r="Q595">
        <v>-9922.82</v>
      </c>
      <c r="R595" t="s">
        <v>58</v>
      </c>
      <c r="S595">
        <v>-80</v>
      </c>
      <c r="T595">
        <v>-80</v>
      </c>
    </row>
    <row r="596" spans="1:20" x14ac:dyDescent="0.25">
      <c r="A596">
        <v>167960</v>
      </c>
      <c r="B596">
        <v>70524098</v>
      </c>
      <c r="C596">
        <v>70524098</v>
      </c>
      <c r="D596" t="s">
        <v>1009</v>
      </c>
      <c r="E596" t="s">
        <v>708</v>
      </c>
      <c r="F596" t="s">
        <v>7</v>
      </c>
      <c r="G596" t="s">
        <v>58</v>
      </c>
      <c r="H596" t="s">
        <v>960</v>
      </c>
      <c r="I596" t="s">
        <v>956</v>
      </c>
      <c r="J596" s="104">
        <v>45754</v>
      </c>
      <c r="K596" s="104">
        <v>45756</v>
      </c>
      <c r="L596" s="345">
        <v>70</v>
      </c>
      <c r="M596">
        <v>393.71280000000002</v>
      </c>
      <c r="N596">
        <v>-27559.9</v>
      </c>
      <c r="O596" s="345">
        <v>-27609.9</v>
      </c>
      <c r="P596" t="s">
        <v>58</v>
      </c>
      <c r="Q596">
        <v>-27609.9</v>
      </c>
      <c r="R596" t="s">
        <v>58</v>
      </c>
      <c r="S596">
        <v>-50</v>
      </c>
      <c r="T596">
        <v>-50</v>
      </c>
    </row>
    <row r="597" spans="1:20" x14ac:dyDescent="0.25">
      <c r="A597">
        <v>168018</v>
      </c>
      <c r="B597">
        <v>70596124</v>
      </c>
      <c r="C597">
        <v>70596124</v>
      </c>
      <c r="D597" t="s">
        <v>737</v>
      </c>
      <c r="E597" t="s">
        <v>737</v>
      </c>
      <c r="F597" t="s">
        <v>871</v>
      </c>
      <c r="G597" t="s">
        <v>58</v>
      </c>
      <c r="H597" t="s">
        <v>960</v>
      </c>
      <c r="I597" t="s">
        <v>956</v>
      </c>
      <c r="J597" s="104">
        <v>45754</v>
      </c>
      <c r="K597" s="104">
        <v>45769</v>
      </c>
      <c r="L597" s="345">
        <v>40000</v>
      </c>
      <c r="M597">
        <v>100</v>
      </c>
      <c r="N597">
        <v>-40000</v>
      </c>
      <c r="O597" s="345">
        <v>-40100</v>
      </c>
      <c r="P597" t="s">
        <v>58</v>
      </c>
      <c r="Q597">
        <v>-40100</v>
      </c>
      <c r="R597" t="s">
        <v>58</v>
      </c>
      <c r="S597">
        <v>-100</v>
      </c>
      <c r="T597">
        <v>-100</v>
      </c>
    </row>
    <row r="598" spans="1:20" x14ac:dyDescent="0.25">
      <c r="A598">
        <v>168024</v>
      </c>
      <c r="B598">
        <v>70596132</v>
      </c>
      <c r="C598">
        <v>70596132</v>
      </c>
      <c r="D598" t="s">
        <v>737</v>
      </c>
      <c r="E598" t="s">
        <v>737</v>
      </c>
      <c r="F598" t="s">
        <v>871</v>
      </c>
      <c r="G598" t="s">
        <v>58</v>
      </c>
      <c r="H598" t="s">
        <v>960</v>
      </c>
      <c r="I598" t="s">
        <v>956</v>
      </c>
      <c r="J598" s="104">
        <v>45754</v>
      </c>
      <c r="K598" s="104">
        <v>45769</v>
      </c>
      <c r="L598" s="345">
        <v>20000</v>
      </c>
      <c r="M598">
        <v>100</v>
      </c>
      <c r="N598">
        <v>-20000</v>
      </c>
      <c r="O598" s="345">
        <v>-20100</v>
      </c>
      <c r="P598" t="s">
        <v>58</v>
      </c>
      <c r="Q598">
        <v>-20100</v>
      </c>
      <c r="R598" t="s">
        <v>58</v>
      </c>
      <c r="S598">
        <v>-100</v>
      </c>
      <c r="T598">
        <v>-100</v>
      </c>
    </row>
    <row r="599" spans="1:20" x14ac:dyDescent="0.25">
      <c r="A599">
        <v>168026</v>
      </c>
      <c r="B599">
        <v>70596149</v>
      </c>
      <c r="C599">
        <v>70596149</v>
      </c>
      <c r="D599" t="s">
        <v>737</v>
      </c>
      <c r="E599" t="s">
        <v>737</v>
      </c>
      <c r="F599" t="s">
        <v>871</v>
      </c>
      <c r="G599" t="s">
        <v>58</v>
      </c>
      <c r="H599" t="s">
        <v>960</v>
      </c>
      <c r="I599" t="s">
        <v>956</v>
      </c>
      <c r="J599" s="104">
        <v>45754</v>
      </c>
      <c r="K599" s="104">
        <v>45769</v>
      </c>
      <c r="L599" s="345">
        <v>20000</v>
      </c>
      <c r="M599">
        <v>100</v>
      </c>
      <c r="N599">
        <v>-20000</v>
      </c>
      <c r="O599" s="345">
        <v>-20100</v>
      </c>
      <c r="P599" t="s">
        <v>58</v>
      </c>
      <c r="Q599">
        <v>-20100</v>
      </c>
      <c r="R599" t="s">
        <v>58</v>
      </c>
      <c r="S599">
        <v>-100</v>
      </c>
      <c r="T599">
        <v>-100</v>
      </c>
    </row>
    <row r="600" spans="1:20" x14ac:dyDescent="0.25">
      <c r="A600">
        <v>168032</v>
      </c>
      <c r="B600">
        <v>70598445</v>
      </c>
      <c r="C600">
        <v>70598445</v>
      </c>
      <c r="D600" t="s">
        <v>737</v>
      </c>
      <c r="E600" t="s">
        <v>737</v>
      </c>
      <c r="F600" t="s">
        <v>871</v>
      </c>
      <c r="G600" t="s">
        <v>58</v>
      </c>
      <c r="H600" t="s">
        <v>960</v>
      </c>
      <c r="I600" t="s">
        <v>956</v>
      </c>
      <c r="J600" s="104">
        <v>45754</v>
      </c>
      <c r="K600" s="104">
        <v>45769</v>
      </c>
      <c r="L600" s="345">
        <v>100000</v>
      </c>
      <c r="M600">
        <v>100</v>
      </c>
      <c r="N600">
        <v>-100000</v>
      </c>
      <c r="O600" s="345">
        <v>-100100</v>
      </c>
      <c r="P600" t="s">
        <v>58</v>
      </c>
      <c r="Q600">
        <v>-100100</v>
      </c>
      <c r="R600" t="s">
        <v>58</v>
      </c>
      <c r="S600">
        <v>-100</v>
      </c>
      <c r="T600">
        <v>-100</v>
      </c>
    </row>
    <row r="601" spans="1:20" x14ac:dyDescent="0.25">
      <c r="A601">
        <v>168046</v>
      </c>
      <c r="B601">
        <v>70609111</v>
      </c>
      <c r="C601">
        <v>70609111</v>
      </c>
      <c r="D601" t="s">
        <v>737</v>
      </c>
      <c r="E601" t="s">
        <v>737</v>
      </c>
      <c r="F601" t="s">
        <v>871</v>
      </c>
      <c r="G601" t="s">
        <v>58</v>
      </c>
      <c r="H601" t="s">
        <v>960</v>
      </c>
      <c r="I601" t="s">
        <v>956</v>
      </c>
      <c r="J601" s="104">
        <v>45754</v>
      </c>
      <c r="K601" s="104">
        <v>45769</v>
      </c>
      <c r="L601" s="345">
        <v>40000</v>
      </c>
      <c r="M601">
        <v>100</v>
      </c>
      <c r="N601">
        <v>-40000</v>
      </c>
      <c r="O601" s="345">
        <v>-40100</v>
      </c>
      <c r="P601" t="s">
        <v>58</v>
      </c>
      <c r="Q601">
        <v>-40100</v>
      </c>
      <c r="R601" t="s">
        <v>58</v>
      </c>
      <c r="S601">
        <v>-100</v>
      </c>
      <c r="T601">
        <v>-100</v>
      </c>
    </row>
    <row r="602" spans="1:20" x14ac:dyDescent="0.25">
      <c r="A602">
        <v>168050</v>
      </c>
      <c r="B602">
        <v>70609064</v>
      </c>
      <c r="C602">
        <v>70609064</v>
      </c>
      <c r="D602" t="s">
        <v>737</v>
      </c>
      <c r="E602" t="s">
        <v>737</v>
      </c>
      <c r="F602" t="s">
        <v>871</v>
      </c>
      <c r="G602" t="s">
        <v>58</v>
      </c>
      <c r="H602" t="s">
        <v>960</v>
      </c>
      <c r="I602" t="s">
        <v>956</v>
      </c>
      <c r="J602" s="104">
        <v>45754</v>
      </c>
      <c r="K602" s="104">
        <v>45769</v>
      </c>
      <c r="L602" s="345">
        <v>20000</v>
      </c>
      <c r="M602">
        <v>100</v>
      </c>
      <c r="N602">
        <v>-20000</v>
      </c>
      <c r="O602" s="345">
        <v>-20100</v>
      </c>
      <c r="P602" t="s">
        <v>58</v>
      </c>
      <c r="Q602">
        <v>-20100</v>
      </c>
      <c r="R602" t="s">
        <v>58</v>
      </c>
      <c r="S602">
        <v>-100</v>
      </c>
      <c r="T602">
        <v>-100</v>
      </c>
    </row>
    <row r="603" spans="1:20" x14ac:dyDescent="0.25">
      <c r="A603">
        <v>168057</v>
      </c>
      <c r="B603">
        <v>70609128</v>
      </c>
      <c r="C603">
        <v>70609128</v>
      </c>
      <c r="D603" t="s">
        <v>737</v>
      </c>
      <c r="E603" t="s">
        <v>737</v>
      </c>
      <c r="F603" t="s">
        <v>871</v>
      </c>
      <c r="G603" t="s">
        <v>58</v>
      </c>
      <c r="H603" t="s">
        <v>960</v>
      </c>
      <c r="I603" t="s">
        <v>956</v>
      </c>
      <c r="J603" s="104">
        <v>45754</v>
      </c>
      <c r="K603" s="104">
        <v>45769</v>
      </c>
      <c r="L603" s="345">
        <v>50000</v>
      </c>
      <c r="M603">
        <v>100</v>
      </c>
      <c r="N603">
        <v>-50000</v>
      </c>
      <c r="O603" s="345">
        <v>-50100</v>
      </c>
      <c r="P603" t="s">
        <v>58</v>
      </c>
      <c r="Q603">
        <v>-50100</v>
      </c>
      <c r="R603" t="s">
        <v>58</v>
      </c>
      <c r="S603">
        <v>-100</v>
      </c>
      <c r="T603">
        <v>-100</v>
      </c>
    </row>
    <row r="604" spans="1:20" x14ac:dyDescent="0.25">
      <c r="A604">
        <v>168059</v>
      </c>
      <c r="B604">
        <v>70609103</v>
      </c>
      <c r="C604">
        <v>70609103</v>
      </c>
      <c r="D604" t="s">
        <v>737</v>
      </c>
      <c r="E604" t="s">
        <v>737</v>
      </c>
      <c r="F604" t="s">
        <v>871</v>
      </c>
      <c r="G604" t="s">
        <v>58</v>
      </c>
      <c r="H604" t="s">
        <v>960</v>
      </c>
      <c r="I604" t="s">
        <v>956</v>
      </c>
      <c r="J604" s="104">
        <v>45754</v>
      </c>
      <c r="K604" s="104">
        <v>45769</v>
      </c>
      <c r="L604" s="345">
        <v>50000</v>
      </c>
      <c r="M604">
        <v>100</v>
      </c>
      <c r="N604">
        <v>-50000</v>
      </c>
      <c r="O604" s="345">
        <v>-50100</v>
      </c>
      <c r="P604" t="s">
        <v>58</v>
      </c>
      <c r="Q604">
        <v>-50100</v>
      </c>
      <c r="R604" t="s">
        <v>58</v>
      </c>
      <c r="S604">
        <v>-100</v>
      </c>
      <c r="T604">
        <v>-100</v>
      </c>
    </row>
    <row r="605" spans="1:20" x14ac:dyDescent="0.25">
      <c r="A605">
        <v>168065</v>
      </c>
      <c r="B605">
        <v>70609136</v>
      </c>
      <c r="C605">
        <v>70609136</v>
      </c>
      <c r="D605" t="s">
        <v>737</v>
      </c>
      <c r="E605" t="s">
        <v>737</v>
      </c>
      <c r="F605" t="s">
        <v>871</v>
      </c>
      <c r="G605" t="s">
        <v>58</v>
      </c>
      <c r="H605" t="s">
        <v>960</v>
      </c>
      <c r="I605" t="s">
        <v>956</v>
      </c>
      <c r="J605" s="104">
        <v>45754</v>
      </c>
      <c r="K605" s="104">
        <v>45769</v>
      </c>
      <c r="L605" s="345">
        <v>20000</v>
      </c>
      <c r="M605">
        <v>100</v>
      </c>
      <c r="N605">
        <v>-20000</v>
      </c>
      <c r="O605" s="345">
        <v>-20100</v>
      </c>
      <c r="P605" t="s">
        <v>58</v>
      </c>
      <c r="Q605">
        <v>-20100</v>
      </c>
      <c r="R605" t="s">
        <v>58</v>
      </c>
      <c r="S605">
        <v>-100</v>
      </c>
      <c r="T605">
        <v>-100</v>
      </c>
    </row>
    <row r="606" spans="1:20" x14ac:dyDescent="0.25">
      <c r="A606">
        <v>168141</v>
      </c>
      <c r="B606">
        <v>676821</v>
      </c>
      <c r="C606">
        <v>676821</v>
      </c>
      <c r="D606" t="s">
        <v>971</v>
      </c>
      <c r="E606" t="s">
        <v>701</v>
      </c>
      <c r="F606" t="s">
        <v>53</v>
      </c>
      <c r="G606" t="s">
        <v>58</v>
      </c>
      <c r="I606" t="s">
        <v>956</v>
      </c>
      <c r="J606" s="104">
        <v>45754</v>
      </c>
      <c r="K606" s="104">
        <v>45755</v>
      </c>
      <c r="L606" s="345">
        <v>-40</v>
      </c>
      <c r="M606">
        <v>2754.7089999999998</v>
      </c>
      <c r="N606">
        <v>110188.36</v>
      </c>
      <c r="O606" s="345">
        <v>110158.36</v>
      </c>
      <c r="P606" t="s">
        <v>58</v>
      </c>
      <c r="Q606">
        <v>110158.36</v>
      </c>
      <c r="R606" t="s">
        <v>58</v>
      </c>
      <c r="S606">
        <v>-30</v>
      </c>
      <c r="T606">
        <v>-30</v>
      </c>
    </row>
    <row r="607" spans="1:20" x14ac:dyDescent="0.25">
      <c r="A607">
        <v>168636</v>
      </c>
      <c r="B607">
        <v>70596124</v>
      </c>
      <c r="C607">
        <v>70596124</v>
      </c>
      <c r="D607" t="s">
        <v>721</v>
      </c>
      <c r="E607" t="s">
        <v>721</v>
      </c>
      <c r="F607" t="s">
        <v>869</v>
      </c>
      <c r="G607" t="s">
        <v>58</v>
      </c>
      <c r="H607" t="s">
        <v>960</v>
      </c>
      <c r="I607" t="s">
        <v>956</v>
      </c>
      <c r="J607" s="104">
        <v>45754</v>
      </c>
      <c r="K607" s="104">
        <v>45761</v>
      </c>
      <c r="L607" s="345">
        <v>20000</v>
      </c>
      <c r="M607">
        <v>100</v>
      </c>
      <c r="N607">
        <v>-20000</v>
      </c>
      <c r="O607" s="345">
        <v>-20100</v>
      </c>
      <c r="P607" t="s">
        <v>58</v>
      </c>
      <c r="Q607">
        <v>-20100</v>
      </c>
      <c r="R607" t="s">
        <v>58</v>
      </c>
      <c r="S607">
        <v>-100</v>
      </c>
      <c r="T607">
        <v>-100</v>
      </c>
    </row>
    <row r="608" spans="1:20" x14ac:dyDescent="0.25">
      <c r="A608">
        <v>168638</v>
      </c>
      <c r="B608">
        <v>70596132</v>
      </c>
      <c r="C608">
        <v>70596132</v>
      </c>
      <c r="D608" t="s">
        <v>721</v>
      </c>
      <c r="E608" t="s">
        <v>721</v>
      </c>
      <c r="F608" t="s">
        <v>869</v>
      </c>
      <c r="G608" t="s">
        <v>58</v>
      </c>
      <c r="H608" t="s">
        <v>960</v>
      </c>
      <c r="I608" t="s">
        <v>956</v>
      </c>
      <c r="J608" s="104">
        <v>45754</v>
      </c>
      <c r="K608" s="104">
        <v>45761</v>
      </c>
      <c r="L608" s="345">
        <v>10000</v>
      </c>
      <c r="M608">
        <v>100</v>
      </c>
      <c r="N608">
        <v>-10000</v>
      </c>
      <c r="O608" s="345">
        <v>-10100</v>
      </c>
      <c r="P608" t="s">
        <v>58</v>
      </c>
      <c r="Q608">
        <v>-10100</v>
      </c>
      <c r="R608" t="s">
        <v>58</v>
      </c>
      <c r="S608">
        <v>-100</v>
      </c>
      <c r="T608">
        <v>-100</v>
      </c>
    </row>
    <row r="609" spans="1:20" x14ac:dyDescent="0.25">
      <c r="A609">
        <v>168640</v>
      </c>
      <c r="B609">
        <v>70596149</v>
      </c>
      <c r="C609">
        <v>70596149</v>
      </c>
      <c r="D609" t="s">
        <v>721</v>
      </c>
      <c r="E609" t="s">
        <v>721</v>
      </c>
      <c r="F609" t="s">
        <v>869</v>
      </c>
      <c r="G609" t="s">
        <v>58</v>
      </c>
      <c r="H609" t="s">
        <v>960</v>
      </c>
      <c r="I609" t="s">
        <v>956</v>
      </c>
      <c r="J609" s="104">
        <v>45754</v>
      </c>
      <c r="K609" s="104">
        <v>45761</v>
      </c>
      <c r="L609" s="345">
        <v>10000</v>
      </c>
      <c r="M609">
        <v>100</v>
      </c>
      <c r="N609">
        <v>-10000</v>
      </c>
      <c r="O609" s="345">
        <v>-10100</v>
      </c>
      <c r="P609" t="s">
        <v>58</v>
      </c>
      <c r="Q609">
        <v>-10100</v>
      </c>
      <c r="R609" t="s">
        <v>58</v>
      </c>
      <c r="S609">
        <v>-100</v>
      </c>
      <c r="T609">
        <v>-100</v>
      </c>
    </row>
    <row r="610" spans="1:20" x14ac:dyDescent="0.25">
      <c r="A610">
        <v>168643</v>
      </c>
      <c r="B610">
        <v>70598445</v>
      </c>
      <c r="C610">
        <v>70598445</v>
      </c>
      <c r="D610" t="s">
        <v>721</v>
      </c>
      <c r="E610" t="s">
        <v>721</v>
      </c>
      <c r="F610" t="s">
        <v>869</v>
      </c>
      <c r="G610" t="s">
        <v>58</v>
      </c>
      <c r="H610" t="s">
        <v>960</v>
      </c>
      <c r="I610" t="s">
        <v>956</v>
      </c>
      <c r="J610" s="104">
        <v>45754</v>
      </c>
      <c r="K610" s="104">
        <v>45761</v>
      </c>
      <c r="L610" s="345">
        <v>50000</v>
      </c>
      <c r="M610">
        <v>100</v>
      </c>
      <c r="N610">
        <v>-50000</v>
      </c>
      <c r="O610" s="345">
        <v>-50100</v>
      </c>
      <c r="P610" t="s">
        <v>58</v>
      </c>
      <c r="Q610">
        <v>-50100</v>
      </c>
      <c r="R610" t="s">
        <v>58</v>
      </c>
      <c r="S610">
        <v>-100</v>
      </c>
      <c r="T610">
        <v>-100</v>
      </c>
    </row>
    <row r="611" spans="1:20" x14ac:dyDescent="0.25">
      <c r="A611">
        <v>168646</v>
      </c>
      <c r="B611">
        <v>70609136</v>
      </c>
      <c r="C611">
        <v>70609136</v>
      </c>
      <c r="D611" t="s">
        <v>721</v>
      </c>
      <c r="E611" t="s">
        <v>721</v>
      </c>
      <c r="F611" t="s">
        <v>869</v>
      </c>
      <c r="G611" t="s">
        <v>58</v>
      </c>
      <c r="H611" t="s">
        <v>960</v>
      </c>
      <c r="I611" t="s">
        <v>956</v>
      </c>
      <c r="J611" s="104">
        <v>45754</v>
      </c>
      <c r="K611" s="104">
        <v>45761</v>
      </c>
      <c r="L611" s="345">
        <v>10000</v>
      </c>
      <c r="M611">
        <v>100</v>
      </c>
      <c r="N611">
        <v>-10000</v>
      </c>
      <c r="O611" s="345">
        <v>-10100</v>
      </c>
      <c r="P611" t="s">
        <v>58</v>
      </c>
      <c r="Q611">
        <v>-10100</v>
      </c>
      <c r="R611" t="s">
        <v>58</v>
      </c>
      <c r="S611">
        <v>-100</v>
      </c>
      <c r="T611">
        <v>-100</v>
      </c>
    </row>
    <row r="612" spans="1:20" x14ac:dyDescent="0.25">
      <c r="A612">
        <v>168650</v>
      </c>
      <c r="B612">
        <v>70609128</v>
      </c>
      <c r="C612">
        <v>70609128</v>
      </c>
      <c r="D612" t="s">
        <v>721</v>
      </c>
      <c r="E612" t="s">
        <v>721</v>
      </c>
      <c r="F612" t="s">
        <v>869</v>
      </c>
      <c r="G612" t="s">
        <v>58</v>
      </c>
      <c r="H612" t="s">
        <v>960</v>
      </c>
      <c r="I612" t="s">
        <v>956</v>
      </c>
      <c r="J612" s="104">
        <v>45754</v>
      </c>
      <c r="K612" s="104">
        <v>45761</v>
      </c>
      <c r="L612" s="345">
        <v>25000</v>
      </c>
      <c r="M612">
        <v>100</v>
      </c>
      <c r="N612">
        <v>-25000</v>
      </c>
      <c r="O612" s="345">
        <v>-25100</v>
      </c>
      <c r="P612" t="s">
        <v>58</v>
      </c>
      <c r="Q612">
        <v>-25100</v>
      </c>
      <c r="R612" t="s">
        <v>58</v>
      </c>
      <c r="S612">
        <v>-100</v>
      </c>
      <c r="T612">
        <v>-100</v>
      </c>
    </row>
    <row r="613" spans="1:20" x14ac:dyDescent="0.25">
      <c r="A613">
        <v>168652</v>
      </c>
      <c r="B613">
        <v>70609103</v>
      </c>
      <c r="C613">
        <v>70609103</v>
      </c>
      <c r="D613" t="s">
        <v>721</v>
      </c>
      <c r="E613" t="s">
        <v>721</v>
      </c>
      <c r="F613" t="s">
        <v>869</v>
      </c>
      <c r="G613" t="s">
        <v>58</v>
      </c>
      <c r="H613" t="s">
        <v>960</v>
      </c>
      <c r="I613" t="s">
        <v>956</v>
      </c>
      <c r="J613" s="104">
        <v>45754</v>
      </c>
      <c r="K613" s="104">
        <v>45761</v>
      </c>
      <c r="L613" s="345">
        <v>25000</v>
      </c>
      <c r="M613">
        <v>100</v>
      </c>
      <c r="N613">
        <v>-25000</v>
      </c>
      <c r="O613" s="345">
        <v>-25100</v>
      </c>
      <c r="P613" t="s">
        <v>58</v>
      </c>
      <c r="Q613">
        <v>-25100</v>
      </c>
      <c r="R613" t="s">
        <v>58</v>
      </c>
      <c r="S613">
        <v>-100</v>
      </c>
      <c r="T613">
        <v>-100</v>
      </c>
    </row>
    <row r="614" spans="1:20" x14ac:dyDescent="0.25">
      <c r="A614">
        <v>168654</v>
      </c>
      <c r="B614">
        <v>70609064</v>
      </c>
      <c r="C614">
        <v>70609064</v>
      </c>
      <c r="D614" t="s">
        <v>721</v>
      </c>
      <c r="E614" t="s">
        <v>721</v>
      </c>
      <c r="F614" t="s">
        <v>869</v>
      </c>
      <c r="G614" t="s">
        <v>58</v>
      </c>
      <c r="H614" t="s">
        <v>960</v>
      </c>
      <c r="I614" t="s">
        <v>956</v>
      </c>
      <c r="J614" s="104">
        <v>45754</v>
      </c>
      <c r="K614" s="104">
        <v>45761</v>
      </c>
      <c r="L614" s="345">
        <v>10000</v>
      </c>
      <c r="M614">
        <v>100</v>
      </c>
      <c r="N614">
        <v>-10000</v>
      </c>
      <c r="O614" s="345">
        <v>-10100</v>
      </c>
      <c r="P614" t="s">
        <v>58</v>
      </c>
      <c r="Q614">
        <v>-10100</v>
      </c>
      <c r="R614" t="s">
        <v>58</v>
      </c>
      <c r="S614">
        <v>-100</v>
      </c>
      <c r="T614">
        <v>-100</v>
      </c>
    </row>
    <row r="615" spans="1:20" x14ac:dyDescent="0.25">
      <c r="A615">
        <v>168656</v>
      </c>
      <c r="B615">
        <v>70609111</v>
      </c>
      <c r="C615">
        <v>70609111</v>
      </c>
      <c r="D615" t="s">
        <v>721</v>
      </c>
      <c r="E615" t="s">
        <v>721</v>
      </c>
      <c r="F615" t="s">
        <v>869</v>
      </c>
      <c r="G615" t="s">
        <v>58</v>
      </c>
      <c r="H615" t="s">
        <v>960</v>
      </c>
      <c r="I615" t="s">
        <v>956</v>
      </c>
      <c r="J615" s="104">
        <v>45754</v>
      </c>
      <c r="K615" s="104">
        <v>45761</v>
      </c>
      <c r="L615" s="345">
        <v>20000</v>
      </c>
      <c r="M615">
        <v>100</v>
      </c>
      <c r="N615">
        <v>-20000</v>
      </c>
      <c r="O615" s="345">
        <v>-20100</v>
      </c>
      <c r="P615" t="s">
        <v>58</v>
      </c>
      <c r="Q615">
        <v>-20100</v>
      </c>
      <c r="R615" t="s">
        <v>58</v>
      </c>
      <c r="S615">
        <v>-100</v>
      </c>
      <c r="T615">
        <v>-100</v>
      </c>
    </row>
    <row r="616" spans="1:20" x14ac:dyDescent="0.25">
      <c r="A616">
        <v>170335</v>
      </c>
      <c r="B616">
        <v>676888</v>
      </c>
      <c r="C616">
        <v>676888</v>
      </c>
      <c r="D616" t="s">
        <v>971</v>
      </c>
      <c r="E616" t="s">
        <v>701</v>
      </c>
      <c r="F616" t="s">
        <v>53</v>
      </c>
      <c r="G616" t="s">
        <v>58</v>
      </c>
      <c r="I616" t="s">
        <v>956</v>
      </c>
      <c r="J616" s="104">
        <v>45754</v>
      </c>
      <c r="K616" s="104">
        <v>45755</v>
      </c>
      <c r="L616" s="345">
        <v>-3</v>
      </c>
      <c r="M616">
        <v>2754.7089999999998</v>
      </c>
      <c r="N616">
        <v>8264.1299999999992</v>
      </c>
      <c r="O616" s="345">
        <v>8234.1299999999992</v>
      </c>
      <c r="P616" t="s">
        <v>58</v>
      </c>
      <c r="Q616">
        <v>8234.1299999999992</v>
      </c>
      <c r="R616" t="s">
        <v>58</v>
      </c>
      <c r="S616">
        <v>-30</v>
      </c>
      <c r="T616">
        <v>-30</v>
      </c>
    </row>
    <row r="617" spans="1:20" x14ac:dyDescent="0.25">
      <c r="A617">
        <v>170336</v>
      </c>
      <c r="B617">
        <v>676888</v>
      </c>
      <c r="C617">
        <v>676888</v>
      </c>
      <c r="D617" t="s">
        <v>971</v>
      </c>
      <c r="E617" t="s">
        <v>701</v>
      </c>
      <c r="F617" t="s">
        <v>53</v>
      </c>
      <c r="G617" t="s">
        <v>58</v>
      </c>
      <c r="I617" t="s">
        <v>956</v>
      </c>
      <c r="J617" s="104">
        <v>45754</v>
      </c>
      <c r="K617" s="104">
        <v>45755</v>
      </c>
      <c r="L617" s="345">
        <v>-6</v>
      </c>
      <c r="M617">
        <v>2754.7089999999998</v>
      </c>
      <c r="N617">
        <v>16528.25</v>
      </c>
      <c r="O617" s="345">
        <v>16498.25</v>
      </c>
      <c r="P617" t="s">
        <v>58</v>
      </c>
      <c r="Q617">
        <v>16498.25</v>
      </c>
      <c r="R617" t="s">
        <v>58</v>
      </c>
      <c r="S617">
        <v>-30</v>
      </c>
      <c r="T617">
        <v>-30</v>
      </c>
    </row>
    <row r="618" spans="1:20" x14ac:dyDescent="0.25">
      <c r="A618">
        <v>170337</v>
      </c>
      <c r="B618">
        <v>676888</v>
      </c>
      <c r="C618">
        <v>676888</v>
      </c>
      <c r="D618" t="s">
        <v>1009</v>
      </c>
      <c r="E618" t="s">
        <v>708</v>
      </c>
      <c r="F618" t="s">
        <v>7</v>
      </c>
      <c r="G618" t="s">
        <v>58</v>
      </c>
      <c r="H618" t="s">
        <v>965</v>
      </c>
      <c r="I618" t="s">
        <v>956</v>
      </c>
      <c r="J618" s="104">
        <v>45754</v>
      </c>
      <c r="K618" s="104">
        <v>45754</v>
      </c>
      <c r="L618" s="345">
        <v>30</v>
      </c>
      <c r="M618">
        <v>390.74</v>
      </c>
      <c r="N618">
        <v>-11722.2</v>
      </c>
      <c r="O618" s="345">
        <v>-11756.42</v>
      </c>
      <c r="P618" t="s">
        <v>58</v>
      </c>
      <c r="Q618">
        <v>-11756.42</v>
      </c>
      <c r="R618" t="s">
        <v>58</v>
      </c>
      <c r="S618">
        <v>-34.22</v>
      </c>
      <c r="T618">
        <v>-34.22</v>
      </c>
    </row>
    <row r="619" spans="1:20" x14ac:dyDescent="0.25">
      <c r="A619">
        <v>170338</v>
      </c>
      <c r="B619">
        <v>676888</v>
      </c>
      <c r="C619">
        <v>676888</v>
      </c>
      <c r="D619" t="s">
        <v>964</v>
      </c>
      <c r="E619" t="s">
        <v>709</v>
      </c>
      <c r="F619" t="s">
        <v>9</v>
      </c>
      <c r="G619" t="s">
        <v>58</v>
      </c>
      <c r="H619" t="s">
        <v>965</v>
      </c>
      <c r="I619" t="s">
        <v>956</v>
      </c>
      <c r="J619" s="104">
        <v>45754</v>
      </c>
      <c r="K619" s="104">
        <v>45754</v>
      </c>
      <c r="L619" s="345">
        <v>1500</v>
      </c>
      <c r="M619">
        <v>11.055400000000001</v>
      </c>
      <c r="N619">
        <v>-16583.099999999999</v>
      </c>
      <c r="O619" s="345">
        <v>-16619.07</v>
      </c>
      <c r="P619" t="s">
        <v>58</v>
      </c>
      <c r="Q619">
        <v>-16619.07</v>
      </c>
      <c r="R619" t="s">
        <v>58</v>
      </c>
      <c r="S619">
        <v>-35.97</v>
      </c>
      <c r="T619">
        <v>-35.97</v>
      </c>
    </row>
    <row r="620" spans="1:20" x14ac:dyDescent="0.25">
      <c r="A620">
        <v>170350</v>
      </c>
      <c r="B620">
        <v>678460</v>
      </c>
      <c r="C620">
        <v>678460</v>
      </c>
      <c r="D620" t="s">
        <v>1009</v>
      </c>
      <c r="E620" t="s">
        <v>708</v>
      </c>
      <c r="F620" t="s">
        <v>7</v>
      </c>
      <c r="G620" t="s">
        <v>58</v>
      </c>
      <c r="H620" t="s">
        <v>965</v>
      </c>
      <c r="I620" t="s">
        <v>956</v>
      </c>
      <c r="J620" s="104">
        <v>45754</v>
      </c>
      <c r="K620" s="104">
        <v>45754</v>
      </c>
      <c r="L620" s="345">
        <v>20</v>
      </c>
      <c r="M620">
        <v>391.3</v>
      </c>
      <c r="N620">
        <v>-7826</v>
      </c>
      <c r="O620" s="345">
        <v>-7858.82</v>
      </c>
      <c r="P620" t="s">
        <v>58</v>
      </c>
      <c r="Q620">
        <v>-7858.82</v>
      </c>
      <c r="R620" t="s">
        <v>58</v>
      </c>
      <c r="S620">
        <v>-32.82</v>
      </c>
      <c r="T620">
        <v>-32.82</v>
      </c>
    </row>
    <row r="621" spans="1:20" x14ac:dyDescent="0.25">
      <c r="A621">
        <v>170351</v>
      </c>
      <c r="B621">
        <v>678460</v>
      </c>
      <c r="C621">
        <v>678460</v>
      </c>
      <c r="D621" t="s">
        <v>971</v>
      </c>
      <c r="E621" t="s">
        <v>701</v>
      </c>
      <c r="F621" t="s">
        <v>53</v>
      </c>
      <c r="G621" t="s">
        <v>58</v>
      </c>
      <c r="I621" t="s">
        <v>956</v>
      </c>
      <c r="J621" s="104">
        <v>45754</v>
      </c>
      <c r="K621" s="104">
        <v>45755</v>
      </c>
      <c r="L621" s="345">
        <v>-9</v>
      </c>
      <c r="M621">
        <v>2754.7089999999998</v>
      </c>
      <c r="N621">
        <v>24792.38</v>
      </c>
      <c r="O621" s="345">
        <v>24762.38</v>
      </c>
      <c r="P621" t="s">
        <v>58</v>
      </c>
      <c r="Q621">
        <v>24762.38</v>
      </c>
      <c r="R621" t="s">
        <v>58</v>
      </c>
      <c r="S621">
        <v>-30</v>
      </c>
      <c r="T621">
        <v>-30</v>
      </c>
    </row>
    <row r="622" spans="1:20" x14ac:dyDescent="0.25">
      <c r="A622">
        <v>170357</v>
      </c>
      <c r="B622">
        <v>676821</v>
      </c>
      <c r="C622">
        <v>676821</v>
      </c>
      <c r="D622" t="s">
        <v>721</v>
      </c>
      <c r="E622" t="s">
        <v>721</v>
      </c>
      <c r="F622" t="s">
        <v>869</v>
      </c>
      <c r="G622" t="s">
        <v>58</v>
      </c>
      <c r="H622" t="s">
        <v>965</v>
      </c>
      <c r="I622" t="s">
        <v>956</v>
      </c>
      <c r="J622" s="104">
        <v>45754</v>
      </c>
      <c r="K622" s="104">
        <v>45762</v>
      </c>
      <c r="L622" s="345">
        <v>20000</v>
      </c>
      <c r="M622">
        <v>100</v>
      </c>
      <c r="N622">
        <v>-20000</v>
      </c>
      <c r="O622" s="345">
        <v>-20000</v>
      </c>
      <c r="P622" t="s">
        <v>58</v>
      </c>
      <c r="Q622">
        <v>-20000</v>
      </c>
      <c r="R622" t="s">
        <v>58</v>
      </c>
      <c r="S622">
        <v>0</v>
      </c>
      <c r="T622">
        <v>0</v>
      </c>
    </row>
    <row r="623" spans="1:20" x14ac:dyDescent="0.25">
      <c r="A623">
        <v>170367</v>
      </c>
      <c r="B623">
        <v>676864</v>
      </c>
      <c r="C623">
        <v>676864</v>
      </c>
      <c r="D623" t="s">
        <v>721</v>
      </c>
      <c r="E623" t="s">
        <v>721</v>
      </c>
      <c r="F623" t="s">
        <v>869</v>
      </c>
      <c r="G623" t="s">
        <v>58</v>
      </c>
      <c r="H623" t="s">
        <v>965</v>
      </c>
      <c r="I623" t="s">
        <v>956</v>
      </c>
      <c r="J623" s="104">
        <v>45754</v>
      </c>
      <c r="K623" s="104">
        <v>45762</v>
      </c>
      <c r="L623" s="345">
        <v>25000</v>
      </c>
      <c r="M623">
        <v>100</v>
      </c>
      <c r="N623">
        <v>-25000</v>
      </c>
      <c r="O623" s="345">
        <v>-25004.31</v>
      </c>
      <c r="P623" t="s">
        <v>58</v>
      </c>
      <c r="Q623">
        <v>-25004.31</v>
      </c>
      <c r="R623" t="s">
        <v>58</v>
      </c>
      <c r="S623">
        <v>-4.3099999999999996</v>
      </c>
      <c r="T623">
        <v>-4.3099999999999996</v>
      </c>
    </row>
    <row r="624" spans="1:20" x14ac:dyDescent="0.25">
      <c r="A624">
        <v>170381</v>
      </c>
      <c r="B624">
        <v>676879</v>
      </c>
      <c r="C624">
        <v>676879</v>
      </c>
      <c r="D624" t="s">
        <v>721</v>
      </c>
      <c r="E624" t="s">
        <v>721</v>
      </c>
      <c r="F624" t="s">
        <v>869</v>
      </c>
      <c r="G624" t="s">
        <v>58</v>
      </c>
      <c r="H624" t="s">
        <v>965</v>
      </c>
      <c r="I624" t="s">
        <v>956</v>
      </c>
      <c r="J624" s="104">
        <v>45754</v>
      </c>
      <c r="K624" s="104">
        <v>45762</v>
      </c>
      <c r="L624" s="345">
        <v>5000</v>
      </c>
      <c r="M624">
        <v>100</v>
      </c>
      <c r="N624">
        <v>-5000</v>
      </c>
      <c r="O624" s="345">
        <v>-5000.8599999999997</v>
      </c>
      <c r="P624" t="s">
        <v>58</v>
      </c>
      <c r="Q624">
        <v>-5000.8599999999997</v>
      </c>
      <c r="R624" t="s">
        <v>58</v>
      </c>
      <c r="S624">
        <v>-0.86</v>
      </c>
      <c r="T624">
        <v>-0.86</v>
      </c>
    </row>
    <row r="625" spans="1:20" x14ac:dyDescent="0.25">
      <c r="A625">
        <v>170397</v>
      </c>
      <c r="B625">
        <v>678129</v>
      </c>
      <c r="C625">
        <v>678129</v>
      </c>
      <c r="D625" t="s">
        <v>721</v>
      </c>
      <c r="E625" t="s">
        <v>721</v>
      </c>
      <c r="F625" t="s">
        <v>869</v>
      </c>
      <c r="G625" t="s">
        <v>58</v>
      </c>
      <c r="H625" t="s">
        <v>965</v>
      </c>
      <c r="I625" t="s">
        <v>956</v>
      </c>
      <c r="J625" s="104">
        <v>45754</v>
      </c>
      <c r="K625" s="104">
        <v>45762</v>
      </c>
      <c r="L625" s="345">
        <v>50000</v>
      </c>
      <c r="M625">
        <v>100</v>
      </c>
      <c r="N625">
        <v>-50000</v>
      </c>
      <c r="O625" s="345">
        <v>-50000</v>
      </c>
      <c r="P625" t="s">
        <v>58</v>
      </c>
      <c r="Q625">
        <v>-50000</v>
      </c>
      <c r="R625" t="s">
        <v>58</v>
      </c>
      <c r="S625">
        <v>0</v>
      </c>
      <c r="T625">
        <v>0</v>
      </c>
    </row>
    <row r="626" spans="1:20" x14ac:dyDescent="0.25">
      <c r="A626">
        <v>193354</v>
      </c>
      <c r="B626">
        <v>3653646.1000999999</v>
      </c>
      <c r="C626">
        <v>3653646.1000999999</v>
      </c>
      <c r="D626" t="s">
        <v>971</v>
      </c>
      <c r="E626" t="s">
        <v>701</v>
      </c>
      <c r="F626" t="s">
        <v>53</v>
      </c>
      <c r="G626" t="s">
        <v>58</v>
      </c>
      <c r="I626" t="s">
        <v>956</v>
      </c>
      <c r="J626" s="104">
        <v>45754</v>
      </c>
      <c r="K626" s="104">
        <v>45754</v>
      </c>
      <c r="L626" s="345">
        <v>-185</v>
      </c>
      <c r="M626">
        <v>2755.6219999999998</v>
      </c>
      <c r="N626">
        <v>509790.07</v>
      </c>
      <c r="O626" s="345">
        <v>509715.07</v>
      </c>
      <c r="P626" t="s">
        <v>58</v>
      </c>
      <c r="Q626">
        <v>509790.07</v>
      </c>
      <c r="R626" t="s">
        <v>58</v>
      </c>
      <c r="S626">
        <v>0</v>
      </c>
      <c r="T626">
        <v>-75</v>
      </c>
    </row>
    <row r="627" spans="1:20" x14ac:dyDescent="0.25">
      <c r="A627">
        <v>193361</v>
      </c>
      <c r="B627">
        <v>3653646.1000999999</v>
      </c>
      <c r="C627">
        <v>3653646.1000999999</v>
      </c>
      <c r="D627" t="s">
        <v>1009</v>
      </c>
      <c r="E627" t="s">
        <v>708</v>
      </c>
      <c r="F627" t="s">
        <v>7</v>
      </c>
      <c r="G627" t="s">
        <v>58</v>
      </c>
      <c r="H627" t="s">
        <v>975</v>
      </c>
      <c r="I627" t="s">
        <v>956</v>
      </c>
      <c r="J627" s="104">
        <v>45754</v>
      </c>
      <c r="K627" s="104">
        <v>45756</v>
      </c>
      <c r="L627" s="345">
        <v>600</v>
      </c>
      <c r="M627">
        <v>399.40199999999999</v>
      </c>
      <c r="N627">
        <v>-239641.2</v>
      </c>
      <c r="O627" s="345">
        <v>-240360.12</v>
      </c>
      <c r="P627" t="s">
        <v>58</v>
      </c>
      <c r="Q627">
        <v>-239641.2</v>
      </c>
      <c r="R627" t="s">
        <v>58</v>
      </c>
      <c r="S627">
        <v>0</v>
      </c>
      <c r="T627">
        <v>-718.92</v>
      </c>
    </row>
    <row r="628" spans="1:20" x14ac:dyDescent="0.25">
      <c r="A628">
        <v>193362</v>
      </c>
      <c r="B628">
        <v>3653646.1000999999</v>
      </c>
      <c r="C628">
        <v>3653646.1000999999</v>
      </c>
      <c r="D628" t="s">
        <v>721</v>
      </c>
      <c r="E628" t="s">
        <v>721</v>
      </c>
      <c r="F628" t="s">
        <v>869</v>
      </c>
      <c r="G628" t="s">
        <v>58</v>
      </c>
      <c r="H628" t="s">
        <v>975</v>
      </c>
      <c r="I628" t="s">
        <v>956</v>
      </c>
      <c r="J628" s="104">
        <v>45754</v>
      </c>
      <c r="K628" s="104">
        <v>45761</v>
      </c>
      <c r="L628" s="345">
        <v>100000</v>
      </c>
      <c r="M628">
        <v>100</v>
      </c>
      <c r="N628">
        <v>-100000</v>
      </c>
      <c r="O628" s="345">
        <v>-100150</v>
      </c>
      <c r="P628" t="s">
        <v>58</v>
      </c>
      <c r="Q628">
        <v>-100000</v>
      </c>
      <c r="R628" t="s">
        <v>58</v>
      </c>
      <c r="S628">
        <v>0</v>
      </c>
      <c r="T628">
        <v>-150</v>
      </c>
    </row>
    <row r="629" spans="1:20" x14ac:dyDescent="0.25">
      <c r="A629">
        <v>193364</v>
      </c>
      <c r="B629">
        <v>3653646.1000999999</v>
      </c>
      <c r="C629">
        <v>3653646.1000999999</v>
      </c>
      <c r="D629" t="s">
        <v>737</v>
      </c>
      <c r="E629" t="s">
        <v>737</v>
      </c>
      <c r="F629" t="s">
        <v>871</v>
      </c>
      <c r="G629" t="s">
        <v>58</v>
      </c>
      <c r="H629" t="s">
        <v>975</v>
      </c>
      <c r="I629" t="s">
        <v>956</v>
      </c>
      <c r="J629" s="104">
        <v>45754</v>
      </c>
      <c r="K629" s="104">
        <v>45769</v>
      </c>
      <c r="L629" s="345">
        <v>200000</v>
      </c>
      <c r="M629">
        <v>100</v>
      </c>
      <c r="N629">
        <v>-200000</v>
      </c>
      <c r="O629" s="345">
        <v>-200300</v>
      </c>
      <c r="P629" t="s">
        <v>58</v>
      </c>
      <c r="Q629">
        <v>-200000</v>
      </c>
      <c r="R629" t="s">
        <v>58</v>
      </c>
      <c r="S629">
        <v>0</v>
      </c>
      <c r="T629">
        <v>-300</v>
      </c>
    </row>
    <row r="630" spans="1:20" x14ac:dyDescent="0.25">
      <c r="A630">
        <v>167287</v>
      </c>
      <c r="B630">
        <v>70523881</v>
      </c>
      <c r="C630">
        <v>70523881</v>
      </c>
      <c r="D630" t="s">
        <v>1011</v>
      </c>
      <c r="E630" t="s">
        <v>712</v>
      </c>
      <c r="F630" t="s">
        <v>61</v>
      </c>
      <c r="G630" t="s">
        <v>58</v>
      </c>
      <c r="H630" t="s">
        <v>960</v>
      </c>
      <c r="I630" t="s">
        <v>956</v>
      </c>
      <c r="J630" s="104">
        <v>45751</v>
      </c>
      <c r="K630" s="104">
        <v>45755</v>
      </c>
      <c r="L630" s="345">
        <v>220</v>
      </c>
      <c r="M630">
        <v>424.16453799999999</v>
      </c>
      <c r="N630">
        <v>-93316.2</v>
      </c>
      <c r="O630" s="345">
        <v>-93484.160000000003</v>
      </c>
      <c r="P630" t="s">
        <v>58</v>
      </c>
      <c r="Q630">
        <v>-93484.160000000003</v>
      </c>
      <c r="R630" t="s">
        <v>58</v>
      </c>
      <c r="S630">
        <v>-167.96</v>
      </c>
      <c r="T630">
        <v>-167.96</v>
      </c>
    </row>
    <row r="631" spans="1:20" x14ac:dyDescent="0.25">
      <c r="A631">
        <v>167290</v>
      </c>
      <c r="B631">
        <v>70524081</v>
      </c>
      <c r="C631">
        <v>70524081</v>
      </c>
      <c r="D631" t="s">
        <v>1011</v>
      </c>
      <c r="E631" t="s">
        <v>712</v>
      </c>
      <c r="F631" t="s">
        <v>61</v>
      </c>
      <c r="G631" t="s">
        <v>58</v>
      </c>
      <c r="H631" t="s">
        <v>960</v>
      </c>
      <c r="I631" t="s">
        <v>956</v>
      </c>
      <c r="J631" s="104">
        <v>45751</v>
      </c>
      <c r="K631" s="104">
        <v>45755</v>
      </c>
      <c r="L631" s="345">
        <v>300</v>
      </c>
      <c r="M631">
        <v>424.16453799999999</v>
      </c>
      <c r="N631">
        <v>-127249.36</v>
      </c>
      <c r="O631" s="345">
        <v>-127478.39999999999</v>
      </c>
      <c r="P631" t="s">
        <v>58</v>
      </c>
      <c r="Q631">
        <v>-127478.39999999999</v>
      </c>
      <c r="R631" t="s">
        <v>58</v>
      </c>
      <c r="S631">
        <v>-229.04</v>
      </c>
      <c r="T631">
        <v>-229.04</v>
      </c>
    </row>
    <row r="632" spans="1:20" x14ac:dyDescent="0.25">
      <c r="A632">
        <v>167294</v>
      </c>
      <c r="B632">
        <v>70524877</v>
      </c>
      <c r="C632">
        <v>70524877</v>
      </c>
      <c r="D632" t="s">
        <v>1011</v>
      </c>
      <c r="E632" t="s">
        <v>712</v>
      </c>
      <c r="F632" t="s">
        <v>61</v>
      </c>
      <c r="G632" t="s">
        <v>58</v>
      </c>
      <c r="H632" t="s">
        <v>960</v>
      </c>
      <c r="I632" t="s">
        <v>956</v>
      </c>
      <c r="J632" s="104">
        <v>45751</v>
      </c>
      <c r="K632" s="104">
        <v>45755</v>
      </c>
      <c r="L632" s="345">
        <v>150</v>
      </c>
      <c r="M632">
        <v>424.16453799999999</v>
      </c>
      <c r="N632">
        <v>-63624.68</v>
      </c>
      <c r="O632" s="345">
        <v>-63739.21</v>
      </c>
      <c r="P632" t="s">
        <v>58</v>
      </c>
      <c r="Q632">
        <v>-63739.21</v>
      </c>
      <c r="R632" t="s">
        <v>58</v>
      </c>
      <c r="S632">
        <v>-114.53</v>
      </c>
      <c r="T632">
        <v>-114.53</v>
      </c>
    </row>
    <row r="633" spans="1:20" x14ac:dyDescent="0.25">
      <c r="A633">
        <v>167297</v>
      </c>
      <c r="B633">
        <v>70596124</v>
      </c>
      <c r="C633">
        <v>70596124</v>
      </c>
      <c r="D633" t="s">
        <v>1011</v>
      </c>
      <c r="E633" t="s">
        <v>712</v>
      </c>
      <c r="F633" t="s">
        <v>61</v>
      </c>
      <c r="G633" t="s">
        <v>58</v>
      </c>
      <c r="H633" t="s">
        <v>960</v>
      </c>
      <c r="I633" t="s">
        <v>956</v>
      </c>
      <c r="J633" s="104">
        <v>45751</v>
      </c>
      <c r="K633" s="104">
        <v>45755</v>
      </c>
      <c r="L633" s="345">
        <v>70</v>
      </c>
      <c r="M633">
        <v>424.16453799999999</v>
      </c>
      <c r="N633">
        <v>-29691.52</v>
      </c>
      <c r="O633" s="345">
        <v>-29780.43</v>
      </c>
      <c r="P633" t="s">
        <v>58</v>
      </c>
      <c r="Q633">
        <v>-29780.43</v>
      </c>
      <c r="R633" t="s">
        <v>58</v>
      </c>
      <c r="S633">
        <v>-88.91</v>
      </c>
      <c r="T633">
        <v>-88.91</v>
      </c>
    </row>
    <row r="634" spans="1:20" x14ac:dyDescent="0.25">
      <c r="A634">
        <v>167470</v>
      </c>
      <c r="B634">
        <v>70615051</v>
      </c>
      <c r="C634">
        <v>70615051</v>
      </c>
      <c r="D634" t="s">
        <v>1011</v>
      </c>
      <c r="E634" t="s">
        <v>712</v>
      </c>
      <c r="F634" t="s">
        <v>61</v>
      </c>
      <c r="G634" t="s">
        <v>58</v>
      </c>
      <c r="H634" t="s">
        <v>960</v>
      </c>
      <c r="I634" t="s">
        <v>956</v>
      </c>
      <c r="J634" s="104">
        <v>45751</v>
      </c>
      <c r="K634" s="104">
        <v>45755</v>
      </c>
      <c r="L634" s="345">
        <v>70</v>
      </c>
      <c r="M634">
        <v>424.16453799999999</v>
      </c>
      <c r="N634">
        <v>-29691.52</v>
      </c>
      <c r="O634" s="345">
        <v>-29780.43</v>
      </c>
      <c r="P634" t="s">
        <v>58</v>
      </c>
      <c r="Q634">
        <v>-29780.43</v>
      </c>
      <c r="R634" t="s">
        <v>58</v>
      </c>
      <c r="S634">
        <v>-88.91</v>
      </c>
      <c r="T634">
        <v>-88.91</v>
      </c>
    </row>
    <row r="635" spans="1:20" x14ac:dyDescent="0.25">
      <c r="A635">
        <v>167473</v>
      </c>
      <c r="B635">
        <v>70596132</v>
      </c>
      <c r="C635">
        <v>70596132</v>
      </c>
      <c r="D635" t="s">
        <v>1011</v>
      </c>
      <c r="E635" t="s">
        <v>712</v>
      </c>
      <c r="F635" t="s">
        <v>61</v>
      </c>
      <c r="G635" t="s">
        <v>58</v>
      </c>
      <c r="H635" t="s">
        <v>960</v>
      </c>
      <c r="I635" t="s">
        <v>956</v>
      </c>
      <c r="J635" s="104">
        <v>45751</v>
      </c>
      <c r="K635" s="104">
        <v>45755</v>
      </c>
      <c r="L635" s="345">
        <v>40</v>
      </c>
      <c r="M635">
        <v>424.16453799999999</v>
      </c>
      <c r="N635">
        <v>-16966.580000000002</v>
      </c>
      <c r="O635" s="345">
        <v>-17051.669999999998</v>
      </c>
      <c r="P635" t="s">
        <v>58</v>
      </c>
      <c r="Q635">
        <v>-17051.669999999998</v>
      </c>
      <c r="R635" t="s">
        <v>58</v>
      </c>
      <c r="S635">
        <v>-85.09</v>
      </c>
      <c r="T635">
        <v>-85.09</v>
      </c>
    </row>
    <row r="636" spans="1:20" x14ac:dyDescent="0.25">
      <c r="A636">
        <v>167476</v>
      </c>
      <c r="B636">
        <v>70596149</v>
      </c>
      <c r="C636">
        <v>70596149</v>
      </c>
      <c r="D636" t="s">
        <v>1011</v>
      </c>
      <c r="E636" t="s">
        <v>712</v>
      </c>
      <c r="F636" t="s">
        <v>61</v>
      </c>
      <c r="G636" t="s">
        <v>58</v>
      </c>
      <c r="H636" t="s">
        <v>960</v>
      </c>
      <c r="I636" t="s">
        <v>956</v>
      </c>
      <c r="J636" s="104">
        <v>45751</v>
      </c>
      <c r="K636" s="104">
        <v>45755</v>
      </c>
      <c r="L636" s="345">
        <v>40</v>
      </c>
      <c r="M636">
        <v>424.16453799999999</v>
      </c>
      <c r="N636">
        <v>-16966.580000000002</v>
      </c>
      <c r="O636" s="345">
        <v>-17051.669999999998</v>
      </c>
      <c r="P636" t="s">
        <v>58</v>
      </c>
      <c r="Q636">
        <v>-17051.669999999998</v>
      </c>
      <c r="R636" t="s">
        <v>58</v>
      </c>
      <c r="S636">
        <v>-85.09</v>
      </c>
      <c r="T636">
        <v>-85.09</v>
      </c>
    </row>
    <row r="637" spans="1:20" x14ac:dyDescent="0.25">
      <c r="A637">
        <v>167479</v>
      </c>
      <c r="B637">
        <v>70598445</v>
      </c>
      <c r="C637">
        <v>70598445</v>
      </c>
      <c r="D637" t="s">
        <v>1011</v>
      </c>
      <c r="E637" t="s">
        <v>712</v>
      </c>
      <c r="F637" t="s">
        <v>61</v>
      </c>
      <c r="G637" t="s">
        <v>58</v>
      </c>
      <c r="H637" t="s">
        <v>960</v>
      </c>
      <c r="I637" t="s">
        <v>956</v>
      </c>
      <c r="J637" s="104">
        <v>45751</v>
      </c>
      <c r="K637" s="104">
        <v>45755</v>
      </c>
      <c r="L637" s="345">
        <v>300</v>
      </c>
      <c r="M637">
        <v>424.16453799999999</v>
      </c>
      <c r="N637">
        <v>-127249.36</v>
      </c>
      <c r="O637" s="345">
        <v>-127605.67</v>
      </c>
      <c r="P637" t="s">
        <v>58</v>
      </c>
      <c r="Q637">
        <v>-127605.67</v>
      </c>
      <c r="R637" t="s">
        <v>58</v>
      </c>
      <c r="S637">
        <v>-356.31</v>
      </c>
      <c r="T637">
        <v>-356.31</v>
      </c>
    </row>
    <row r="638" spans="1:20" x14ac:dyDescent="0.25">
      <c r="A638">
        <v>167482</v>
      </c>
      <c r="B638">
        <v>70617661</v>
      </c>
      <c r="C638">
        <v>70617661</v>
      </c>
      <c r="D638" t="s">
        <v>1011</v>
      </c>
      <c r="E638" t="s">
        <v>712</v>
      </c>
      <c r="F638" t="s">
        <v>61</v>
      </c>
      <c r="G638" t="s">
        <v>58</v>
      </c>
      <c r="H638" t="s">
        <v>960</v>
      </c>
      <c r="I638" t="s">
        <v>956</v>
      </c>
      <c r="J638" s="104">
        <v>45751</v>
      </c>
      <c r="K638" s="104">
        <v>45755</v>
      </c>
      <c r="L638" s="345">
        <v>170</v>
      </c>
      <c r="M638">
        <v>424.16453799999999</v>
      </c>
      <c r="N638">
        <v>-72107.97</v>
      </c>
      <c r="O638" s="345">
        <v>-72237.759999999995</v>
      </c>
      <c r="P638" t="s">
        <v>58</v>
      </c>
      <c r="Q638">
        <v>-72237.759999999995</v>
      </c>
      <c r="R638" t="s">
        <v>58</v>
      </c>
      <c r="S638">
        <v>-129.79</v>
      </c>
      <c r="T638">
        <v>-129.79</v>
      </c>
    </row>
    <row r="639" spans="1:20" x14ac:dyDescent="0.25">
      <c r="A639">
        <v>167485</v>
      </c>
      <c r="B639">
        <v>70609136</v>
      </c>
      <c r="C639">
        <v>70609136</v>
      </c>
      <c r="D639" t="s">
        <v>1011</v>
      </c>
      <c r="E639" t="s">
        <v>712</v>
      </c>
      <c r="F639" t="s">
        <v>61</v>
      </c>
      <c r="G639" t="s">
        <v>58</v>
      </c>
      <c r="H639" t="s">
        <v>960</v>
      </c>
      <c r="I639" t="s">
        <v>956</v>
      </c>
      <c r="J639" s="104">
        <v>45751</v>
      </c>
      <c r="K639" s="104">
        <v>45755</v>
      </c>
      <c r="L639" s="345">
        <v>40</v>
      </c>
      <c r="M639">
        <v>424.16453799999999</v>
      </c>
      <c r="N639">
        <v>-16966.580000000002</v>
      </c>
      <c r="O639" s="345">
        <v>-17051.669999999998</v>
      </c>
      <c r="P639" t="s">
        <v>58</v>
      </c>
      <c r="Q639">
        <v>-17051.669999999998</v>
      </c>
      <c r="R639" t="s">
        <v>58</v>
      </c>
      <c r="S639">
        <v>-85.09</v>
      </c>
      <c r="T639">
        <v>-85.09</v>
      </c>
    </row>
    <row r="640" spans="1:20" x14ac:dyDescent="0.25">
      <c r="A640">
        <v>167488</v>
      </c>
      <c r="B640">
        <v>70609128</v>
      </c>
      <c r="C640">
        <v>70609128</v>
      </c>
      <c r="D640" t="s">
        <v>1011</v>
      </c>
      <c r="E640" t="s">
        <v>712</v>
      </c>
      <c r="F640" t="s">
        <v>61</v>
      </c>
      <c r="G640" t="s">
        <v>58</v>
      </c>
      <c r="H640" t="s">
        <v>960</v>
      </c>
      <c r="I640" t="s">
        <v>956</v>
      </c>
      <c r="J640" s="104">
        <v>45751</v>
      </c>
      <c r="K640" s="104">
        <v>45755</v>
      </c>
      <c r="L640" s="345">
        <v>90</v>
      </c>
      <c r="M640">
        <v>424.16453799999999</v>
      </c>
      <c r="N640">
        <v>-38174.81</v>
      </c>
      <c r="O640" s="345">
        <v>-38266.26</v>
      </c>
      <c r="P640" t="s">
        <v>58</v>
      </c>
      <c r="Q640">
        <v>-38266.26</v>
      </c>
      <c r="R640" t="s">
        <v>58</v>
      </c>
      <c r="S640">
        <v>-91.45</v>
      </c>
      <c r="T640">
        <v>-91.45</v>
      </c>
    </row>
    <row r="641" spans="1:20" x14ac:dyDescent="0.25">
      <c r="A641">
        <v>167491</v>
      </c>
      <c r="B641">
        <v>70609103</v>
      </c>
      <c r="C641">
        <v>70609103</v>
      </c>
      <c r="D641" t="s">
        <v>1011</v>
      </c>
      <c r="E641" t="s">
        <v>712</v>
      </c>
      <c r="F641" t="s">
        <v>61</v>
      </c>
      <c r="G641" t="s">
        <v>58</v>
      </c>
      <c r="H641" t="s">
        <v>960</v>
      </c>
      <c r="I641" t="s">
        <v>956</v>
      </c>
      <c r="J641" s="104">
        <v>45751</v>
      </c>
      <c r="K641" s="104">
        <v>45755</v>
      </c>
      <c r="L641" s="345">
        <v>90</v>
      </c>
      <c r="M641">
        <v>424.16453799999999</v>
      </c>
      <c r="N641">
        <v>-38174.81</v>
      </c>
      <c r="O641" s="345">
        <v>-38266.26</v>
      </c>
      <c r="P641" t="s">
        <v>58</v>
      </c>
      <c r="Q641">
        <v>-38266.26</v>
      </c>
      <c r="R641" t="s">
        <v>58</v>
      </c>
      <c r="S641">
        <v>-91.45</v>
      </c>
      <c r="T641">
        <v>-91.45</v>
      </c>
    </row>
    <row r="642" spans="1:20" x14ac:dyDescent="0.25">
      <c r="A642">
        <v>167494</v>
      </c>
      <c r="B642">
        <v>70609064</v>
      </c>
      <c r="C642">
        <v>70609064</v>
      </c>
      <c r="D642" t="s">
        <v>1011</v>
      </c>
      <c r="E642" t="s">
        <v>712</v>
      </c>
      <c r="F642" t="s">
        <v>61</v>
      </c>
      <c r="G642" t="s">
        <v>58</v>
      </c>
      <c r="H642" t="s">
        <v>960</v>
      </c>
      <c r="I642" t="s">
        <v>956</v>
      </c>
      <c r="J642" s="104">
        <v>45751</v>
      </c>
      <c r="K642" s="104">
        <v>45755</v>
      </c>
      <c r="L642" s="345">
        <v>40</v>
      </c>
      <c r="M642">
        <v>424.16453799999999</v>
      </c>
      <c r="N642">
        <v>-16966.580000000002</v>
      </c>
      <c r="O642" s="345">
        <v>-17051.669999999998</v>
      </c>
      <c r="P642" t="s">
        <v>58</v>
      </c>
      <c r="Q642">
        <v>-17051.669999999998</v>
      </c>
      <c r="R642" t="s">
        <v>58</v>
      </c>
      <c r="S642">
        <v>-85.09</v>
      </c>
      <c r="T642">
        <v>-85.09</v>
      </c>
    </row>
    <row r="643" spans="1:20" x14ac:dyDescent="0.25">
      <c r="A643">
        <v>167497</v>
      </c>
      <c r="B643">
        <v>70524073</v>
      </c>
      <c r="C643">
        <v>70524073</v>
      </c>
      <c r="D643" t="s">
        <v>1011</v>
      </c>
      <c r="E643" t="s">
        <v>712</v>
      </c>
      <c r="F643" t="s">
        <v>61</v>
      </c>
      <c r="G643" t="s">
        <v>58</v>
      </c>
      <c r="H643" t="s">
        <v>960</v>
      </c>
      <c r="I643" t="s">
        <v>956</v>
      </c>
      <c r="J643" s="104">
        <v>45751</v>
      </c>
      <c r="K643" s="104">
        <v>45755</v>
      </c>
      <c r="L643" s="345">
        <v>60</v>
      </c>
      <c r="M643">
        <v>424.16453799999999</v>
      </c>
      <c r="N643">
        <v>-25449.87</v>
      </c>
      <c r="O643" s="345">
        <v>-25507.5</v>
      </c>
      <c r="P643" t="s">
        <v>58</v>
      </c>
      <c r="Q643">
        <v>-25507.5</v>
      </c>
      <c r="R643" t="s">
        <v>58</v>
      </c>
      <c r="S643">
        <v>-57.63</v>
      </c>
      <c r="T643">
        <v>-57.63</v>
      </c>
    </row>
    <row r="644" spans="1:20" x14ac:dyDescent="0.25">
      <c r="A644">
        <v>167500</v>
      </c>
      <c r="B644">
        <v>70609111</v>
      </c>
      <c r="C644">
        <v>70609111</v>
      </c>
      <c r="D644" t="s">
        <v>1011</v>
      </c>
      <c r="E644" t="s">
        <v>712</v>
      </c>
      <c r="F644" t="s">
        <v>61</v>
      </c>
      <c r="G644" t="s">
        <v>58</v>
      </c>
      <c r="H644" t="s">
        <v>960</v>
      </c>
      <c r="I644" t="s">
        <v>956</v>
      </c>
      <c r="J644" s="104">
        <v>45751</v>
      </c>
      <c r="K644" s="104">
        <v>45755</v>
      </c>
      <c r="L644" s="345">
        <v>70</v>
      </c>
      <c r="M644">
        <v>424.16453799999999</v>
      </c>
      <c r="N644">
        <v>-29691.52</v>
      </c>
      <c r="O644" s="345">
        <v>-29780.43</v>
      </c>
      <c r="P644" t="s">
        <v>58</v>
      </c>
      <c r="Q644">
        <v>-29780.43</v>
      </c>
      <c r="R644" t="s">
        <v>58</v>
      </c>
      <c r="S644">
        <v>-88.91</v>
      </c>
      <c r="T644">
        <v>-88.91</v>
      </c>
    </row>
    <row r="645" spans="1:20" x14ac:dyDescent="0.25">
      <c r="A645">
        <v>167503</v>
      </c>
      <c r="B645">
        <v>70572573</v>
      </c>
      <c r="C645">
        <v>70572573</v>
      </c>
      <c r="D645" t="s">
        <v>1011</v>
      </c>
      <c r="E645" t="s">
        <v>712</v>
      </c>
      <c r="F645" t="s">
        <v>61</v>
      </c>
      <c r="G645" t="s">
        <v>58</v>
      </c>
      <c r="H645" t="s">
        <v>960</v>
      </c>
      <c r="I645" t="s">
        <v>956</v>
      </c>
      <c r="J645" s="104">
        <v>45751</v>
      </c>
      <c r="K645" s="104">
        <v>45755</v>
      </c>
      <c r="L645" s="345">
        <v>30</v>
      </c>
      <c r="M645">
        <v>424.16453799999999</v>
      </c>
      <c r="N645">
        <v>-12724.94</v>
      </c>
      <c r="O645" s="345">
        <v>-12808.76</v>
      </c>
      <c r="P645" t="s">
        <v>58</v>
      </c>
      <c r="Q645">
        <v>-12808.76</v>
      </c>
      <c r="R645" t="s">
        <v>58</v>
      </c>
      <c r="S645">
        <v>-83.82</v>
      </c>
      <c r="T645">
        <v>-83.82</v>
      </c>
    </row>
    <row r="646" spans="1:20" x14ac:dyDescent="0.25">
      <c r="A646">
        <v>167506</v>
      </c>
      <c r="B646">
        <v>70524098</v>
      </c>
      <c r="C646">
        <v>70524098</v>
      </c>
      <c r="D646" t="s">
        <v>1011</v>
      </c>
      <c r="E646" t="s">
        <v>712</v>
      </c>
      <c r="F646" t="s">
        <v>61</v>
      </c>
      <c r="G646" t="s">
        <v>58</v>
      </c>
      <c r="H646" t="s">
        <v>960</v>
      </c>
      <c r="I646" t="s">
        <v>956</v>
      </c>
      <c r="J646" s="104">
        <v>45751</v>
      </c>
      <c r="K646" s="104">
        <v>45755</v>
      </c>
      <c r="L646" s="345">
        <v>60</v>
      </c>
      <c r="M646">
        <v>424.16453799999999</v>
      </c>
      <c r="N646">
        <v>-25449.87</v>
      </c>
      <c r="O646" s="345">
        <v>-25507.5</v>
      </c>
      <c r="P646" t="s">
        <v>58</v>
      </c>
      <c r="Q646">
        <v>-25507.5</v>
      </c>
      <c r="R646" t="s">
        <v>58</v>
      </c>
      <c r="S646">
        <v>-57.63</v>
      </c>
      <c r="T646">
        <v>-57.63</v>
      </c>
    </row>
    <row r="647" spans="1:20" x14ac:dyDescent="0.25">
      <c r="A647">
        <v>170333</v>
      </c>
      <c r="B647">
        <v>676888</v>
      </c>
      <c r="C647">
        <v>676888</v>
      </c>
      <c r="D647" t="s">
        <v>971</v>
      </c>
      <c r="E647" t="s">
        <v>701</v>
      </c>
      <c r="F647" t="s">
        <v>53</v>
      </c>
      <c r="G647" t="s">
        <v>58</v>
      </c>
      <c r="I647" t="s">
        <v>956</v>
      </c>
      <c r="J647" s="104">
        <v>45751</v>
      </c>
      <c r="K647" s="104">
        <v>45754</v>
      </c>
      <c r="L647" s="345">
        <v>-8</v>
      </c>
      <c r="M647">
        <v>2755.6219999999998</v>
      </c>
      <c r="N647">
        <v>22044.98</v>
      </c>
      <c r="O647" s="345">
        <v>22014.98</v>
      </c>
      <c r="P647" t="s">
        <v>58</v>
      </c>
      <c r="Q647">
        <v>22014.98</v>
      </c>
      <c r="R647" t="s">
        <v>58</v>
      </c>
      <c r="S647">
        <v>-30</v>
      </c>
      <c r="T647">
        <v>-30</v>
      </c>
    </row>
    <row r="648" spans="1:20" x14ac:dyDescent="0.25">
      <c r="A648">
        <v>170334</v>
      </c>
      <c r="B648">
        <v>676888</v>
      </c>
      <c r="C648">
        <v>676888</v>
      </c>
      <c r="D648" t="s">
        <v>1011</v>
      </c>
      <c r="E648" t="s">
        <v>712</v>
      </c>
      <c r="F648" t="s">
        <v>61</v>
      </c>
      <c r="G648" t="s">
        <v>58</v>
      </c>
      <c r="H648" t="s">
        <v>965</v>
      </c>
      <c r="I648" t="s">
        <v>956</v>
      </c>
      <c r="J648" s="104">
        <v>45751</v>
      </c>
      <c r="K648" s="104">
        <v>45763</v>
      </c>
      <c r="L648" s="345">
        <v>50</v>
      </c>
      <c r="M648">
        <v>425.17399999999998</v>
      </c>
      <c r="N648">
        <v>-21258.7</v>
      </c>
      <c r="O648" s="345">
        <v>-21266.35</v>
      </c>
      <c r="P648" t="s">
        <v>58</v>
      </c>
      <c r="Q648">
        <v>-21266.35</v>
      </c>
      <c r="R648" t="s">
        <v>58</v>
      </c>
      <c r="S648">
        <v>-7.65</v>
      </c>
      <c r="T648">
        <v>-7.65</v>
      </c>
    </row>
    <row r="649" spans="1:20" x14ac:dyDescent="0.25">
      <c r="A649">
        <v>170373</v>
      </c>
      <c r="B649">
        <v>676870</v>
      </c>
      <c r="C649">
        <v>676870</v>
      </c>
      <c r="D649" t="s">
        <v>971</v>
      </c>
      <c r="E649" t="s">
        <v>701</v>
      </c>
      <c r="F649" t="s">
        <v>53</v>
      </c>
      <c r="G649" t="s">
        <v>58</v>
      </c>
      <c r="I649" t="s">
        <v>956</v>
      </c>
      <c r="J649" s="104">
        <v>45751</v>
      </c>
      <c r="K649" s="104">
        <v>45754</v>
      </c>
      <c r="L649" s="345">
        <v>-5</v>
      </c>
      <c r="M649">
        <v>2755.6219999999998</v>
      </c>
      <c r="N649">
        <v>13778.11</v>
      </c>
      <c r="O649" s="345">
        <v>13748.11</v>
      </c>
      <c r="P649" t="s">
        <v>58</v>
      </c>
      <c r="Q649">
        <v>13748.11</v>
      </c>
      <c r="R649" t="s">
        <v>58</v>
      </c>
      <c r="S649">
        <v>-30</v>
      </c>
      <c r="T649">
        <v>-30</v>
      </c>
    </row>
    <row r="650" spans="1:20" x14ac:dyDescent="0.25">
      <c r="A650">
        <v>170374</v>
      </c>
      <c r="B650">
        <v>676870</v>
      </c>
      <c r="C650">
        <v>676870</v>
      </c>
      <c r="D650" t="s">
        <v>1011</v>
      </c>
      <c r="E650" t="s">
        <v>712</v>
      </c>
      <c r="F650" t="s">
        <v>61</v>
      </c>
      <c r="G650" t="s">
        <v>58</v>
      </c>
      <c r="H650" t="s">
        <v>965</v>
      </c>
      <c r="I650" t="s">
        <v>956</v>
      </c>
      <c r="J650" s="104">
        <v>45751</v>
      </c>
      <c r="K650" s="104">
        <v>45751</v>
      </c>
      <c r="L650" s="345">
        <v>30</v>
      </c>
      <c r="M650">
        <v>425.17399999999998</v>
      </c>
      <c r="N650">
        <v>-12755.22</v>
      </c>
      <c r="O650" s="345">
        <v>-12789.81</v>
      </c>
      <c r="P650" t="s">
        <v>58</v>
      </c>
      <c r="Q650">
        <v>-12789.81</v>
      </c>
      <c r="R650" t="s">
        <v>58</v>
      </c>
      <c r="S650">
        <v>-34.590000000000003</v>
      </c>
      <c r="T650">
        <v>-34.590000000000003</v>
      </c>
    </row>
    <row r="651" spans="1:20" x14ac:dyDescent="0.25">
      <c r="A651">
        <v>170400</v>
      </c>
      <c r="B651">
        <v>678167</v>
      </c>
      <c r="C651">
        <v>678167</v>
      </c>
      <c r="D651" t="s">
        <v>971</v>
      </c>
      <c r="E651" t="s">
        <v>701</v>
      </c>
      <c r="F651" t="s">
        <v>53</v>
      </c>
      <c r="G651" t="s">
        <v>58</v>
      </c>
      <c r="I651" t="s">
        <v>956</v>
      </c>
      <c r="J651" s="104">
        <v>45751</v>
      </c>
      <c r="K651" s="104">
        <v>45754</v>
      </c>
      <c r="L651" s="345">
        <v>-4</v>
      </c>
      <c r="M651">
        <v>2755.6219999999998</v>
      </c>
      <c r="N651">
        <v>11022.49</v>
      </c>
      <c r="O651" s="345">
        <v>10992.49</v>
      </c>
      <c r="P651" t="s">
        <v>58</v>
      </c>
      <c r="Q651">
        <v>10992.49</v>
      </c>
      <c r="R651" t="s">
        <v>58</v>
      </c>
      <c r="S651">
        <v>-30</v>
      </c>
      <c r="T651">
        <v>-30</v>
      </c>
    </row>
    <row r="652" spans="1:20" x14ac:dyDescent="0.25">
      <c r="A652">
        <v>170401</v>
      </c>
      <c r="B652">
        <v>678167</v>
      </c>
      <c r="C652">
        <v>678167</v>
      </c>
      <c r="D652" t="s">
        <v>1011</v>
      </c>
      <c r="E652" t="s">
        <v>712</v>
      </c>
      <c r="F652" t="s">
        <v>61</v>
      </c>
      <c r="G652" t="s">
        <v>58</v>
      </c>
      <c r="H652" t="s">
        <v>965</v>
      </c>
      <c r="I652" t="s">
        <v>956</v>
      </c>
      <c r="J652" s="104">
        <v>45751</v>
      </c>
      <c r="K652" s="104">
        <v>45751</v>
      </c>
      <c r="L652" s="345">
        <v>20</v>
      </c>
      <c r="M652">
        <v>425.17399999999998</v>
      </c>
      <c r="N652">
        <v>-8503.48</v>
      </c>
      <c r="O652" s="345">
        <v>-8536.5400000000009</v>
      </c>
      <c r="P652" t="s">
        <v>58</v>
      </c>
      <c r="Q652">
        <v>-8536.5400000000009</v>
      </c>
      <c r="R652" t="s">
        <v>58</v>
      </c>
      <c r="S652">
        <v>-33.06</v>
      </c>
      <c r="T652">
        <v>-33.06</v>
      </c>
    </row>
    <row r="653" spans="1:20" x14ac:dyDescent="0.25">
      <c r="A653">
        <v>193363</v>
      </c>
      <c r="B653">
        <v>3653646.1000999999</v>
      </c>
      <c r="C653">
        <v>3653646.1000999999</v>
      </c>
      <c r="D653" t="s">
        <v>1011</v>
      </c>
      <c r="E653" t="s">
        <v>712</v>
      </c>
      <c r="F653" t="s">
        <v>61</v>
      </c>
      <c r="G653" t="s">
        <v>58</v>
      </c>
      <c r="H653" t="s">
        <v>975</v>
      </c>
      <c r="I653" t="s">
        <v>956</v>
      </c>
      <c r="J653" s="104">
        <v>45751</v>
      </c>
      <c r="K653" s="104">
        <v>45755</v>
      </c>
      <c r="L653" s="345">
        <v>1200</v>
      </c>
      <c r="M653">
        <v>420.52699999999999</v>
      </c>
      <c r="N653">
        <v>-504632.4</v>
      </c>
      <c r="O653" s="345">
        <v>-506146.3</v>
      </c>
      <c r="P653" t="s">
        <v>58</v>
      </c>
      <c r="Q653">
        <v>-504632.4</v>
      </c>
      <c r="R653" t="s">
        <v>58</v>
      </c>
      <c r="S653">
        <v>0</v>
      </c>
      <c r="T653">
        <v>-1513.9</v>
      </c>
    </row>
    <row r="654" spans="1:20" x14ac:dyDescent="0.25">
      <c r="A654">
        <v>169429</v>
      </c>
      <c r="B654">
        <v>678129</v>
      </c>
      <c r="C654">
        <v>678129</v>
      </c>
      <c r="D654" t="s">
        <v>971</v>
      </c>
      <c r="E654" t="s">
        <v>701</v>
      </c>
      <c r="F654" t="s">
        <v>53</v>
      </c>
      <c r="G654" t="s">
        <v>58</v>
      </c>
      <c r="I654" t="s">
        <v>956</v>
      </c>
      <c r="J654" s="104">
        <v>45747</v>
      </c>
      <c r="K654" s="104">
        <v>45748</v>
      </c>
      <c r="L654" s="345">
        <v>90</v>
      </c>
      <c r="M654">
        <v>2754.8180000000002</v>
      </c>
      <c r="N654">
        <v>-247933.62</v>
      </c>
      <c r="O654" s="345">
        <v>-247963.62</v>
      </c>
      <c r="P654" t="s">
        <v>58</v>
      </c>
      <c r="Q654">
        <v>-247963.62</v>
      </c>
      <c r="R654" t="s">
        <v>58</v>
      </c>
      <c r="S654">
        <v>-30</v>
      </c>
      <c r="T654">
        <v>-30</v>
      </c>
    </row>
    <row r="655" spans="1:20" x14ac:dyDescent="0.25">
      <c r="A655">
        <v>168140</v>
      </c>
      <c r="B655">
        <v>676821</v>
      </c>
      <c r="C655">
        <v>676821</v>
      </c>
      <c r="D655" t="s">
        <v>971</v>
      </c>
      <c r="E655" t="s">
        <v>701</v>
      </c>
      <c r="F655" t="s">
        <v>53</v>
      </c>
      <c r="G655" t="s">
        <v>58</v>
      </c>
      <c r="I655" t="s">
        <v>956</v>
      </c>
      <c r="J655" s="104">
        <v>45741</v>
      </c>
      <c r="K655" s="104">
        <v>45742</v>
      </c>
      <c r="L655" s="345">
        <v>-29</v>
      </c>
      <c r="M655">
        <v>2753.828</v>
      </c>
      <c r="N655">
        <v>79861.009999999995</v>
      </c>
      <c r="O655" s="345">
        <v>79831.009999999995</v>
      </c>
      <c r="P655" t="s">
        <v>58</v>
      </c>
      <c r="Q655">
        <v>79831.009999999995</v>
      </c>
      <c r="R655" t="s">
        <v>58</v>
      </c>
      <c r="S655">
        <v>-30</v>
      </c>
      <c r="T655">
        <v>-30</v>
      </c>
    </row>
    <row r="656" spans="1:20" x14ac:dyDescent="0.25">
      <c r="A656">
        <v>170366</v>
      </c>
      <c r="B656">
        <v>676864</v>
      </c>
      <c r="C656">
        <v>676864</v>
      </c>
      <c r="D656" t="s">
        <v>971</v>
      </c>
      <c r="E656" t="s">
        <v>701</v>
      </c>
      <c r="F656" t="s">
        <v>53</v>
      </c>
      <c r="G656" t="s">
        <v>58</v>
      </c>
      <c r="I656" t="s">
        <v>956</v>
      </c>
      <c r="J656" s="104">
        <v>45741</v>
      </c>
      <c r="K656" s="104">
        <v>45742</v>
      </c>
      <c r="L656" s="345">
        <v>-18</v>
      </c>
      <c r="M656">
        <v>2753.828</v>
      </c>
      <c r="N656">
        <v>49568.9</v>
      </c>
      <c r="O656" s="345">
        <v>49538.9</v>
      </c>
      <c r="P656" t="s">
        <v>58</v>
      </c>
      <c r="Q656">
        <v>49538.9</v>
      </c>
      <c r="R656" t="s">
        <v>58</v>
      </c>
      <c r="S656">
        <v>-30</v>
      </c>
      <c r="T656">
        <v>-30</v>
      </c>
    </row>
    <row r="657" spans="1:20" x14ac:dyDescent="0.25">
      <c r="A657">
        <v>170380</v>
      </c>
      <c r="B657">
        <v>676879</v>
      </c>
      <c r="C657">
        <v>676879</v>
      </c>
      <c r="D657" t="s">
        <v>971</v>
      </c>
      <c r="E657" t="s">
        <v>701</v>
      </c>
      <c r="F657" t="s">
        <v>53</v>
      </c>
      <c r="G657" t="s">
        <v>58</v>
      </c>
      <c r="I657" t="s">
        <v>956</v>
      </c>
      <c r="J657" s="104">
        <v>45741</v>
      </c>
      <c r="K657" s="104">
        <v>45742</v>
      </c>
      <c r="L657" s="345">
        <v>-4</v>
      </c>
      <c r="M657">
        <v>2753.828</v>
      </c>
      <c r="N657">
        <v>11015.31</v>
      </c>
      <c r="O657" s="345">
        <v>10985.31</v>
      </c>
      <c r="P657" t="s">
        <v>58</v>
      </c>
      <c r="Q657">
        <v>10985.31</v>
      </c>
      <c r="R657" t="s">
        <v>58</v>
      </c>
      <c r="S657">
        <v>-30</v>
      </c>
      <c r="T657">
        <v>-30</v>
      </c>
    </row>
    <row r="658" spans="1:20" x14ac:dyDescent="0.25">
      <c r="A658">
        <v>160089</v>
      </c>
      <c r="B658">
        <v>70596124</v>
      </c>
      <c r="C658">
        <v>70596124</v>
      </c>
      <c r="D658" t="s">
        <v>720</v>
      </c>
      <c r="E658" t="s">
        <v>720</v>
      </c>
      <c r="F658" t="s">
        <v>888</v>
      </c>
      <c r="G658" t="s">
        <v>58</v>
      </c>
      <c r="H658" t="s">
        <v>960</v>
      </c>
      <c r="I658" t="s">
        <v>956</v>
      </c>
      <c r="J658" s="104">
        <v>45735</v>
      </c>
      <c r="K658" s="104">
        <v>45742</v>
      </c>
      <c r="L658" s="345">
        <v>40000</v>
      </c>
      <c r="M658">
        <v>100</v>
      </c>
      <c r="N658">
        <v>-40000</v>
      </c>
      <c r="O658" s="345">
        <v>-40080</v>
      </c>
      <c r="P658" t="s">
        <v>58</v>
      </c>
      <c r="Q658">
        <v>-40080</v>
      </c>
      <c r="R658" t="s">
        <v>58</v>
      </c>
      <c r="S658">
        <v>-80</v>
      </c>
      <c r="T658">
        <v>-80</v>
      </c>
    </row>
    <row r="659" spans="1:20" x14ac:dyDescent="0.25">
      <c r="A659">
        <v>160091</v>
      </c>
      <c r="B659">
        <v>70596132</v>
      </c>
      <c r="C659">
        <v>70596132</v>
      </c>
      <c r="D659" t="s">
        <v>720</v>
      </c>
      <c r="E659" t="s">
        <v>720</v>
      </c>
      <c r="F659" t="s">
        <v>888</v>
      </c>
      <c r="G659" t="s">
        <v>58</v>
      </c>
      <c r="H659" t="s">
        <v>960</v>
      </c>
      <c r="I659" t="s">
        <v>956</v>
      </c>
      <c r="J659" s="104">
        <v>45735</v>
      </c>
      <c r="K659" s="104">
        <v>45742</v>
      </c>
      <c r="L659" s="345">
        <v>20000</v>
      </c>
      <c r="M659">
        <v>100</v>
      </c>
      <c r="N659">
        <v>-20000</v>
      </c>
      <c r="O659" s="345">
        <v>-20080</v>
      </c>
      <c r="P659" t="s">
        <v>58</v>
      </c>
      <c r="Q659">
        <v>-20080</v>
      </c>
      <c r="R659" t="s">
        <v>58</v>
      </c>
      <c r="S659">
        <v>-80</v>
      </c>
      <c r="T659">
        <v>-80</v>
      </c>
    </row>
    <row r="660" spans="1:20" x14ac:dyDescent="0.25">
      <c r="A660">
        <v>160093</v>
      </c>
      <c r="B660">
        <v>70596149</v>
      </c>
      <c r="C660">
        <v>70596149</v>
      </c>
      <c r="D660" t="s">
        <v>720</v>
      </c>
      <c r="E660" t="s">
        <v>720</v>
      </c>
      <c r="F660" t="s">
        <v>888</v>
      </c>
      <c r="G660" t="s">
        <v>58</v>
      </c>
      <c r="H660" t="s">
        <v>960</v>
      </c>
      <c r="I660" t="s">
        <v>956</v>
      </c>
      <c r="J660" s="104">
        <v>45735</v>
      </c>
      <c r="K660" s="104">
        <v>45742</v>
      </c>
      <c r="L660" s="345">
        <v>20000</v>
      </c>
      <c r="M660">
        <v>100</v>
      </c>
      <c r="N660">
        <v>-20000</v>
      </c>
      <c r="O660" s="345">
        <v>-20080</v>
      </c>
      <c r="P660" t="s">
        <v>58</v>
      </c>
      <c r="Q660">
        <v>-20080</v>
      </c>
      <c r="R660" t="s">
        <v>58</v>
      </c>
      <c r="S660">
        <v>-80</v>
      </c>
      <c r="T660">
        <v>-80</v>
      </c>
    </row>
    <row r="661" spans="1:20" x14ac:dyDescent="0.25">
      <c r="A661">
        <v>160095</v>
      </c>
      <c r="B661">
        <v>70598445</v>
      </c>
      <c r="C661">
        <v>70598445</v>
      </c>
      <c r="D661" t="s">
        <v>720</v>
      </c>
      <c r="E661" t="s">
        <v>720</v>
      </c>
      <c r="F661" t="s">
        <v>888</v>
      </c>
      <c r="G661" t="s">
        <v>58</v>
      </c>
      <c r="H661" t="s">
        <v>960</v>
      </c>
      <c r="I661" t="s">
        <v>956</v>
      </c>
      <c r="J661" s="104">
        <v>45735</v>
      </c>
      <c r="K661" s="104">
        <v>45742</v>
      </c>
      <c r="L661" s="345">
        <v>100000</v>
      </c>
      <c r="M661">
        <v>100</v>
      </c>
      <c r="N661">
        <v>-100000</v>
      </c>
      <c r="O661" s="345">
        <v>-100250</v>
      </c>
      <c r="P661" t="s">
        <v>58</v>
      </c>
      <c r="Q661">
        <v>-100250</v>
      </c>
      <c r="R661" t="s">
        <v>58</v>
      </c>
      <c r="S661">
        <v>-250</v>
      </c>
      <c r="T661">
        <v>-250</v>
      </c>
    </row>
    <row r="662" spans="1:20" x14ac:dyDescent="0.25">
      <c r="A662">
        <v>160097</v>
      </c>
      <c r="B662">
        <v>70609136</v>
      </c>
      <c r="C662">
        <v>70609136</v>
      </c>
      <c r="D662" t="s">
        <v>720</v>
      </c>
      <c r="E662" t="s">
        <v>720</v>
      </c>
      <c r="F662" t="s">
        <v>888</v>
      </c>
      <c r="G662" t="s">
        <v>58</v>
      </c>
      <c r="H662" t="s">
        <v>960</v>
      </c>
      <c r="I662" t="s">
        <v>956</v>
      </c>
      <c r="J662" s="104">
        <v>45735</v>
      </c>
      <c r="K662" s="104">
        <v>45742</v>
      </c>
      <c r="L662" s="345">
        <v>20000</v>
      </c>
      <c r="M662">
        <v>100</v>
      </c>
      <c r="N662">
        <v>-20000</v>
      </c>
      <c r="O662" s="345">
        <v>-20080</v>
      </c>
      <c r="P662" t="s">
        <v>58</v>
      </c>
      <c r="Q662">
        <v>-20080</v>
      </c>
      <c r="R662" t="s">
        <v>58</v>
      </c>
      <c r="S662">
        <v>-80</v>
      </c>
      <c r="T662">
        <v>-80</v>
      </c>
    </row>
    <row r="663" spans="1:20" x14ac:dyDescent="0.25">
      <c r="A663">
        <v>160099</v>
      </c>
      <c r="B663">
        <v>70609111</v>
      </c>
      <c r="C663">
        <v>70609111</v>
      </c>
      <c r="D663" t="s">
        <v>720</v>
      </c>
      <c r="E663" t="s">
        <v>720</v>
      </c>
      <c r="F663" t="s">
        <v>888</v>
      </c>
      <c r="G663" t="s">
        <v>58</v>
      </c>
      <c r="H663" t="s">
        <v>960</v>
      </c>
      <c r="I663" t="s">
        <v>956</v>
      </c>
      <c r="J663" s="104">
        <v>45735</v>
      </c>
      <c r="K663" s="104">
        <v>45742</v>
      </c>
      <c r="L663" s="345">
        <v>40000</v>
      </c>
      <c r="M663">
        <v>100</v>
      </c>
      <c r="N663">
        <v>-40000</v>
      </c>
      <c r="O663" s="345">
        <v>-40080</v>
      </c>
      <c r="P663" t="s">
        <v>58</v>
      </c>
      <c r="Q663">
        <v>-40080</v>
      </c>
      <c r="R663" t="s">
        <v>58</v>
      </c>
      <c r="S663">
        <v>-80</v>
      </c>
      <c r="T663">
        <v>-80</v>
      </c>
    </row>
    <row r="664" spans="1:20" x14ac:dyDescent="0.25">
      <c r="A664">
        <v>160101</v>
      </c>
      <c r="B664">
        <v>70609064</v>
      </c>
      <c r="C664">
        <v>70609064</v>
      </c>
      <c r="D664" t="s">
        <v>720</v>
      </c>
      <c r="E664" t="s">
        <v>720</v>
      </c>
      <c r="F664" t="s">
        <v>888</v>
      </c>
      <c r="G664" t="s">
        <v>58</v>
      </c>
      <c r="H664" t="s">
        <v>960</v>
      </c>
      <c r="I664" t="s">
        <v>956</v>
      </c>
      <c r="J664" s="104">
        <v>45735</v>
      </c>
      <c r="K664" s="104">
        <v>45742</v>
      </c>
      <c r="L664" s="345">
        <v>20000</v>
      </c>
      <c r="M664">
        <v>100</v>
      </c>
      <c r="N664">
        <v>-20000</v>
      </c>
      <c r="O664" s="345">
        <v>-20080</v>
      </c>
      <c r="P664" t="s">
        <v>58</v>
      </c>
      <c r="Q664">
        <v>-20080</v>
      </c>
      <c r="R664" t="s">
        <v>58</v>
      </c>
      <c r="S664">
        <v>-80</v>
      </c>
      <c r="T664">
        <v>-80</v>
      </c>
    </row>
    <row r="665" spans="1:20" x14ac:dyDescent="0.25">
      <c r="A665">
        <v>160103</v>
      </c>
      <c r="B665">
        <v>70609103</v>
      </c>
      <c r="C665">
        <v>70609103</v>
      </c>
      <c r="D665" t="s">
        <v>720</v>
      </c>
      <c r="E665" t="s">
        <v>720</v>
      </c>
      <c r="F665" t="s">
        <v>888</v>
      </c>
      <c r="G665" t="s">
        <v>58</v>
      </c>
      <c r="H665" t="s">
        <v>960</v>
      </c>
      <c r="I665" t="s">
        <v>956</v>
      </c>
      <c r="J665" s="104">
        <v>45735</v>
      </c>
      <c r="K665" s="104">
        <v>45742</v>
      </c>
      <c r="L665" s="345">
        <v>50000</v>
      </c>
      <c r="M665">
        <v>100</v>
      </c>
      <c r="N665">
        <v>-50000</v>
      </c>
      <c r="O665" s="345">
        <v>-50100</v>
      </c>
      <c r="P665" t="s">
        <v>58</v>
      </c>
      <c r="Q665">
        <v>-50100</v>
      </c>
      <c r="R665" t="s">
        <v>58</v>
      </c>
      <c r="S665">
        <v>-100</v>
      </c>
      <c r="T665">
        <v>-100</v>
      </c>
    </row>
    <row r="666" spans="1:20" x14ac:dyDescent="0.25">
      <c r="A666">
        <v>160105</v>
      </c>
      <c r="B666">
        <v>70609128</v>
      </c>
      <c r="C666">
        <v>70609128</v>
      </c>
      <c r="D666" t="s">
        <v>720</v>
      </c>
      <c r="E666" t="s">
        <v>720</v>
      </c>
      <c r="F666" t="s">
        <v>888</v>
      </c>
      <c r="G666" t="s">
        <v>58</v>
      </c>
      <c r="H666" t="s">
        <v>960</v>
      </c>
      <c r="I666" t="s">
        <v>956</v>
      </c>
      <c r="J666" s="104">
        <v>45735</v>
      </c>
      <c r="K666" s="104">
        <v>45742</v>
      </c>
      <c r="L666" s="345">
        <v>50000</v>
      </c>
      <c r="M666">
        <v>100</v>
      </c>
      <c r="N666">
        <v>-50000</v>
      </c>
      <c r="O666" s="345">
        <v>-50100</v>
      </c>
      <c r="P666" t="s">
        <v>58</v>
      </c>
      <c r="Q666">
        <v>-50100</v>
      </c>
      <c r="R666" t="s">
        <v>58</v>
      </c>
      <c r="S666">
        <v>-100</v>
      </c>
      <c r="T666">
        <v>-100</v>
      </c>
    </row>
    <row r="667" spans="1:20" x14ac:dyDescent="0.25">
      <c r="A667">
        <v>168138</v>
      </c>
      <c r="B667">
        <v>676821</v>
      </c>
      <c r="C667">
        <v>676821</v>
      </c>
      <c r="D667" t="s">
        <v>720</v>
      </c>
      <c r="E667" t="s">
        <v>720</v>
      </c>
      <c r="F667" t="s">
        <v>888</v>
      </c>
      <c r="G667" t="s">
        <v>58</v>
      </c>
      <c r="H667" t="s">
        <v>965</v>
      </c>
      <c r="I667" t="s">
        <v>956</v>
      </c>
      <c r="J667" s="104">
        <v>45735</v>
      </c>
      <c r="K667" s="104">
        <v>45743</v>
      </c>
      <c r="L667" s="345">
        <v>80000</v>
      </c>
      <c r="M667">
        <v>100</v>
      </c>
      <c r="N667">
        <v>-80000</v>
      </c>
      <c r="O667" s="345">
        <v>-80000</v>
      </c>
      <c r="P667" t="s">
        <v>58</v>
      </c>
      <c r="Q667">
        <v>-80000</v>
      </c>
      <c r="R667" t="s">
        <v>58</v>
      </c>
      <c r="S667">
        <v>0</v>
      </c>
      <c r="T667">
        <v>0</v>
      </c>
    </row>
    <row r="668" spans="1:20" x14ac:dyDescent="0.25">
      <c r="A668">
        <v>170364</v>
      </c>
      <c r="B668">
        <v>676864</v>
      </c>
      <c r="C668">
        <v>676864</v>
      </c>
      <c r="D668" t="s">
        <v>720</v>
      </c>
      <c r="E668" t="s">
        <v>720</v>
      </c>
      <c r="F668" t="s">
        <v>888</v>
      </c>
      <c r="G668" t="s">
        <v>58</v>
      </c>
      <c r="H668" t="s">
        <v>965</v>
      </c>
      <c r="I668" t="s">
        <v>956</v>
      </c>
      <c r="J668" s="104">
        <v>45735</v>
      </c>
      <c r="K668" s="104">
        <v>45743</v>
      </c>
      <c r="L668" s="345">
        <v>50000</v>
      </c>
      <c r="M668">
        <v>100</v>
      </c>
      <c r="N668">
        <v>-50000</v>
      </c>
      <c r="O668" s="345">
        <v>-50000</v>
      </c>
      <c r="P668" t="s">
        <v>58</v>
      </c>
      <c r="Q668">
        <v>-50000</v>
      </c>
      <c r="R668" t="s">
        <v>58</v>
      </c>
      <c r="S668">
        <v>0</v>
      </c>
      <c r="T668">
        <v>0</v>
      </c>
    </row>
    <row r="669" spans="1:20" x14ac:dyDescent="0.25">
      <c r="A669">
        <v>217909</v>
      </c>
      <c r="B669">
        <v>676879</v>
      </c>
      <c r="C669">
        <v>676879</v>
      </c>
      <c r="D669" t="s">
        <v>720</v>
      </c>
      <c r="E669" t="s">
        <v>720</v>
      </c>
      <c r="F669" t="s">
        <v>888</v>
      </c>
      <c r="G669" t="s">
        <v>58</v>
      </c>
      <c r="H669" t="s">
        <v>965</v>
      </c>
      <c r="I669" t="s">
        <v>956</v>
      </c>
      <c r="J669" s="104">
        <v>45735</v>
      </c>
      <c r="K669" s="104">
        <v>45743</v>
      </c>
      <c r="L669" s="345">
        <v>10000</v>
      </c>
      <c r="M669">
        <v>100</v>
      </c>
      <c r="N669">
        <v>-10000</v>
      </c>
      <c r="O669" s="345">
        <v>-10000</v>
      </c>
      <c r="P669" t="s">
        <v>58</v>
      </c>
      <c r="Q669">
        <v>-10000</v>
      </c>
      <c r="R669" t="s">
        <v>58</v>
      </c>
      <c r="S669">
        <v>0</v>
      </c>
      <c r="T669">
        <v>0</v>
      </c>
    </row>
    <row r="670" spans="1:20" x14ac:dyDescent="0.25">
      <c r="A670">
        <v>148041</v>
      </c>
      <c r="B670">
        <v>676888</v>
      </c>
      <c r="C670">
        <v>676888</v>
      </c>
      <c r="D670" t="s">
        <v>971</v>
      </c>
      <c r="E670" t="s">
        <v>701</v>
      </c>
      <c r="F670" t="s">
        <v>53</v>
      </c>
      <c r="G670" t="s">
        <v>58</v>
      </c>
      <c r="I670" t="s">
        <v>956</v>
      </c>
      <c r="J670" s="104">
        <v>45728</v>
      </c>
      <c r="K670" s="104">
        <v>45729</v>
      </c>
      <c r="L670" s="345">
        <v>-5</v>
      </c>
      <c r="M670">
        <v>2751.4209999999998</v>
      </c>
      <c r="N670">
        <v>13757.11</v>
      </c>
      <c r="O670" s="345">
        <v>13727.11</v>
      </c>
      <c r="P670" t="s">
        <v>58</v>
      </c>
      <c r="Q670">
        <v>13727.11</v>
      </c>
      <c r="R670" t="s">
        <v>58</v>
      </c>
      <c r="S670">
        <v>-30</v>
      </c>
      <c r="T670">
        <v>-30</v>
      </c>
    </row>
    <row r="671" spans="1:20" x14ac:dyDescent="0.25">
      <c r="A671">
        <v>144134</v>
      </c>
      <c r="B671">
        <v>676870</v>
      </c>
      <c r="C671">
        <v>676870</v>
      </c>
      <c r="D671" t="s">
        <v>1010</v>
      </c>
      <c r="E671" t="s">
        <v>713</v>
      </c>
      <c r="F671" t="s">
        <v>14</v>
      </c>
      <c r="G671" t="s">
        <v>58</v>
      </c>
      <c r="H671" t="s">
        <v>965</v>
      </c>
      <c r="I671" t="s">
        <v>956</v>
      </c>
      <c r="J671" s="104">
        <v>45727</v>
      </c>
      <c r="K671" s="104">
        <v>45727</v>
      </c>
      <c r="L671" s="345">
        <v>30</v>
      </c>
      <c r="M671">
        <v>369.59</v>
      </c>
      <c r="N671">
        <v>-11087.7</v>
      </c>
      <c r="O671" s="345">
        <v>-11121.69</v>
      </c>
      <c r="P671" t="s">
        <v>58</v>
      </c>
      <c r="Q671">
        <v>-11121.69</v>
      </c>
      <c r="R671" t="s">
        <v>58</v>
      </c>
      <c r="S671">
        <v>-33.99</v>
      </c>
      <c r="T671">
        <v>-33.99</v>
      </c>
    </row>
    <row r="672" spans="1:20" x14ac:dyDescent="0.25">
      <c r="A672">
        <v>146911</v>
      </c>
      <c r="B672">
        <v>70523881</v>
      </c>
      <c r="C672">
        <v>70523881</v>
      </c>
      <c r="D672" t="s">
        <v>1010</v>
      </c>
      <c r="E672" t="s">
        <v>713</v>
      </c>
      <c r="F672" t="s">
        <v>14</v>
      </c>
      <c r="G672" t="s">
        <v>58</v>
      </c>
      <c r="H672" t="s">
        <v>960</v>
      </c>
      <c r="I672" t="s">
        <v>956</v>
      </c>
      <c r="J672" s="104">
        <v>45727</v>
      </c>
      <c r="K672" s="104">
        <v>45729</v>
      </c>
      <c r="L672" s="345">
        <v>160</v>
      </c>
      <c r="M672">
        <v>369.51769999999999</v>
      </c>
      <c r="N672">
        <v>-59122.83</v>
      </c>
      <c r="O672" s="345">
        <v>-59211.51</v>
      </c>
      <c r="P672" t="s">
        <v>58</v>
      </c>
      <c r="Q672">
        <v>-59211.51</v>
      </c>
      <c r="R672" t="s">
        <v>58</v>
      </c>
      <c r="S672">
        <v>-88.68</v>
      </c>
      <c r="T672">
        <v>-88.68</v>
      </c>
    </row>
    <row r="673" spans="1:20" x14ac:dyDescent="0.25">
      <c r="A673">
        <v>146915</v>
      </c>
      <c r="B673">
        <v>70524081</v>
      </c>
      <c r="C673">
        <v>70524081</v>
      </c>
      <c r="D673" t="s">
        <v>1010</v>
      </c>
      <c r="E673" t="s">
        <v>713</v>
      </c>
      <c r="F673" t="s">
        <v>14</v>
      </c>
      <c r="G673" t="s">
        <v>58</v>
      </c>
      <c r="H673" t="s">
        <v>960</v>
      </c>
      <c r="I673" t="s">
        <v>956</v>
      </c>
      <c r="J673" s="104">
        <v>45727</v>
      </c>
      <c r="K673" s="104">
        <v>45729</v>
      </c>
      <c r="L673" s="345">
        <v>220</v>
      </c>
      <c r="M673">
        <v>369.51769999999999</v>
      </c>
      <c r="N673">
        <v>-81293.89</v>
      </c>
      <c r="O673" s="345">
        <v>-81415.83</v>
      </c>
      <c r="P673" t="s">
        <v>58</v>
      </c>
      <c r="Q673">
        <v>-81415.83</v>
      </c>
      <c r="R673" t="s">
        <v>58</v>
      </c>
      <c r="S673">
        <v>-121.94</v>
      </c>
      <c r="T673">
        <v>-121.94</v>
      </c>
    </row>
    <row r="674" spans="1:20" x14ac:dyDescent="0.25">
      <c r="A674">
        <v>146919</v>
      </c>
      <c r="B674">
        <v>70524877</v>
      </c>
      <c r="C674">
        <v>70524877</v>
      </c>
      <c r="D674" t="s">
        <v>1010</v>
      </c>
      <c r="E674" t="s">
        <v>713</v>
      </c>
      <c r="F674" t="s">
        <v>14</v>
      </c>
      <c r="G674" t="s">
        <v>58</v>
      </c>
      <c r="H674" t="s">
        <v>960</v>
      </c>
      <c r="I674" t="s">
        <v>956</v>
      </c>
      <c r="J674" s="104">
        <v>45727</v>
      </c>
      <c r="K674" s="104">
        <v>45729</v>
      </c>
      <c r="L674" s="345">
        <v>110</v>
      </c>
      <c r="M674">
        <v>369.51769999999999</v>
      </c>
      <c r="N674">
        <v>-40646.949999999997</v>
      </c>
      <c r="O674" s="345">
        <v>-40726.949999999997</v>
      </c>
      <c r="P674" t="s">
        <v>58</v>
      </c>
      <c r="Q674">
        <v>-40726.949999999997</v>
      </c>
      <c r="R674" t="s">
        <v>58</v>
      </c>
      <c r="S674">
        <v>-80</v>
      </c>
      <c r="T674">
        <v>-80</v>
      </c>
    </row>
    <row r="675" spans="1:20" x14ac:dyDescent="0.25">
      <c r="A675">
        <v>146923</v>
      </c>
      <c r="B675">
        <v>70596124</v>
      </c>
      <c r="C675">
        <v>70596124</v>
      </c>
      <c r="D675" t="s">
        <v>1010</v>
      </c>
      <c r="E675" t="s">
        <v>713</v>
      </c>
      <c r="F675" t="s">
        <v>14</v>
      </c>
      <c r="G675" t="s">
        <v>58</v>
      </c>
      <c r="H675" t="s">
        <v>960</v>
      </c>
      <c r="I675" t="s">
        <v>956</v>
      </c>
      <c r="J675" s="104">
        <v>45727</v>
      </c>
      <c r="K675" s="104">
        <v>45729</v>
      </c>
      <c r="L675" s="345">
        <v>80</v>
      </c>
      <c r="M675">
        <v>369.51769999999999</v>
      </c>
      <c r="N675">
        <v>-29561.42</v>
      </c>
      <c r="O675" s="345">
        <v>-29641.42</v>
      </c>
      <c r="P675" t="s">
        <v>58</v>
      </c>
      <c r="Q675">
        <v>-29641.42</v>
      </c>
      <c r="R675" t="s">
        <v>58</v>
      </c>
      <c r="S675">
        <v>-80</v>
      </c>
      <c r="T675">
        <v>-80</v>
      </c>
    </row>
    <row r="676" spans="1:20" x14ac:dyDescent="0.25">
      <c r="A676">
        <v>146927</v>
      </c>
      <c r="B676">
        <v>70596132</v>
      </c>
      <c r="C676">
        <v>70596132</v>
      </c>
      <c r="D676" t="s">
        <v>1010</v>
      </c>
      <c r="E676" t="s">
        <v>713</v>
      </c>
      <c r="F676" t="s">
        <v>14</v>
      </c>
      <c r="G676" t="s">
        <v>58</v>
      </c>
      <c r="H676" t="s">
        <v>960</v>
      </c>
      <c r="I676" t="s">
        <v>956</v>
      </c>
      <c r="J676" s="104">
        <v>45727</v>
      </c>
      <c r="K676" s="104">
        <v>45729</v>
      </c>
      <c r="L676" s="345">
        <v>40</v>
      </c>
      <c r="M676">
        <v>369.51769999999999</v>
      </c>
      <c r="N676">
        <v>-14780.71</v>
      </c>
      <c r="O676" s="345">
        <v>-14860.71</v>
      </c>
      <c r="P676" t="s">
        <v>58</v>
      </c>
      <c r="Q676">
        <v>-14860.71</v>
      </c>
      <c r="R676" t="s">
        <v>58</v>
      </c>
      <c r="S676">
        <v>-80</v>
      </c>
      <c r="T676">
        <v>-80</v>
      </c>
    </row>
    <row r="677" spans="1:20" x14ac:dyDescent="0.25">
      <c r="A677">
        <v>146931</v>
      </c>
      <c r="B677">
        <v>70596149</v>
      </c>
      <c r="C677">
        <v>70596149</v>
      </c>
      <c r="D677" t="s">
        <v>1010</v>
      </c>
      <c r="E677" t="s">
        <v>713</v>
      </c>
      <c r="F677" t="s">
        <v>14</v>
      </c>
      <c r="G677" t="s">
        <v>58</v>
      </c>
      <c r="H677" t="s">
        <v>960</v>
      </c>
      <c r="I677" t="s">
        <v>956</v>
      </c>
      <c r="J677" s="104">
        <v>45727</v>
      </c>
      <c r="K677" s="104">
        <v>45729</v>
      </c>
      <c r="L677" s="345">
        <v>40</v>
      </c>
      <c r="M677">
        <v>369.51769999999999</v>
      </c>
      <c r="N677">
        <v>-14780.71</v>
      </c>
      <c r="O677" s="345">
        <v>-14860.71</v>
      </c>
      <c r="P677" t="s">
        <v>58</v>
      </c>
      <c r="Q677">
        <v>-14860.71</v>
      </c>
      <c r="R677" t="s">
        <v>58</v>
      </c>
      <c r="S677">
        <v>-80</v>
      </c>
      <c r="T677">
        <v>-80</v>
      </c>
    </row>
    <row r="678" spans="1:20" x14ac:dyDescent="0.25">
      <c r="A678">
        <v>146935</v>
      </c>
      <c r="B678">
        <v>70598445</v>
      </c>
      <c r="C678">
        <v>70598445</v>
      </c>
      <c r="D678" t="s">
        <v>1010</v>
      </c>
      <c r="E678" t="s">
        <v>713</v>
      </c>
      <c r="F678" t="s">
        <v>14</v>
      </c>
      <c r="G678" t="s">
        <v>58</v>
      </c>
      <c r="H678" t="s">
        <v>960</v>
      </c>
      <c r="I678" t="s">
        <v>956</v>
      </c>
      <c r="J678" s="104">
        <v>45727</v>
      </c>
      <c r="K678" s="104">
        <v>45729</v>
      </c>
      <c r="L678" s="345">
        <v>300</v>
      </c>
      <c r="M678">
        <v>369.51769999999999</v>
      </c>
      <c r="N678">
        <v>-110855.31</v>
      </c>
      <c r="O678" s="345">
        <v>-111132.45</v>
      </c>
      <c r="P678" t="s">
        <v>58</v>
      </c>
      <c r="Q678">
        <v>-111132.45</v>
      </c>
      <c r="R678" t="s">
        <v>58</v>
      </c>
      <c r="S678">
        <v>-277.14</v>
      </c>
      <c r="T678">
        <v>-277.14</v>
      </c>
    </row>
    <row r="679" spans="1:20" x14ac:dyDescent="0.25">
      <c r="A679">
        <v>146939</v>
      </c>
      <c r="B679">
        <v>70615051</v>
      </c>
      <c r="C679">
        <v>70615051</v>
      </c>
      <c r="D679" t="s">
        <v>1010</v>
      </c>
      <c r="E679" t="s">
        <v>713</v>
      </c>
      <c r="F679" t="s">
        <v>14</v>
      </c>
      <c r="G679" t="s">
        <v>58</v>
      </c>
      <c r="H679" t="s">
        <v>960</v>
      </c>
      <c r="I679" t="s">
        <v>956</v>
      </c>
      <c r="J679" s="104">
        <v>45727</v>
      </c>
      <c r="K679" s="104">
        <v>45729</v>
      </c>
      <c r="L679" s="345">
        <v>70</v>
      </c>
      <c r="M679">
        <v>369.51769999999999</v>
      </c>
      <c r="N679">
        <v>-25866.240000000002</v>
      </c>
      <c r="O679" s="345">
        <v>-25946.240000000002</v>
      </c>
      <c r="P679" t="s">
        <v>58</v>
      </c>
      <c r="Q679">
        <v>-25946.240000000002</v>
      </c>
      <c r="R679" t="s">
        <v>58</v>
      </c>
      <c r="S679">
        <v>-80</v>
      </c>
      <c r="T679">
        <v>-80</v>
      </c>
    </row>
    <row r="680" spans="1:20" x14ac:dyDescent="0.25">
      <c r="A680">
        <v>146943</v>
      </c>
      <c r="B680">
        <v>70617661</v>
      </c>
      <c r="C680">
        <v>70617661</v>
      </c>
      <c r="D680" t="s">
        <v>1010</v>
      </c>
      <c r="E680" t="s">
        <v>713</v>
      </c>
      <c r="F680" t="s">
        <v>14</v>
      </c>
      <c r="G680" t="s">
        <v>58</v>
      </c>
      <c r="H680" t="s">
        <v>960</v>
      </c>
      <c r="I680" t="s">
        <v>956</v>
      </c>
      <c r="J680" s="104">
        <v>45727</v>
      </c>
      <c r="K680" s="104">
        <v>45729</v>
      </c>
      <c r="L680" s="345">
        <v>120</v>
      </c>
      <c r="M680">
        <v>369.51769999999999</v>
      </c>
      <c r="N680">
        <v>-44342.12</v>
      </c>
      <c r="O680" s="345">
        <v>-44422.12</v>
      </c>
      <c r="P680" t="s">
        <v>58</v>
      </c>
      <c r="Q680">
        <v>-44422.12</v>
      </c>
      <c r="R680" t="s">
        <v>58</v>
      </c>
      <c r="S680">
        <v>-80</v>
      </c>
      <c r="T680">
        <v>-80</v>
      </c>
    </row>
    <row r="681" spans="1:20" x14ac:dyDescent="0.25">
      <c r="A681">
        <v>146947</v>
      </c>
      <c r="B681">
        <v>70524098</v>
      </c>
      <c r="C681">
        <v>70524098</v>
      </c>
      <c r="D681" t="s">
        <v>1010</v>
      </c>
      <c r="E681" t="s">
        <v>713</v>
      </c>
      <c r="F681" t="s">
        <v>14</v>
      </c>
      <c r="G681" t="s">
        <v>58</v>
      </c>
      <c r="H681" t="s">
        <v>960</v>
      </c>
      <c r="I681" t="s">
        <v>956</v>
      </c>
      <c r="J681" s="104">
        <v>45727</v>
      </c>
      <c r="K681" s="104">
        <v>45729</v>
      </c>
      <c r="L681" s="345">
        <v>70</v>
      </c>
      <c r="M681">
        <v>369.51769999999999</v>
      </c>
      <c r="N681">
        <v>-25866.240000000002</v>
      </c>
      <c r="O681" s="345">
        <v>-25916.240000000002</v>
      </c>
      <c r="P681" t="s">
        <v>58</v>
      </c>
      <c r="Q681">
        <v>-25916.240000000002</v>
      </c>
      <c r="R681" t="s">
        <v>58</v>
      </c>
      <c r="S681">
        <v>-50</v>
      </c>
      <c r="T681">
        <v>-50</v>
      </c>
    </row>
    <row r="682" spans="1:20" x14ac:dyDescent="0.25">
      <c r="A682">
        <v>146951</v>
      </c>
      <c r="B682">
        <v>70612178</v>
      </c>
      <c r="C682">
        <v>70612178</v>
      </c>
      <c r="D682" t="s">
        <v>1010</v>
      </c>
      <c r="E682" t="s">
        <v>713</v>
      </c>
      <c r="F682" t="s">
        <v>14</v>
      </c>
      <c r="G682" t="s">
        <v>58</v>
      </c>
      <c r="H682" t="s">
        <v>960</v>
      </c>
      <c r="I682" t="s">
        <v>956</v>
      </c>
      <c r="J682" s="104">
        <v>45727</v>
      </c>
      <c r="K682" s="104">
        <v>45729</v>
      </c>
      <c r="L682" s="345">
        <v>25</v>
      </c>
      <c r="M682">
        <v>369.51769999999999</v>
      </c>
      <c r="N682">
        <v>-9237.94</v>
      </c>
      <c r="O682" s="345">
        <v>-9317.94</v>
      </c>
      <c r="P682" t="s">
        <v>58</v>
      </c>
      <c r="Q682">
        <v>-9317.94</v>
      </c>
      <c r="R682" t="s">
        <v>58</v>
      </c>
      <c r="S682">
        <v>-80</v>
      </c>
      <c r="T682">
        <v>-80</v>
      </c>
    </row>
    <row r="683" spans="1:20" x14ac:dyDescent="0.25">
      <c r="A683">
        <v>146957</v>
      </c>
      <c r="B683">
        <v>70609136</v>
      </c>
      <c r="C683">
        <v>70609136</v>
      </c>
      <c r="D683" t="s">
        <v>1010</v>
      </c>
      <c r="E683" t="s">
        <v>713</v>
      </c>
      <c r="F683" t="s">
        <v>14</v>
      </c>
      <c r="G683" t="s">
        <v>58</v>
      </c>
      <c r="H683" t="s">
        <v>960</v>
      </c>
      <c r="I683" t="s">
        <v>956</v>
      </c>
      <c r="J683" s="104">
        <v>45727</v>
      </c>
      <c r="K683" s="104">
        <v>45729</v>
      </c>
      <c r="L683" s="345">
        <v>40</v>
      </c>
      <c r="M683">
        <v>369.51769999999999</v>
      </c>
      <c r="N683">
        <v>-14780.71</v>
      </c>
      <c r="O683" s="345">
        <v>-14860.71</v>
      </c>
      <c r="P683" t="s">
        <v>58</v>
      </c>
      <c r="Q683">
        <v>-14860.71</v>
      </c>
      <c r="R683" t="s">
        <v>58</v>
      </c>
      <c r="S683">
        <v>-80</v>
      </c>
      <c r="T683">
        <v>-80</v>
      </c>
    </row>
    <row r="684" spans="1:20" x14ac:dyDescent="0.25">
      <c r="A684">
        <v>146963</v>
      </c>
      <c r="B684">
        <v>70609128</v>
      </c>
      <c r="C684">
        <v>70609128</v>
      </c>
      <c r="D684" t="s">
        <v>1010</v>
      </c>
      <c r="E684" t="s">
        <v>713</v>
      </c>
      <c r="F684" t="s">
        <v>14</v>
      </c>
      <c r="G684" t="s">
        <v>58</v>
      </c>
      <c r="H684" t="s">
        <v>960</v>
      </c>
      <c r="I684" t="s">
        <v>956</v>
      </c>
      <c r="J684" s="104">
        <v>45727</v>
      </c>
      <c r="K684" s="104">
        <v>45729</v>
      </c>
      <c r="L684" s="345">
        <v>100</v>
      </c>
      <c r="M684">
        <v>369.51769999999999</v>
      </c>
      <c r="N684">
        <v>-36951.769999999997</v>
      </c>
      <c r="O684" s="345">
        <v>-37031.769999999997</v>
      </c>
      <c r="P684" t="s">
        <v>58</v>
      </c>
      <c r="Q684">
        <v>-37031.769999999997</v>
      </c>
      <c r="R684" t="s">
        <v>58</v>
      </c>
      <c r="S684">
        <v>-80</v>
      </c>
      <c r="T684">
        <v>-80</v>
      </c>
    </row>
    <row r="685" spans="1:20" x14ac:dyDescent="0.25">
      <c r="A685">
        <v>146969</v>
      </c>
      <c r="B685">
        <v>70609103</v>
      </c>
      <c r="C685">
        <v>70609103</v>
      </c>
      <c r="D685" t="s">
        <v>1010</v>
      </c>
      <c r="E685" t="s">
        <v>713</v>
      </c>
      <c r="F685" t="s">
        <v>14</v>
      </c>
      <c r="G685" t="s">
        <v>58</v>
      </c>
      <c r="H685" t="s">
        <v>960</v>
      </c>
      <c r="I685" t="s">
        <v>956</v>
      </c>
      <c r="J685" s="104">
        <v>45727</v>
      </c>
      <c r="K685" s="104">
        <v>45729</v>
      </c>
      <c r="L685" s="345">
        <v>100</v>
      </c>
      <c r="M685">
        <v>369.51769999999999</v>
      </c>
      <c r="N685">
        <v>-36951.769999999997</v>
      </c>
      <c r="O685" s="345">
        <v>-37031.769999999997</v>
      </c>
      <c r="P685" t="s">
        <v>58</v>
      </c>
      <c r="Q685">
        <v>-37031.769999999997</v>
      </c>
      <c r="R685" t="s">
        <v>58</v>
      </c>
      <c r="S685">
        <v>-80</v>
      </c>
      <c r="T685">
        <v>-80</v>
      </c>
    </row>
    <row r="686" spans="1:20" x14ac:dyDescent="0.25">
      <c r="A686">
        <v>146973</v>
      </c>
      <c r="B686">
        <v>70572573</v>
      </c>
      <c r="C686">
        <v>70572573</v>
      </c>
      <c r="D686" t="s">
        <v>1010</v>
      </c>
      <c r="E686" t="s">
        <v>713</v>
      </c>
      <c r="F686" t="s">
        <v>14</v>
      </c>
      <c r="G686" t="s">
        <v>58</v>
      </c>
      <c r="H686" t="s">
        <v>960</v>
      </c>
      <c r="I686" t="s">
        <v>956</v>
      </c>
      <c r="J686" s="104">
        <v>45727</v>
      </c>
      <c r="K686" s="104">
        <v>45729</v>
      </c>
      <c r="L686" s="345">
        <v>30</v>
      </c>
      <c r="M686">
        <v>369.51769999999999</v>
      </c>
      <c r="N686">
        <v>-11085.53</v>
      </c>
      <c r="O686" s="345">
        <v>-11165.53</v>
      </c>
      <c r="P686" t="s">
        <v>58</v>
      </c>
      <c r="Q686">
        <v>-11165.53</v>
      </c>
      <c r="R686" t="s">
        <v>58</v>
      </c>
      <c r="S686">
        <v>-80</v>
      </c>
      <c r="T686">
        <v>-80</v>
      </c>
    </row>
    <row r="687" spans="1:20" x14ac:dyDescent="0.25">
      <c r="A687">
        <v>146977</v>
      </c>
      <c r="B687">
        <v>70524073</v>
      </c>
      <c r="C687">
        <v>70524073</v>
      </c>
      <c r="D687" t="s">
        <v>1010</v>
      </c>
      <c r="E687" t="s">
        <v>713</v>
      </c>
      <c r="F687" t="s">
        <v>14</v>
      </c>
      <c r="G687" t="s">
        <v>58</v>
      </c>
      <c r="H687" t="s">
        <v>960</v>
      </c>
      <c r="I687" t="s">
        <v>956</v>
      </c>
      <c r="J687" s="104">
        <v>45727</v>
      </c>
      <c r="K687" s="104">
        <v>45729</v>
      </c>
      <c r="L687" s="345">
        <v>70</v>
      </c>
      <c r="M687">
        <v>369.51769999999999</v>
      </c>
      <c r="N687">
        <v>-25866.240000000002</v>
      </c>
      <c r="O687" s="345">
        <v>-25916.240000000002</v>
      </c>
      <c r="P687" t="s">
        <v>58</v>
      </c>
      <c r="Q687">
        <v>-25916.240000000002</v>
      </c>
      <c r="R687" t="s">
        <v>58</v>
      </c>
      <c r="S687">
        <v>-50</v>
      </c>
      <c r="T687">
        <v>-50</v>
      </c>
    </row>
    <row r="688" spans="1:20" x14ac:dyDescent="0.25">
      <c r="A688">
        <v>146981</v>
      </c>
      <c r="B688">
        <v>70609739</v>
      </c>
      <c r="C688">
        <v>70609739</v>
      </c>
      <c r="D688" t="s">
        <v>1010</v>
      </c>
      <c r="E688" t="s">
        <v>713</v>
      </c>
      <c r="F688" t="s">
        <v>14</v>
      </c>
      <c r="G688" t="s">
        <v>58</v>
      </c>
      <c r="H688" t="s">
        <v>960</v>
      </c>
      <c r="I688" t="s">
        <v>956</v>
      </c>
      <c r="J688" s="104">
        <v>45727</v>
      </c>
      <c r="K688" s="104">
        <v>45729</v>
      </c>
      <c r="L688" s="345">
        <v>25</v>
      </c>
      <c r="M688">
        <v>369.51769999999999</v>
      </c>
      <c r="N688">
        <v>-9237.94</v>
      </c>
      <c r="O688" s="345">
        <v>-9317.94</v>
      </c>
      <c r="P688" t="s">
        <v>58</v>
      </c>
      <c r="Q688">
        <v>-9317.94</v>
      </c>
      <c r="R688" t="s">
        <v>58</v>
      </c>
      <c r="S688">
        <v>-80</v>
      </c>
      <c r="T688">
        <v>-80</v>
      </c>
    </row>
    <row r="689" spans="1:20" x14ac:dyDescent="0.25">
      <c r="A689">
        <v>146985</v>
      </c>
      <c r="B689">
        <v>70609111</v>
      </c>
      <c r="C689">
        <v>70609111</v>
      </c>
      <c r="D689" t="s">
        <v>1010</v>
      </c>
      <c r="E689" t="s">
        <v>713</v>
      </c>
      <c r="F689" t="s">
        <v>14</v>
      </c>
      <c r="G689" t="s">
        <v>58</v>
      </c>
      <c r="H689" t="s">
        <v>960</v>
      </c>
      <c r="I689" t="s">
        <v>956</v>
      </c>
      <c r="J689" s="104">
        <v>45727</v>
      </c>
      <c r="K689" s="104">
        <v>45729</v>
      </c>
      <c r="L689" s="345">
        <v>80</v>
      </c>
      <c r="M689">
        <v>369.51769999999999</v>
      </c>
      <c r="N689">
        <v>-29561.42</v>
      </c>
      <c r="O689" s="345">
        <v>-29641.42</v>
      </c>
      <c r="P689" t="s">
        <v>58</v>
      </c>
      <c r="Q689">
        <v>-29641.42</v>
      </c>
      <c r="R689" t="s">
        <v>58</v>
      </c>
      <c r="S689">
        <v>-80</v>
      </c>
      <c r="T689">
        <v>-80</v>
      </c>
    </row>
    <row r="690" spans="1:20" x14ac:dyDescent="0.25">
      <c r="A690">
        <v>146989</v>
      </c>
      <c r="B690">
        <v>70609064</v>
      </c>
      <c r="C690">
        <v>70609064</v>
      </c>
      <c r="D690" t="s">
        <v>1010</v>
      </c>
      <c r="E690" t="s">
        <v>713</v>
      </c>
      <c r="F690" t="s">
        <v>14</v>
      </c>
      <c r="G690" t="s">
        <v>58</v>
      </c>
      <c r="H690" t="s">
        <v>960</v>
      </c>
      <c r="I690" t="s">
        <v>956</v>
      </c>
      <c r="J690" s="104">
        <v>45727</v>
      </c>
      <c r="K690" s="104">
        <v>45729</v>
      </c>
      <c r="L690" s="345">
        <v>40</v>
      </c>
      <c r="M690">
        <v>369.51769999999999</v>
      </c>
      <c r="N690">
        <v>-14780.71</v>
      </c>
      <c r="O690" s="345">
        <v>-14860.71</v>
      </c>
      <c r="P690" t="s">
        <v>58</v>
      </c>
      <c r="Q690">
        <v>-14860.71</v>
      </c>
      <c r="R690" t="s">
        <v>58</v>
      </c>
      <c r="S690">
        <v>-80</v>
      </c>
      <c r="T690">
        <v>-80</v>
      </c>
    </row>
    <row r="691" spans="1:20" x14ac:dyDescent="0.25">
      <c r="A691">
        <v>148025</v>
      </c>
      <c r="B691">
        <v>676888</v>
      </c>
      <c r="C691">
        <v>676888</v>
      </c>
      <c r="D691" t="s">
        <v>1010</v>
      </c>
      <c r="E691" t="s">
        <v>713</v>
      </c>
      <c r="F691" t="s">
        <v>14</v>
      </c>
      <c r="G691" t="s">
        <v>58</v>
      </c>
      <c r="H691" t="s">
        <v>965</v>
      </c>
      <c r="I691" t="s">
        <v>956</v>
      </c>
      <c r="J691" s="104">
        <v>45727</v>
      </c>
      <c r="K691" s="104">
        <v>45727</v>
      </c>
      <c r="L691" s="345">
        <v>35</v>
      </c>
      <c r="M691">
        <v>369.58</v>
      </c>
      <c r="N691">
        <v>-12935.3</v>
      </c>
      <c r="O691" s="345">
        <v>-12969.95</v>
      </c>
      <c r="P691" t="s">
        <v>58</v>
      </c>
      <c r="Q691">
        <v>-12969.95</v>
      </c>
      <c r="R691" t="s">
        <v>58</v>
      </c>
      <c r="S691">
        <v>-34.65</v>
      </c>
      <c r="T691">
        <v>-34.65</v>
      </c>
    </row>
    <row r="692" spans="1:20" x14ac:dyDescent="0.25">
      <c r="A692">
        <v>143787</v>
      </c>
      <c r="B692">
        <v>70523881</v>
      </c>
      <c r="C692">
        <v>70523881</v>
      </c>
      <c r="D692" t="s">
        <v>959</v>
      </c>
      <c r="E692" t="s">
        <v>710</v>
      </c>
      <c r="F692" t="s">
        <v>8</v>
      </c>
      <c r="G692" t="s">
        <v>865</v>
      </c>
      <c r="H692" t="s">
        <v>960</v>
      </c>
      <c r="I692" t="s">
        <v>956</v>
      </c>
      <c r="J692" s="104">
        <v>45726</v>
      </c>
      <c r="K692" s="104">
        <v>45728</v>
      </c>
      <c r="L692" s="345">
        <v>7691</v>
      </c>
      <c r="M692">
        <v>7.3520000000000003</v>
      </c>
      <c r="N692">
        <v>-56544.23</v>
      </c>
      <c r="O692" s="345">
        <v>-56630.93</v>
      </c>
      <c r="P692" t="s">
        <v>865</v>
      </c>
      <c r="Q692">
        <v>-56630.93</v>
      </c>
      <c r="R692" t="s">
        <v>865</v>
      </c>
      <c r="S692">
        <v>-86.7</v>
      </c>
      <c r="T692">
        <v>-86.7</v>
      </c>
    </row>
    <row r="693" spans="1:20" x14ac:dyDescent="0.25">
      <c r="A693">
        <v>143796</v>
      </c>
      <c r="B693">
        <v>70524081</v>
      </c>
      <c r="C693">
        <v>70524081</v>
      </c>
      <c r="D693" t="s">
        <v>959</v>
      </c>
      <c r="E693" t="s">
        <v>710</v>
      </c>
      <c r="F693" t="s">
        <v>8</v>
      </c>
      <c r="G693" t="s">
        <v>865</v>
      </c>
      <c r="H693" t="s">
        <v>960</v>
      </c>
      <c r="I693" t="s">
        <v>956</v>
      </c>
      <c r="J693" s="104">
        <v>45726</v>
      </c>
      <c r="K693" s="104">
        <v>45728</v>
      </c>
      <c r="L693" s="345">
        <v>8653</v>
      </c>
      <c r="M693">
        <v>7.3520000000000003</v>
      </c>
      <c r="N693">
        <v>-63616.86</v>
      </c>
      <c r="O693" s="345">
        <v>-63712.29</v>
      </c>
      <c r="P693" t="s">
        <v>865</v>
      </c>
      <c r="Q693">
        <v>-63712.29</v>
      </c>
      <c r="R693" t="s">
        <v>865</v>
      </c>
      <c r="S693">
        <v>-95.43</v>
      </c>
      <c r="T693">
        <v>-95.43</v>
      </c>
    </row>
    <row r="694" spans="1:20" x14ac:dyDescent="0.25">
      <c r="A694">
        <v>143805</v>
      </c>
      <c r="B694">
        <v>70524877</v>
      </c>
      <c r="C694">
        <v>70524877</v>
      </c>
      <c r="D694" t="s">
        <v>959</v>
      </c>
      <c r="E694" t="s">
        <v>710</v>
      </c>
      <c r="F694" t="s">
        <v>8</v>
      </c>
      <c r="G694" t="s">
        <v>865</v>
      </c>
      <c r="H694" t="s">
        <v>960</v>
      </c>
      <c r="I694" t="s">
        <v>956</v>
      </c>
      <c r="J694" s="104">
        <v>45726</v>
      </c>
      <c r="K694" s="104">
        <v>45728</v>
      </c>
      <c r="L694" s="345">
        <v>4807</v>
      </c>
      <c r="M694">
        <v>7.3520000000000003</v>
      </c>
      <c r="N694">
        <v>-35341.06</v>
      </c>
      <c r="O694" s="345">
        <v>-35427.760000000002</v>
      </c>
      <c r="P694" t="s">
        <v>865</v>
      </c>
      <c r="Q694">
        <v>-35427.760000000002</v>
      </c>
      <c r="R694" t="s">
        <v>865</v>
      </c>
      <c r="S694">
        <v>-86.7</v>
      </c>
      <c r="T694">
        <v>-86.7</v>
      </c>
    </row>
    <row r="695" spans="1:20" x14ac:dyDescent="0.25">
      <c r="A695">
        <v>143814</v>
      </c>
      <c r="B695">
        <v>70617661</v>
      </c>
      <c r="C695">
        <v>70617661</v>
      </c>
      <c r="D695" t="s">
        <v>959</v>
      </c>
      <c r="E695" t="s">
        <v>710</v>
      </c>
      <c r="F695" t="s">
        <v>8</v>
      </c>
      <c r="G695" t="s">
        <v>865</v>
      </c>
      <c r="H695" t="s">
        <v>960</v>
      </c>
      <c r="I695" t="s">
        <v>956</v>
      </c>
      <c r="J695" s="104">
        <v>45726</v>
      </c>
      <c r="K695" s="104">
        <v>45728</v>
      </c>
      <c r="L695" s="345">
        <v>4802</v>
      </c>
      <c r="M695">
        <v>7.3520000000000003</v>
      </c>
      <c r="N695">
        <v>-35304.300000000003</v>
      </c>
      <c r="O695" s="345">
        <v>-35391</v>
      </c>
      <c r="P695" t="s">
        <v>865</v>
      </c>
      <c r="Q695">
        <v>-35391</v>
      </c>
      <c r="R695" t="s">
        <v>865</v>
      </c>
      <c r="S695">
        <v>-86.7</v>
      </c>
      <c r="T695">
        <v>-86.7</v>
      </c>
    </row>
    <row r="696" spans="1:20" x14ac:dyDescent="0.25">
      <c r="A696">
        <v>143823</v>
      </c>
      <c r="B696">
        <v>70609136</v>
      </c>
      <c r="C696">
        <v>70609136</v>
      </c>
      <c r="D696" t="s">
        <v>959</v>
      </c>
      <c r="E696" t="s">
        <v>710</v>
      </c>
      <c r="F696" t="s">
        <v>8</v>
      </c>
      <c r="G696" t="s">
        <v>865</v>
      </c>
      <c r="H696" t="s">
        <v>960</v>
      </c>
      <c r="I696" t="s">
        <v>956</v>
      </c>
      <c r="J696" s="104">
        <v>45726</v>
      </c>
      <c r="K696" s="104">
        <v>45728</v>
      </c>
      <c r="L696" s="345">
        <v>1923</v>
      </c>
      <c r="M696">
        <v>7.3520000000000003</v>
      </c>
      <c r="N696">
        <v>-14137.9</v>
      </c>
      <c r="O696" s="345">
        <v>-14224.6</v>
      </c>
      <c r="P696" t="s">
        <v>865</v>
      </c>
      <c r="Q696">
        <v>-14224.6</v>
      </c>
      <c r="R696" t="s">
        <v>865</v>
      </c>
      <c r="S696">
        <v>-86.7</v>
      </c>
      <c r="T696">
        <v>-86.7</v>
      </c>
    </row>
    <row r="697" spans="1:20" x14ac:dyDescent="0.25">
      <c r="A697">
        <v>143832</v>
      </c>
      <c r="B697">
        <v>70609128</v>
      </c>
      <c r="C697">
        <v>70609128</v>
      </c>
      <c r="D697" t="s">
        <v>959</v>
      </c>
      <c r="E697" t="s">
        <v>710</v>
      </c>
      <c r="F697" t="s">
        <v>8</v>
      </c>
      <c r="G697" t="s">
        <v>865</v>
      </c>
      <c r="H697" t="s">
        <v>960</v>
      </c>
      <c r="I697" t="s">
        <v>956</v>
      </c>
      <c r="J697" s="104">
        <v>45726</v>
      </c>
      <c r="K697" s="104">
        <v>45728</v>
      </c>
      <c r="L697" s="345">
        <v>4807</v>
      </c>
      <c r="M697">
        <v>7.3520000000000003</v>
      </c>
      <c r="N697">
        <v>-35341.06</v>
      </c>
      <c r="O697" s="345">
        <v>-35427.760000000002</v>
      </c>
      <c r="P697" t="s">
        <v>865</v>
      </c>
      <c r="Q697">
        <v>-35427.760000000002</v>
      </c>
      <c r="R697" t="s">
        <v>865</v>
      </c>
      <c r="S697">
        <v>-86.7</v>
      </c>
      <c r="T697">
        <v>-86.7</v>
      </c>
    </row>
    <row r="698" spans="1:20" x14ac:dyDescent="0.25">
      <c r="A698">
        <v>143841</v>
      </c>
      <c r="B698">
        <v>70609103</v>
      </c>
      <c r="C698">
        <v>70609103</v>
      </c>
      <c r="D698" t="s">
        <v>959</v>
      </c>
      <c r="E698" t="s">
        <v>710</v>
      </c>
      <c r="F698" t="s">
        <v>8</v>
      </c>
      <c r="G698" t="s">
        <v>865</v>
      </c>
      <c r="H698" t="s">
        <v>960</v>
      </c>
      <c r="I698" t="s">
        <v>956</v>
      </c>
      <c r="J698" s="104">
        <v>45726</v>
      </c>
      <c r="K698" s="104">
        <v>45728</v>
      </c>
      <c r="L698" s="345">
        <v>4807</v>
      </c>
      <c r="M698">
        <v>7.3520000000000003</v>
      </c>
      <c r="N698">
        <v>-35341.06</v>
      </c>
      <c r="O698" s="345">
        <v>-35427.760000000002</v>
      </c>
      <c r="P698" t="s">
        <v>865</v>
      </c>
      <c r="Q698">
        <v>-35427.760000000002</v>
      </c>
      <c r="R698" t="s">
        <v>865</v>
      </c>
      <c r="S698">
        <v>-86.7</v>
      </c>
      <c r="T698">
        <v>-86.7</v>
      </c>
    </row>
    <row r="699" spans="1:20" x14ac:dyDescent="0.25">
      <c r="A699">
        <v>143850</v>
      </c>
      <c r="B699">
        <v>70609064</v>
      </c>
      <c r="C699">
        <v>70609064</v>
      </c>
      <c r="D699" t="s">
        <v>959</v>
      </c>
      <c r="E699" t="s">
        <v>710</v>
      </c>
      <c r="F699" t="s">
        <v>8</v>
      </c>
      <c r="G699" t="s">
        <v>865</v>
      </c>
      <c r="H699" t="s">
        <v>960</v>
      </c>
      <c r="I699" t="s">
        <v>956</v>
      </c>
      <c r="J699" s="104">
        <v>45726</v>
      </c>
      <c r="K699" s="104">
        <v>45728</v>
      </c>
      <c r="L699" s="345">
        <v>1923</v>
      </c>
      <c r="M699">
        <v>7.3520000000000003</v>
      </c>
      <c r="N699">
        <v>-14137.9</v>
      </c>
      <c r="O699" s="345">
        <v>-14224.6</v>
      </c>
      <c r="P699" t="s">
        <v>865</v>
      </c>
      <c r="Q699">
        <v>-14224.6</v>
      </c>
      <c r="R699" t="s">
        <v>865</v>
      </c>
      <c r="S699">
        <v>-86.7</v>
      </c>
      <c r="T699">
        <v>-86.7</v>
      </c>
    </row>
    <row r="700" spans="1:20" x14ac:dyDescent="0.25">
      <c r="A700">
        <v>143859</v>
      </c>
      <c r="B700">
        <v>70609111</v>
      </c>
      <c r="C700">
        <v>70609111</v>
      </c>
      <c r="D700" t="s">
        <v>959</v>
      </c>
      <c r="E700" t="s">
        <v>710</v>
      </c>
      <c r="F700" t="s">
        <v>8</v>
      </c>
      <c r="G700" t="s">
        <v>865</v>
      </c>
      <c r="H700" t="s">
        <v>960</v>
      </c>
      <c r="I700" t="s">
        <v>956</v>
      </c>
      <c r="J700" s="104">
        <v>45726</v>
      </c>
      <c r="K700" s="104">
        <v>45728</v>
      </c>
      <c r="L700" s="345">
        <v>3846</v>
      </c>
      <c r="M700">
        <v>7.3520000000000003</v>
      </c>
      <c r="N700">
        <v>-28275.79</v>
      </c>
      <c r="O700" s="345">
        <v>-28362.49</v>
      </c>
      <c r="P700" t="s">
        <v>865</v>
      </c>
      <c r="Q700">
        <v>-28362.49</v>
      </c>
      <c r="R700" t="s">
        <v>865</v>
      </c>
      <c r="S700">
        <v>-86.7</v>
      </c>
      <c r="T700">
        <v>-86.7</v>
      </c>
    </row>
    <row r="701" spans="1:20" x14ac:dyDescent="0.25">
      <c r="A701">
        <v>143868</v>
      </c>
      <c r="B701">
        <v>70524073</v>
      </c>
      <c r="C701">
        <v>70524073</v>
      </c>
      <c r="D701" t="s">
        <v>959</v>
      </c>
      <c r="E701" t="s">
        <v>710</v>
      </c>
      <c r="F701" t="s">
        <v>8</v>
      </c>
      <c r="G701" t="s">
        <v>865</v>
      </c>
      <c r="H701" t="s">
        <v>960</v>
      </c>
      <c r="I701" t="s">
        <v>956</v>
      </c>
      <c r="J701" s="104">
        <v>45726</v>
      </c>
      <c r="K701" s="104">
        <v>45728</v>
      </c>
      <c r="L701" s="345">
        <v>2885</v>
      </c>
      <c r="M701">
        <v>7.3520000000000003</v>
      </c>
      <c r="N701">
        <v>-21210.52</v>
      </c>
      <c r="O701" s="345">
        <v>-21264.71</v>
      </c>
      <c r="P701" t="s">
        <v>865</v>
      </c>
      <c r="Q701">
        <v>-21264.71</v>
      </c>
      <c r="R701" t="s">
        <v>865</v>
      </c>
      <c r="S701">
        <v>-54.19</v>
      </c>
      <c r="T701">
        <v>-54.19</v>
      </c>
    </row>
    <row r="702" spans="1:20" x14ac:dyDescent="0.25">
      <c r="A702">
        <v>143877</v>
      </c>
      <c r="B702">
        <v>70596124</v>
      </c>
      <c r="C702">
        <v>70596124</v>
      </c>
      <c r="D702" t="s">
        <v>959</v>
      </c>
      <c r="E702" t="s">
        <v>710</v>
      </c>
      <c r="F702" t="s">
        <v>8</v>
      </c>
      <c r="G702" t="s">
        <v>865</v>
      </c>
      <c r="H702" t="s">
        <v>960</v>
      </c>
      <c r="I702" t="s">
        <v>956</v>
      </c>
      <c r="J702" s="104">
        <v>45726</v>
      </c>
      <c r="K702" s="104">
        <v>45728</v>
      </c>
      <c r="L702" s="345">
        <v>3846</v>
      </c>
      <c r="M702">
        <v>7.3520000000000003</v>
      </c>
      <c r="N702">
        <v>-28275.79</v>
      </c>
      <c r="O702" s="345">
        <v>-28362.49</v>
      </c>
      <c r="P702" t="s">
        <v>865</v>
      </c>
      <c r="Q702">
        <v>-28362.49</v>
      </c>
      <c r="R702" t="s">
        <v>865</v>
      </c>
      <c r="S702">
        <v>-86.7</v>
      </c>
      <c r="T702">
        <v>-86.7</v>
      </c>
    </row>
    <row r="703" spans="1:20" x14ac:dyDescent="0.25">
      <c r="A703">
        <v>143886</v>
      </c>
      <c r="B703">
        <v>70596132</v>
      </c>
      <c r="C703">
        <v>70596132</v>
      </c>
      <c r="D703" t="s">
        <v>959</v>
      </c>
      <c r="E703" t="s">
        <v>710</v>
      </c>
      <c r="F703" t="s">
        <v>8</v>
      </c>
      <c r="G703" t="s">
        <v>865</v>
      </c>
      <c r="H703" t="s">
        <v>960</v>
      </c>
      <c r="I703" t="s">
        <v>956</v>
      </c>
      <c r="J703" s="104">
        <v>45726</v>
      </c>
      <c r="K703" s="104">
        <v>45728</v>
      </c>
      <c r="L703" s="345">
        <v>1923</v>
      </c>
      <c r="M703">
        <v>7.3520000000000003</v>
      </c>
      <c r="N703">
        <v>-14137.9</v>
      </c>
      <c r="O703" s="345">
        <v>-14224.6</v>
      </c>
      <c r="P703" t="s">
        <v>865</v>
      </c>
      <c r="Q703">
        <v>-14224.6</v>
      </c>
      <c r="R703" t="s">
        <v>865</v>
      </c>
      <c r="S703">
        <v>-86.7</v>
      </c>
      <c r="T703">
        <v>-86.7</v>
      </c>
    </row>
    <row r="704" spans="1:20" x14ac:dyDescent="0.25">
      <c r="A704">
        <v>143895</v>
      </c>
      <c r="B704">
        <v>70596149</v>
      </c>
      <c r="C704">
        <v>70596149</v>
      </c>
      <c r="D704" t="s">
        <v>959</v>
      </c>
      <c r="E704" t="s">
        <v>710</v>
      </c>
      <c r="F704" t="s">
        <v>8</v>
      </c>
      <c r="G704" t="s">
        <v>865</v>
      </c>
      <c r="H704" t="s">
        <v>960</v>
      </c>
      <c r="I704" t="s">
        <v>956</v>
      </c>
      <c r="J704" s="104">
        <v>45726</v>
      </c>
      <c r="K704" s="104">
        <v>45728</v>
      </c>
      <c r="L704" s="345">
        <v>1923</v>
      </c>
      <c r="M704">
        <v>7.3520000000000003</v>
      </c>
      <c r="N704">
        <v>-14137.9</v>
      </c>
      <c r="O704" s="345">
        <v>-14224.6</v>
      </c>
      <c r="P704" t="s">
        <v>865</v>
      </c>
      <c r="Q704">
        <v>-14224.6</v>
      </c>
      <c r="R704" t="s">
        <v>865</v>
      </c>
      <c r="S704">
        <v>-86.7</v>
      </c>
      <c r="T704">
        <v>-86.7</v>
      </c>
    </row>
    <row r="705" spans="1:20" x14ac:dyDescent="0.25">
      <c r="A705">
        <v>143904</v>
      </c>
      <c r="B705">
        <v>70598445</v>
      </c>
      <c r="C705">
        <v>70598445</v>
      </c>
      <c r="D705" t="s">
        <v>959</v>
      </c>
      <c r="E705" t="s">
        <v>710</v>
      </c>
      <c r="F705" t="s">
        <v>8</v>
      </c>
      <c r="G705" t="s">
        <v>865</v>
      </c>
      <c r="H705" t="s">
        <v>960</v>
      </c>
      <c r="I705" t="s">
        <v>956</v>
      </c>
      <c r="J705" s="104">
        <v>45726</v>
      </c>
      <c r="K705" s="104">
        <v>45728</v>
      </c>
      <c r="L705" s="345">
        <v>9613</v>
      </c>
      <c r="M705">
        <v>7.3520000000000003</v>
      </c>
      <c r="N705">
        <v>-70674.78</v>
      </c>
      <c r="O705" s="345">
        <v>-70851.47</v>
      </c>
      <c r="P705" t="s">
        <v>865</v>
      </c>
      <c r="Q705">
        <v>-70851.47</v>
      </c>
      <c r="R705" t="s">
        <v>865</v>
      </c>
      <c r="S705">
        <v>-176.69</v>
      </c>
      <c r="T705">
        <v>-176.69</v>
      </c>
    </row>
    <row r="706" spans="1:20" x14ac:dyDescent="0.25">
      <c r="A706">
        <v>143913</v>
      </c>
      <c r="B706">
        <v>70524098</v>
      </c>
      <c r="C706">
        <v>70524098</v>
      </c>
      <c r="D706" t="s">
        <v>959</v>
      </c>
      <c r="E706" t="s">
        <v>710</v>
      </c>
      <c r="F706" t="s">
        <v>8</v>
      </c>
      <c r="G706" t="s">
        <v>865</v>
      </c>
      <c r="H706" t="s">
        <v>960</v>
      </c>
      <c r="I706" t="s">
        <v>956</v>
      </c>
      <c r="J706" s="104">
        <v>45726</v>
      </c>
      <c r="K706" s="104">
        <v>45728</v>
      </c>
      <c r="L706" s="345">
        <v>2885</v>
      </c>
      <c r="M706">
        <v>7.3520000000000003</v>
      </c>
      <c r="N706">
        <v>-21210.52</v>
      </c>
      <c r="O706" s="345">
        <v>-21264.71</v>
      </c>
      <c r="P706" t="s">
        <v>865</v>
      </c>
      <c r="Q706">
        <v>-21264.71</v>
      </c>
      <c r="R706" t="s">
        <v>865</v>
      </c>
      <c r="S706">
        <v>-54.19</v>
      </c>
      <c r="T706">
        <v>-54.19</v>
      </c>
    </row>
    <row r="707" spans="1:20" x14ac:dyDescent="0.25">
      <c r="A707">
        <v>143922</v>
      </c>
      <c r="B707">
        <v>70572573</v>
      </c>
      <c r="C707">
        <v>70572573</v>
      </c>
      <c r="D707" t="s">
        <v>959</v>
      </c>
      <c r="E707" t="s">
        <v>710</v>
      </c>
      <c r="F707" t="s">
        <v>8</v>
      </c>
      <c r="G707" t="s">
        <v>865</v>
      </c>
      <c r="H707" t="s">
        <v>960</v>
      </c>
      <c r="I707" t="s">
        <v>956</v>
      </c>
      <c r="J707" s="104">
        <v>45726</v>
      </c>
      <c r="K707" s="104">
        <v>45728</v>
      </c>
      <c r="L707" s="345">
        <v>1635</v>
      </c>
      <c r="M707">
        <v>7.3520000000000003</v>
      </c>
      <c r="N707">
        <v>-12020.52</v>
      </c>
      <c r="O707" s="345">
        <v>-12107.22</v>
      </c>
      <c r="P707" t="s">
        <v>865</v>
      </c>
      <c r="Q707">
        <v>-12107.22</v>
      </c>
      <c r="R707" t="s">
        <v>865</v>
      </c>
      <c r="S707">
        <v>-86.7</v>
      </c>
      <c r="T707">
        <v>-86.7</v>
      </c>
    </row>
    <row r="708" spans="1:20" x14ac:dyDescent="0.25">
      <c r="A708">
        <v>144127</v>
      </c>
      <c r="B708">
        <v>676870</v>
      </c>
      <c r="C708">
        <v>676870</v>
      </c>
      <c r="D708" t="s">
        <v>971</v>
      </c>
      <c r="E708" t="s">
        <v>701</v>
      </c>
      <c r="F708" t="s">
        <v>53</v>
      </c>
      <c r="G708" t="s">
        <v>58</v>
      </c>
      <c r="I708" t="s">
        <v>956</v>
      </c>
      <c r="J708" s="104">
        <v>45726</v>
      </c>
      <c r="K708" s="104">
        <v>45727</v>
      </c>
      <c r="L708" s="345">
        <v>-4</v>
      </c>
      <c r="M708">
        <v>2751.0749999999998</v>
      </c>
      <c r="N708">
        <v>11004.3</v>
      </c>
      <c r="O708" s="345">
        <v>10974.3</v>
      </c>
      <c r="P708" t="s">
        <v>58</v>
      </c>
      <c r="Q708">
        <v>10974.3</v>
      </c>
      <c r="R708" t="s">
        <v>58</v>
      </c>
      <c r="S708">
        <v>-30</v>
      </c>
      <c r="T708">
        <v>-30</v>
      </c>
    </row>
    <row r="709" spans="1:20" x14ac:dyDescent="0.25">
      <c r="A709">
        <v>143789</v>
      </c>
      <c r="B709">
        <v>70523881</v>
      </c>
      <c r="C709">
        <v>70523881</v>
      </c>
      <c r="D709" t="s">
        <v>959</v>
      </c>
      <c r="E709" t="s">
        <v>710</v>
      </c>
      <c r="F709" t="s">
        <v>8</v>
      </c>
      <c r="G709" t="s">
        <v>865</v>
      </c>
      <c r="H709" t="s">
        <v>960</v>
      </c>
      <c r="I709" t="s">
        <v>956</v>
      </c>
      <c r="J709" s="104">
        <v>45723</v>
      </c>
      <c r="K709" s="104">
        <v>45727</v>
      </c>
      <c r="L709" s="345">
        <v>309</v>
      </c>
      <c r="M709">
        <v>7.37392</v>
      </c>
      <c r="N709">
        <v>-2278.54</v>
      </c>
      <c r="O709" s="345">
        <v>-2195.6</v>
      </c>
      <c r="P709" t="s">
        <v>58</v>
      </c>
      <c r="Q709">
        <v>-2195.6</v>
      </c>
      <c r="R709" t="s">
        <v>865</v>
      </c>
      <c r="S709">
        <v>82.94</v>
      </c>
      <c r="T709">
        <v>82.94</v>
      </c>
    </row>
    <row r="710" spans="1:20" x14ac:dyDescent="0.25">
      <c r="A710">
        <v>143798</v>
      </c>
      <c r="B710">
        <v>70524081</v>
      </c>
      <c r="C710">
        <v>70524081</v>
      </c>
      <c r="D710" t="s">
        <v>959</v>
      </c>
      <c r="E710" t="s">
        <v>710</v>
      </c>
      <c r="F710" t="s">
        <v>8</v>
      </c>
      <c r="G710" t="s">
        <v>865</v>
      </c>
      <c r="H710" t="s">
        <v>960</v>
      </c>
      <c r="I710" t="s">
        <v>956</v>
      </c>
      <c r="J710" s="104">
        <v>45723</v>
      </c>
      <c r="K710" s="104">
        <v>45727</v>
      </c>
      <c r="L710" s="345">
        <v>347</v>
      </c>
      <c r="M710">
        <v>7.37392</v>
      </c>
      <c r="N710">
        <v>-2558.75</v>
      </c>
      <c r="O710" s="345">
        <v>-2455.2600000000002</v>
      </c>
      <c r="P710" t="s">
        <v>58</v>
      </c>
      <c r="Q710">
        <v>-2455.2600000000002</v>
      </c>
      <c r="R710" t="s">
        <v>865</v>
      </c>
      <c r="S710">
        <v>103.49</v>
      </c>
      <c r="T710">
        <v>103.49</v>
      </c>
    </row>
    <row r="711" spans="1:20" x14ac:dyDescent="0.25">
      <c r="A711">
        <v>143807</v>
      </c>
      <c r="B711">
        <v>70524877</v>
      </c>
      <c r="C711">
        <v>70524877</v>
      </c>
      <c r="D711" t="s">
        <v>959</v>
      </c>
      <c r="E711" t="s">
        <v>710</v>
      </c>
      <c r="F711" t="s">
        <v>8</v>
      </c>
      <c r="G711" t="s">
        <v>865</v>
      </c>
      <c r="H711" t="s">
        <v>960</v>
      </c>
      <c r="I711" t="s">
        <v>956</v>
      </c>
      <c r="J711" s="104">
        <v>45723</v>
      </c>
      <c r="K711" s="104">
        <v>45727</v>
      </c>
      <c r="L711" s="345">
        <v>193</v>
      </c>
      <c r="M711">
        <v>7.3738929999999998</v>
      </c>
      <c r="N711">
        <v>-1423.16</v>
      </c>
      <c r="O711" s="345">
        <v>-1402.96</v>
      </c>
      <c r="P711" t="s">
        <v>58</v>
      </c>
      <c r="Q711">
        <v>-1402.96</v>
      </c>
      <c r="R711" t="s">
        <v>865</v>
      </c>
      <c r="S711">
        <v>20.2</v>
      </c>
      <c r="T711">
        <v>20.2</v>
      </c>
    </row>
    <row r="712" spans="1:20" x14ac:dyDescent="0.25">
      <c r="A712">
        <v>143816</v>
      </c>
      <c r="B712">
        <v>70617661</v>
      </c>
      <c r="C712">
        <v>70617661</v>
      </c>
      <c r="D712" t="s">
        <v>959</v>
      </c>
      <c r="E712" t="s">
        <v>710</v>
      </c>
      <c r="F712" t="s">
        <v>8</v>
      </c>
      <c r="G712" t="s">
        <v>865</v>
      </c>
      <c r="H712" t="s">
        <v>960</v>
      </c>
      <c r="I712" t="s">
        <v>956</v>
      </c>
      <c r="J712" s="104">
        <v>45723</v>
      </c>
      <c r="K712" s="104">
        <v>45727</v>
      </c>
      <c r="L712" s="345">
        <v>198</v>
      </c>
      <c r="M712">
        <v>7.3738929999999998</v>
      </c>
      <c r="N712">
        <v>-1460.03</v>
      </c>
      <c r="O712" s="345">
        <v>-1437.15</v>
      </c>
      <c r="P712" t="s">
        <v>58</v>
      </c>
      <c r="Q712">
        <v>-1437.15</v>
      </c>
      <c r="R712" t="s">
        <v>865</v>
      </c>
      <c r="S712">
        <v>22.88</v>
      </c>
      <c r="T712">
        <v>22.88</v>
      </c>
    </row>
    <row r="713" spans="1:20" x14ac:dyDescent="0.25">
      <c r="A713">
        <v>143825</v>
      </c>
      <c r="B713">
        <v>70609136</v>
      </c>
      <c r="C713">
        <v>70609136</v>
      </c>
      <c r="D713" t="s">
        <v>959</v>
      </c>
      <c r="E713" t="s">
        <v>710</v>
      </c>
      <c r="F713" t="s">
        <v>8</v>
      </c>
      <c r="G713" t="s">
        <v>865</v>
      </c>
      <c r="H713" t="s">
        <v>960</v>
      </c>
      <c r="I713" t="s">
        <v>956</v>
      </c>
      <c r="J713" s="104">
        <v>45723</v>
      </c>
      <c r="K713" s="104">
        <v>45727</v>
      </c>
      <c r="L713" s="345">
        <v>77</v>
      </c>
      <c r="M713">
        <v>7.3738929999999998</v>
      </c>
      <c r="N713">
        <v>-567.79</v>
      </c>
      <c r="O713" s="345">
        <v>-610.33000000000004</v>
      </c>
      <c r="P713" t="s">
        <v>58</v>
      </c>
      <c r="Q713">
        <v>-610.33000000000004</v>
      </c>
      <c r="R713" t="s">
        <v>865</v>
      </c>
      <c r="S713">
        <v>-42.54</v>
      </c>
      <c r="T713">
        <v>-42.54</v>
      </c>
    </row>
    <row r="714" spans="1:20" x14ac:dyDescent="0.25">
      <c r="A714">
        <v>143834</v>
      </c>
      <c r="B714">
        <v>70609128</v>
      </c>
      <c r="C714">
        <v>70609128</v>
      </c>
      <c r="D714" t="s">
        <v>959</v>
      </c>
      <c r="E714" t="s">
        <v>710</v>
      </c>
      <c r="F714" t="s">
        <v>8</v>
      </c>
      <c r="G714" t="s">
        <v>865</v>
      </c>
      <c r="H714" t="s">
        <v>960</v>
      </c>
      <c r="I714" t="s">
        <v>956</v>
      </c>
      <c r="J714" s="104">
        <v>45723</v>
      </c>
      <c r="K714" s="104">
        <v>45727</v>
      </c>
      <c r="L714" s="345">
        <v>193</v>
      </c>
      <c r="M714">
        <v>7.3738929999999998</v>
      </c>
      <c r="N714">
        <v>-1423.16</v>
      </c>
      <c r="O714" s="345">
        <v>-1402.96</v>
      </c>
      <c r="P714" t="s">
        <v>58</v>
      </c>
      <c r="Q714">
        <v>-1402.96</v>
      </c>
      <c r="R714" t="s">
        <v>865</v>
      </c>
      <c r="S714">
        <v>20.2</v>
      </c>
      <c r="T714">
        <v>20.2</v>
      </c>
    </row>
    <row r="715" spans="1:20" x14ac:dyDescent="0.25">
      <c r="A715">
        <v>143843</v>
      </c>
      <c r="B715">
        <v>70609103</v>
      </c>
      <c r="C715">
        <v>70609103</v>
      </c>
      <c r="D715" t="s">
        <v>959</v>
      </c>
      <c r="E715" t="s">
        <v>710</v>
      </c>
      <c r="F715" t="s">
        <v>8</v>
      </c>
      <c r="G715" t="s">
        <v>865</v>
      </c>
      <c r="H715" t="s">
        <v>960</v>
      </c>
      <c r="I715" t="s">
        <v>956</v>
      </c>
      <c r="J715" s="104">
        <v>45723</v>
      </c>
      <c r="K715" s="104">
        <v>45727</v>
      </c>
      <c r="L715" s="345">
        <v>193</v>
      </c>
      <c r="M715">
        <v>7.3738929999999998</v>
      </c>
      <c r="N715">
        <v>-1423.16</v>
      </c>
      <c r="O715" s="345">
        <v>-1402.96</v>
      </c>
      <c r="P715" t="s">
        <v>58</v>
      </c>
      <c r="Q715">
        <v>-1402.96</v>
      </c>
      <c r="R715" t="s">
        <v>865</v>
      </c>
      <c r="S715">
        <v>20.2</v>
      </c>
      <c r="T715">
        <v>20.2</v>
      </c>
    </row>
    <row r="716" spans="1:20" x14ac:dyDescent="0.25">
      <c r="A716">
        <v>143852</v>
      </c>
      <c r="B716">
        <v>70609064</v>
      </c>
      <c r="C716">
        <v>70609064</v>
      </c>
      <c r="D716" t="s">
        <v>959</v>
      </c>
      <c r="E716" t="s">
        <v>710</v>
      </c>
      <c r="F716" t="s">
        <v>8</v>
      </c>
      <c r="G716" t="s">
        <v>865</v>
      </c>
      <c r="H716" t="s">
        <v>960</v>
      </c>
      <c r="I716" t="s">
        <v>956</v>
      </c>
      <c r="J716" s="104">
        <v>45723</v>
      </c>
      <c r="K716" s="104">
        <v>45727</v>
      </c>
      <c r="L716" s="345">
        <v>77</v>
      </c>
      <c r="M716">
        <v>7.3738929999999998</v>
      </c>
      <c r="N716">
        <v>-567.79</v>
      </c>
      <c r="O716" s="345">
        <v>-610.33000000000004</v>
      </c>
      <c r="P716" t="s">
        <v>58</v>
      </c>
      <c r="Q716">
        <v>-610.33000000000004</v>
      </c>
      <c r="R716" t="s">
        <v>865</v>
      </c>
      <c r="S716">
        <v>-42.54</v>
      </c>
      <c r="T716">
        <v>-42.54</v>
      </c>
    </row>
    <row r="717" spans="1:20" x14ac:dyDescent="0.25">
      <c r="A717">
        <v>143861</v>
      </c>
      <c r="B717">
        <v>70609111</v>
      </c>
      <c r="C717">
        <v>70609111</v>
      </c>
      <c r="D717" t="s">
        <v>959</v>
      </c>
      <c r="E717" t="s">
        <v>710</v>
      </c>
      <c r="F717" t="s">
        <v>8</v>
      </c>
      <c r="G717" t="s">
        <v>865</v>
      </c>
      <c r="H717" t="s">
        <v>960</v>
      </c>
      <c r="I717" t="s">
        <v>956</v>
      </c>
      <c r="J717" s="104">
        <v>45723</v>
      </c>
      <c r="K717" s="104">
        <v>45727</v>
      </c>
      <c r="L717" s="345">
        <v>154</v>
      </c>
      <c r="M717">
        <v>7.3738929999999998</v>
      </c>
      <c r="N717">
        <v>-1135.58</v>
      </c>
      <c r="O717" s="345">
        <v>-1136.48</v>
      </c>
      <c r="P717" t="s">
        <v>58</v>
      </c>
      <c r="Q717">
        <v>-1136.48</v>
      </c>
      <c r="R717" t="s">
        <v>865</v>
      </c>
      <c r="S717">
        <v>-0.9</v>
      </c>
      <c r="T717">
        <v>-0.9</v>
      </c>
    </row>
    <row r="718" spans="1:20" x14ac:dyDescent="0.25">
      <c r="A718">
        <v>143870</v>
      </c>
      <c r="B718">
        <v>70524073</v>
      </c>
      <c r="C718">
        <v>70524073</v>
      </c>
      <c r="D718" t="s">
        <v>959</v>
      </c>
      <c r="E718" t="s">
        <v>710</v>
      </c>
      <c r="F718" t="s">
        <v>8</v>
      </c>
      <c r="G718" t="s">
        <v>865</v>
      </c>
      <c r="H718" t="s">
        <v>960</v>
      </c>
      <c r="I718" t="s">
        <v>956</v>
      </c>
      <c r="J718" s="104">
        <v>45723</v>
      </c>
      <c r="K718" s="104">
        <v>45727</v>
      </c>
      <c r="L718" s="345">
        <v>115</v>
      </c>
      <c r="M718">
        <v>7.3738929999999998</v>
      </c>
      <c r="N718">
        <v>-848</v>
      </c>
      <c r="O718" s="345">
        <v>-839.82</v>
      </c>
      <c r="P718" t="s">
        <v>58</v>
      </c>
      <c r="Q718">
        <v>-839.82</v>
      </c>
      <c r="R718" t="s">
        <v>865</v>
      </c>
      <c r="S718">
        <v>8.18</v>
      </c>
      <c r="T718">
        <v>8.18</v>
      </c>
    </row>
    <row r="719" spans="1:20" x14ac:dyDescent="0.25">
      <c r="A719">
        <v>143879</v>
      </c>
      <c r="B719">
        <v>70596124</v>
      </c>
      <c r="C719">
        <v>70596124</v>
      </c>
      <c r="D719" t="s">
        <v>959</v>
      </c>
      <c r="E719" t="s">
        <v>710</v>
      </c>
      <c r="F719" t="s">
        <v>8</v>
      </c>
      <c r="G719" t="s">
        <v>865</v>
      </c>
      <c r="H719" t="s">
        <v>960</v>
      </c>
      <c r="I719" t="s">
        <v>956</v>
      </c>
      <c r="J719" s="104">
        <v>45723</v>
      </c>
      <c r="K719" s="104">
        <v>45727</v>
      </c>
      <c r="L719" s="345">
        <v>154</v>
      </c>
      <c r="M719">
        <v>7.3738929999999998</v>
      </c>
      <c r="N719">
        <v>-1135.58</v>
      </c>
      <c r="O719" s="345">
        <v>-1136.48</v>
      </c>
      <c r="P719" t="s">
        <v>58</v>
      </c>
      <c r="Q719">
        <v>-1136.48</v>
      </c>
      <c r="R719" t="s">
        <v>865</v>
      </c>
      <c r="S719">
        <v>-0.9</v>
      </c>
      <c r="T719">
        <v>-0.9</v>
      </c>
    </row>
    <row r="720" spans="1:20" x14ac:dyDescent="0.25">
      <c r="A720">
        <v>143888</v>
      </c>
      <c r="B720">
        <v>70596132</v>
      </c>
      <c r="C720">
        <v>70596132</v>
      </c>
      <c r="D720" t="s">
        <v>959</v>
      </c>
      <c r="E720" t="s">
        <v>710</v>
      </c>
      <c r="F720" t="s">
        <v>8</v>
      </c>
      <c r="G720" t="s">
        <v>865</v>
      </c>
      <c r="H720" t="s">
        <v>960</v>
      </c>
      <c r="I720" t="s">
        <v>956</v>
      </c>
      <c r="J720" s="104">
        <v>45723</v>
      </c>
      <c r="K720" s="104">
        <v>45727</v>
      </c>
      <c r="L720" s="345">
        <v>77</v>
      </c>
      <c r="M720">
        <v>7.3738929999999998</v>
      </c>
      <c r="N720">
        <v>-567.79</v>
      </c>
      <c r="O720" s="345">
        <v>-610.33000000000004</v>
      </c>
      <c r="P720" t="s">
        <v>58</v>
      </c>
      <c r="Q720">
        <v>-610.33000000000004</v>
      </c>
      <c r="R720" t="s">
        <v>865</v>
      </c>
      <c r="S720">
        <v>-42.54</v>
      </c>
      <c r="T720">
        <v>-42.54</v>
      </c>
    </row>
    <row r="721" spans="1:20" x14ac:dyDescent="0.25">
      <c r="A721">
        <v>143897</v>
      </c>
      <c r="B721">
        <v>70596149</v>
      </c>
      <c r="C721">
        <v>70596149</v>
      </c>
      <c r="D721" t="s">
        <v>959</v>
      </c>
      <c r="E721" t="s">
        <v>710</v>
      </c>
      <c r="F721" t="s">
        <v>8</v>
      </c>
      <c r="G721" t="s">
        <v>865</v>
      </c>
      <c r="H721" t="s">
        <v>960</v>
      </c>
      <c r="I721" t="s">
        <v>956</v>
      </c>
      <c r="J721" s="104">
        <v>45723</v>
      </c>
      <c r="K721" s="104">
        <v>45727</v>
      </c>
      <c r="L721" s="345">
        <v>77</v>
      </c>
      <c r="M721">
        <v>7.3738929999999998</v>
      </c>
      <c r="N721">
        <v>-567.79</v>
      </c>
      <c r="O721" s="345">
        <v>-610.33000000000004</v>
      </c>
      <c r="P721" t="s">
        <v>58</v>
      </c>
      <c r="Q721">
        <v>-610.33000000000004</v>
      </c>
      <c r="R721" t="s">
        <v>865</v>
      </c>
      <c r="S721">
        <v>-42.54</v>
      </c>
      <c r="T721">
        <v>-42.54</v>
      </c>
    </row>
    <row r="722" spans="1:20" x14ac:dyDescent="0.25">
      <c r="A722">
        <v>143906</v>
      </c>
      <c r="B722">
        <v>70598445</v>
      </c>
      <c r="C722">
        <v>70598445</v>
      </c>
      <c r="D722" t="s">
        <v>959</v>
      </c>
      <c r="E722" t="s">
        <v>710</v>
      </c>
      <c r="F722" t="s">
        <v>8</v>
      </c>
      <c r="G722" t="s">
        <v>865</v>
      </c>
      <c r="H722" t="s">
        <v>960</v>
      </c>
      <c r="I722" t="s">
        <v>956</v>
      </c>
      <c r="J722" s="104">
        <v>45723</v>
      </c>
      <c r="K722" s="104">
        <v>45727</v>
      </c>
      <c r="L722" s="345">
        <v>387</v>
      </c>
      <c r="M722">
        <v>7.37392</v>
      </c>
      <c r="N722">
        <v>-2853.71</v>
      </c>
      <c r="O722" s="345">
        <v>-2698.42</v>
      </c>
      <c r="P722" t="s">
        <v>58</v>
      </c>
      <c r="Q722">
        <v>-2698.42</v>
      </c>
      <c r="R722" t="s">
        <v>865</v>
      </c>
      <c r="S722">
        <v>155.29</v>
      </c>
      <c r="T722">
        <v>155.29</v>
      </c>
    </row>
    <row r="723" spans="1:20" x14ac:dyDescent="0.25">
      <c r="A723">
        <v>143915</v>
      </c>
      <c r="B723">
        <v>70524098</v>
      </c>
      <c r="C723">
        <v>70524098</v>
      </c>
      <c r="D723" t="s">
        <v>959</v>
      </c>
      <c r="E723" t="s">
        <v>710</v>
      </c>
      <c r="F723" t="s">
        <v>8</v>
      </c>
      <c r="G723" t="s">
        <v>865</v>
      </c>
      <c r="H723" t="s">
        <v>960</v>
      </c>
      <c r="I723" t="s">
        <v>956</v>
      </c>
      <c r="J723" s="104">
        <v>45723</v>
      </c>
      <c r="K723" s="104">
        <v>45727</v>
      </c>
      <c r="L723" s="345">
        <v>115</v>
      </c>
      <c r="M723">
        <v>7.3738929999999998</v>
      </c>
      <c r="N723">
        <v>-848</v>
      </c>
      <c r="O723" s="345">
        <v>-839.82</v>
      </c>
      <c r="P723" t="s">
        <v>58</v>
      </c>
      <c r="Q723">
        <v>-839.82</v>
      </c>
      <c r="R723" t="s">
        <v>865</v>
      </c>
      <c r="S723">
        <v>8.18</v>
      </c>
      <c r="T723">
        <v>8.18</v>
      </c>
    </row>
    <row r="724" spans="1:20" x14ac:dyDescent="0.25">
      <c r="A724">
        <v>143924</v>
      </c>
      <c r="B724">
        <v>70572573</v>
      </c>
      <c r="C724">
        <v>70572573</v>
      </c>
      <c r="D724" t="s">
        <v>959</v>
      </c>
      <c r="E724" t="s">
        <v>710</v>
      </c>
      <c r="F724" t="s">
        <v>8</v>
      </c>
      <c r="G724" t="s">
        <v>865</v>
      </c>
      <c r="H724" t="s">
        <v>960</v>
      </c>
      <c r="I724" t="s">
        <v>956</v>
      </c>
      <c r="J724" s="104">
        <v>45723</v>
      </c>
      <c r="K724" s="104">
        <v>45727</v>
      </c>
      <c r="L724" s="345">
        <v>65</v>
      </c>
      <c r="M724">
        <v>7.3738929999999998</v>
      </c>
      <c r="N724">
        <v>-479.3</v>
      </c>
      <c r="O724" s="345">
        <v>-528.33000000000004</v>
      </c>
      <c r="P724" t="s">
        <v>58</v>
      </c>
      <c r="Q724">
        <v>-528.33000000000004</v>
      </c>
      <c r="R724" t="s">
        <v>865</v>
      </c>
      <c r="S724">
        <v>-49.03</v>
      </c>
      <c r="T724">
        <v>-49.03</v>
      </c>
    </row>
    <row r="725" spans="1:20" x14ac:dyDescent="0.25">
      <c r="A725">
        <v>140543</v>
      </c>
      <c r="B725">
        <v>676844</v>
      </c>
      <c r="C725">
        <v>676844</v>
      </c>
      <c r="D725" t="s">
        <v>959</v>
      </c>
      <c r="E725" t="s">
        <v>710</v>
      </c>
      <c r="F725" t="s">
        <v>8</v>
      </c>
      <c r="G725" t="s">
        <v>865</v>
      </c>
      <c r="H725" t="s">
        <v>965</v>
      </c>
      <c r="I725" t="s">
        <v>956</v>
      </c>
      <c r="J725" s="104">
        <v>45722</v>
      </c>
      <c r="K725" s="104">
        <v>45722</v>
      </c>
      <c r="L725" s="345">
        <v>1000</v>
      </c>
      <c r="M725">
        <v>7.4809999999999999</v>
      </c>
      <c r="N725">
        <v>-7481</v>
      </c>
      <c r="O725" s="345">
        <v>-6992.63</v>
      </c>
      <c r="P725" t="s">
        <v>58</v>
      </c>
      <c r="Q725">
        <v>-7481</v>
      </c>
      <c r="R725" t="s">
        <v>865</v>
      </c>
      <c r="S725">
        <v>0</v>
      </c>
      <c r="T725">
        <v>0</v>
      </c>
    </row>
    <row r="726" spans="1:20" x14ac:dyDescent="0.25">
      <c r="A726">
        <v>148023</v>
      </c>
      <c r="B726">
        <v>676888</v>
      </c>
      <c r="C726">
        <v>676888</v>
      </c>
      <c r="D726" t="s">
        <v>971</v>
      </c>
      <c r="E726" t="s">
        <v>701</v>
      </c>
      <c r="F726" t="s">
        <v>53</v>
      </c>
      <c r="G726" t="s">
        <v>58</v>
      </c>
      <c r="I726" t="s">
        <v>956</v>
      </c>
      <c r="J726" s="104">
        <v>45722</v>
      </c>
      <c r="K726" s="104">
        <v>45723</v>
      </c>
      <c r="L726" s="345">
        <v>-11</v>
      </c>
      <c r="M726">
        <v>2750.4340000000002</v>
      </c>
      <c r="N726">
        <v>30254.77</v>
      </c>
      <c r="O726" s="345">
        <v>30224.77</v>
      </c>
      <c r="P726" t="s">
        <v>58</v>
      </c>
      <c r="Q726">
        <v>30224.77</v>
      </c>
      <c r="R726" t="s">
        <v>58</v>
      </c>
      <c r="S726">
        <v>-30</v>
      </c>
      <c r="T726">
        <v>-30</v>
      </c>
    </row>
    <row r="727" spans="1:20" x14ac:dyDescent="0.25">
      <c r="A727">
        <v>140072</v>
      </c>
      <c r="B727">
        <v>676864</v>
      </c>
      <c r="C727">
        <v>676864</v>
      </c>
      <c r="D727" t="s">
        <v>746</v>
      </c>
      <c r="E727" t="s">
        <v>746</v>
      </c>
      <c r="F727" t="s">
        <v>873</v>
      </c>
      <c r="G727" t="s">
        <v>58</v>
      </c>
      <c r="H727" t="s">
        <v>965</v>
      </c>
      <c r="I727" t="s">
        <v>956</v>
      </c>
      <c r="J727" s="104">
        <v>45719</v>
      </c>
      <c r="K727" s="104">
        <v>45719</v>
      </c>
      <c r="L727" s="345">
        <v>30000</v>
      </c>
      <c r="M727">
        <v>100</v>
      </c>
      <c r="N727">
        <v>-30000</v>
      </c>
      <c r="O727" s="345">
        <v>-30000</v>
      </c>
      <c r="P727" t="s">
        <v>58</v>
      </c>
      <c r="Q727">
        <v>-30000</v>
      </c>
      <c r="R727" t="s">
        <v>58</v>
      </c>
      <c r="S727">
        <v>0</v>
      </c>
      <c r="T727">
        <v>0</v>
      </c>
    </row>
    <row r="728" spans="1:20" x14ac:dyDescent="0.25">
      <c r="A728">
        <v>144124</v>
      </c>
      <c r="B728">
        <v>676821</v>
      </c>
      <c r="C728">
        <v>676821</v>
      </c>
      <c r="D728" t="s">
        <v>746</v>
      </c>
      <c r="E728" t="s">
        <v>746</v>
      </c>
      <c r="F728" t="s">
        <v>873</v>
      </c>
      <c r="G728" t="s">
        <v>58</v>
      </c>
      <c r="H728" t="s">
        <v>965</v>
      </c>
      <c r="I728" t="s">
        <v>956</v>
      </c>
      <c r="J728" s="104">
        <v>45719</v>
      </c>
      <c r="K728" s="104">
        <v>45719</v>
      </c>
      <c r="L728" s="345">
        <v>60000</v>
      </c>
      <c r="M728">
        <v>100</v>
      </c>
      <c r="N728">
        <v>-60000</v>
      </c>
      <c r="O728" s="345">
        <v>-60000</v>
      </c>
      <c r="P728" t="s">
        <v>58</v>
      </c>
      <c r="Q728">
        <v>-60000</v>
      </c>
      <c r="R728" t="s">
        <v>58</v>
      </c>
      <c r="S728">
        <v>0</v>
      </c>
      <c r="T728">
        <v>0</v>
      </c>
    </row>
    <row r="729" spans="1:20" x14ac:dyDescent="0.25">
      <c r="A729">
        <v>148017</v>
      </c>
      <c r="B729">
        <v>676879</v>
      </c>
      <c r="C729">
        <v>676879</v>
      </c>
      <c r="D729" t="s">
        <v>746</v>
      </c>
      <c r="E729" t="s">
        <v>746</v>
      </c>
      <c r="F729" t="s">
        <v>873</v>
      </c>
      <c r="G729" t="s">
        <v>58</v>
      </c>
      <c r="H729" t="s">
        <v>965</v>
      </c>
      <c r="I729" t="s">
        <v>956</v>
      </c>
      <c r="J729" s="104">
        <v>45719</v>
      </c>
      <c r="K729" s="104">
        <v>45719</v>
      </c>
      <c r="L729" s="345">
        <v>10000</v>
      </c>
      <c r="M729">
        <v>100</v>
      </c>
      <c r="N729">
        <v>-10000</v>
      </c>
      <c r="O729" s="345">
        <v>-10000</v>
      </c>
      <c r="P729" t="s">
        <v>58</v>
      </c>
      <c r="Q729">
        <v>-10000</v>
      </c>
      <c r="R729" t="s">
        <v>58</v>
      </c>
      <c r="S729">
        <v>0</v>
      </c>
      <c r="T729">
        <v>0</v>
      </c>
    </row>
    <row r="730" spans="1:20" x14ac:dyDescent="0.25">
      <c r="A730">
        <v>137812</v>
      </c>
      <c r="B730">
        <v>70523881</v>
      </c>
      <c r="C730">
        <v>70523881</v>
      </c>
      <c r="D730" t="s">
        <v>1009</v>
      </c>
      <c r="E730" t="s">
        <v>708</v>
      </c>
      <c r="F730" t="s">
        <v>7</v>
      </c>
      <c r="G730" t="s">
        <v>58</v>
      </c>
      <c r="H730" t="s">
        <v>960</v>
      </c>
      <c r="I730" t="s">
        <v>956</v>
      </c>
      <c r="J730" s="104">
        <v>45716</v>
      </c>
      <c r="K730" s="104">
        <v>45720</v>
      </c>
      <c r="L730" s="345">
        <v>40</v>
      </c>
      <c r="M730">
        <v>479.49349999999998</v>
      </c>
      <c r="N730">
        <v>-19179.740000000002</v>
      </c>
      <c r="O730" s="345">
        <v>-19259.740000000002</v>
      </c>
      <c r="P730" t="s">
        <v>58</v>
      </c>
      <c r="Q730">
        <v>-19259.740000000002</v>
      </c>
      <c r="R730" t="s">
        <v>58</v>
      </c>
      <c r="S730">
        <v>-80</v>
      </c>
      <c r="T730">
        <v>-80</v>
      </c>
    </row>
    <row r="731" spans="1:20" x14ac:dyDescent="0.25">
      <c r="A731">
        <v>137814</v>
      </c>
      <c r="B731">
        <v>70524081</v>
      </c>
      <c r="C731">
        <v>70524081</v>
      </c>
      <c r="D731" t="s">
        <v>1009</v>
      </c>
      <c r="E731" t="s">
        <v>708</v>
      </c>
      <c r="F731" t="s">
        <v>7</v>
      </c>
      <c r="G731" t="s">
        <v>58</v>
      </c>
      <c r="H731" t="s">
        <v>960</v>
      </c>
      <c r="I731" t="s">
        <v>956</v>
      </c>
      <c r="J731" s="104">
        <v>45716</v>
      </c>
      <c r="K731" s="104">
        <v>45720</v>
      </c>
      <c r="L731" s="345">
        <v>100</v>
      </c>
      <c r="M731">
        <v>479.49349999999998</v>
      </c>
      <c r="N731">
        <v>-47949.35</v>
      </c>
      <c r="O731" s="345">
        <v>-48029.35</v>
      </c>
      <c r="P731" t="s">
        <v>58</v>
      </c>
      <c r="Q731">
        <v>-48029.35</v>
      </c>
      <c r="R731" t="s">
        <v>58</v>
      </c>
      <c r="S731">
        <v>-80</v>
      </c>
      <c r="T731">
        <v>-80</v>
      </c>
    </row>
    <row r="732" spans="1:20" x14ac:dyDescent="0.25">
      <c r="A732">
        <v>137816</v>
      </c>
      <c r="B732">
        <v>70598445</v>
      </c>
      <c r="C732">
        <v>70598445</v>
      </c>
      <c r="D732" t="s">
        <v>1009</v>
      </c>
      <c r="E732" t="s">
        <v>708</v>
      </c>
      <c r="F732" t="s">
        <v>7</v>
      </c>
      <c r="G732" t="s">
        <v>58</v>
      </c>
      <c r="H732" t="s">
        <v>960</v>
      </c>
      <c r="I732" t="s">
        <v>956</v>
      </c>
      <c r="J732" s="104">
        <v>45716</v>
      </c>
      <c r="K732" s="104">
        <v>45720</v>
      </c>
      <c r="L732" s="345">
        <v>100</v>
      </c>
      <c r="M732">
        <v>479.49349999999998</v>
      </c>
      <c r="N732">
        <v>-47949.35</v>
      </c>
      <c r="O732" s="345">
        <v>-48069.22</v>
      </c>
      <c r="P732" t="s">
        <v>58</v>
      </c>
      <c r="Q732">
        <v>-48069.22</v>
      </c>
      <c r="R732" t="s">
        <v>58</v>
      </c>
      <c r="S732">
        <v>-119.87</v>
      </c>
      <c r="T732">
        <v>-119.87</v>
      </c>
    </row>
    <row r="733" spans="1:20" x14ac:dyDescent="0.25">
      <c r="A733">
        <v>137820</v>
      </c>
      <c r="B733">
        <v>70617661</v>
      </c>
      <c r="C733">
        <v>70617661</v>
      </c>
      <c r="D733" t="s">
        <v>1009</v>
      </c>
      <c r="E733" t="s">
        <v>708</v>
      </c>
      <c r="F733" t="s">
        <v>7</v>
      </c>
      <c r="G733" t="s">
        <v>58</v>
      </c>
      <c r="H733" t="s">
        <v>960</v>
      </c>
      <c r="I733" t="s">
        <v>956</v>
      </c>
      <c r="J733" s="104">
        <v>45716</v>
      </c>
      <c r="K733" s="104">
        <v>45720</v>
      </c>
      <c r="L733" s="345">
        <v>50</v>
      </c>
      <c r="M733">
        <v>479.49349999999998</v>
      </c>
      <c r="N733">
        <v>-23974.68</v>
      </c>
      <c r="O733" s="345">
        <v>-24054.68</v>
      </c>
      <c r="P733" t="s">
        <v>58</v>
      </c>
      <c r="Q733">
        <v>-24054.68</v>
      </c>
      <c r="R733" t="s">
        <v>58</v>
      </c>
      <c r="S733">
        <v>-80</v>
      </c>
      <c r="T733">
        <v>-80</v>
      </c>
    </row>
    <row r="734" spans="1:20" x14ac:dyDescent="0.25">
      <c r="A734">
        <v>137822</v>
      </c>
      <c r="B734">
        <v>70524877</v>
      </c>
      <c r="C734">
        <v>70524877</v>
      </c>
      <c r="D734" t="s">
        <v>1009</v>
      </c>
      <c r="E734" t="s">
        <v>708</v>
      </c>
      <c r="F734" t="s">
        <v>7</v>
      </c>
      <c r="G734" t="s">
        <v>58</v>
      </c>
      <c r="H734" t="s">
        <v>960</v>
      </c>
      <c r="I734" t="s">
        <v>956</v>
      </c>
      <c r="J734" s="104">
        <v>45716</v>
      </c>
      <c r="K734" s="104">
        <v>45720</v>
      </c>
      <c r="L734" s="345">
        <v>50</v>
      </c>
      <c r="M734">
        <v>479.49349999999998</v>
      </c>
      <c r="N734">
        <v>-23974.68</v>
      </c>
      <c r="O734" s="345">
        <v>-24054.68</v>
      </c>
      <c r="P734" t="s">
        <v>58</v>
      </c>
      <c r="Q734">
        <v>-24054.68</v>
      </c>
      <c r="R734" t="s">
        <v>58</v>
      </c>
      <c r="S734">
        <v>-80</v>
      </c>
      <c r="T734">
        <v>-80</v>
      </c>
    </row>
    <row r="735" spans="1:20" x14ac:dyDescent="0.25">
      <c r="A735">
        <v>137824</v>
      </c>
      <c r="B735">
        <v>70596124</v>
      </c>
      <c r="C735">
        <v>70596124</v>
      </c>
      <c r="D735" t="s">
        <v>1009</v>
      </c>
      <c r="E735" t="s">
        <v>708</v>
      </c>
      <c r="F735" t="s">
        <v>7</v>
      </c>
      <c r="G735" t="s">
        <v>58</v>
      </c>
      <c r="H735" t="s">
        <v>960</v>
      </c>
      <c r="I735" t="s">
        <v>956</v>
      </c>
      <c r="J735" s="104">
        <v>45716</v>
      </c>
      <c r="K735" s="104">
        <v>45720</v>
      </c>
      <c r="L735" s="345">
        <v>40</v>
      </c>
      <c r="M735">
        <v>479.49349999999998</v>
      </c>
      <c r="N735">
        <v>-19179.740000000002</v>
      </c>
      <c r="O735" s="345">
        <v>-19259.740000000002</v>
      </c>
      <c r="P735" t="s">
        <v>58</v>
      </c>
      <c r="Q735">
        <v>-19259.740000000002</v>
      </c>
      <c r="R735" t="s">
        <v>58</v>
      </c>
      <c r="S735">
        <v>-80</v>
      </c>
      <c r="T735">
        <v>-80</v>
      </c>
    </row>
    <row r="736" spans="1:20" x14ac:dyDescent="0.25">
      <c r="A736">
        <v>137826</v>
      </c>
      <c r="B736">
        <v>70524098</v>
      </c>
      <c r="C736">
        <v>70524098</v>
      </c>
      <c r="D736" t="s">
        <v>1009</v>
      </c>
      <c r="E736" t="s">
        <v>708</v>
      </c>
      <c r="F736" t="s">
        <v>7</v>
      </c>
      <c r="G736" t="s">
        <v>58</v>
      </c>
      <c r="H736" t="s">
        <v>960</v>
      </c>
      <c r="I736" t="s">
        <v>956</v>
      </c>
      <c r="J736" s="104">
        <v>45716</v>
      </c>
      <c r="K736" s="104">
        <v>45720</v>
      </c>
      <c r="L736" s="345">
        <v>30</v>
      </c>
      <c r="M736">
        <v>479.49349999999998</v>
      </c>
      <c r="N736">
        <v>-14384.81</v>
      </c>
      <c r="O736" s="345">
        <v>-14434.81</v>
      </c>
      <c r="P736" t="s">
        <v>58</v>
      </c>
      <c r="Q736">
        <v>-14434.81</v>
      </c>
      <c r="R736" t="s">
        <v>58</v>
      </c>
      <c r="S736">
        <v>-50</v>
      </c>
      <c r="T736">
        <v>-50</v>
      </c>
    </row>
    <row r="737" spans="1:20" x14ac:dyDescent="0.25">
      <c r="A737">
        <v>137828</v>
      </c>
      <c r="B737">
        <v>70609128</v>
      </c>
      <c r="C737">
        <v>70609128</v>
      </c>
      <c r="D737" t="s">
        <v>1009</v>
      </c>
      <c r="E737" t="s">
        <v>708</v>
      </c>
      <c r="F737" t="s">
        <v>7</v>
      </c>
      <c r="G737" t="s">
        <v>58</v>
      </c>
      <c r="H737" t="s">
        <v>960</v>
      </c>
      <c r="I737" t="s">
        <v>956</v>
      </c>
      <c r="J737" s="104">
        <v>45716</v>
      </c>
      <c r="K737" s="104">
        <v>45720</v>
      </c>
      <c r="L737" s="345">
        <v>50</v>
      </c>
      <c r="M737">
        <v>479.49349999999998</v>
      </c>
      <c r="N737">
        <v>-23974.68</v>
      </c>
      <c r="O737" s="345">
        <v>-24054.68</v>
      </c>
      <c r="P737" t="s">
        <v>58</v>
      </c>
      <c r="Q737">
        <v>-24054.68</v>
      </c>
      <c r="R737" t="s">
        <v>58</v>
      </c>
      <c r="S737">
        <v>-80</v>
      </c>
      <c r="T737">
        <v>-80</v>
      </c>
    </row>
    <row r="738" spans="1:20" x14ac:dyDescent="0.25">
      <c r="A738">
        <v>137830</v>
      </c>
      <c r="B738">
        <v>70609103</v>
      </c>
      <c r="C738">
        <v>70609103</v>
      </c>
      <c r="D738" t="s">
        <v>1009</v>
      </c>
      <c r="E738" t="s">
        <v>708</v>
      </c>
      <c r="F738" t="s">
        <v>7</v>
      </c>
      <c r="G738" t="s">
        <v>58</v>
      </c>
      <c r="H738" t="s">
        <v>960</v>
      </c>
      <c r="I738" t="s">
        <v>956</v>
      </c>
      <c r="J738" s="104">
        <v>45716</v>
      </c>
      <c r="K738" s="104">
        <v>45720</v>
      </c>
      <c r="L738" s="345">
        <v>50</v>
      </c>
      <c r="M738">
        <v>479.49349999999998</v>
      </c>
      <c r="N738">
        <v>-23974.68</v>
      </c>
      <c r="O738" s="345">
        <v>-24054.68</v>
      </c>
      <c r="P738" t="s">
        <v>58</v>
      </c>
      <c r="Q738">
        <v>-24054.68</v>
      </c>
      <c r="R738" t="s">
        <v>58</v>
      </c>
      <c r="S738">
        <v>-80</v>
      </c>
      <c r="T738">
        <v>-80</v>
      </c>
    </row>
    <row r="739" spans="1:20" x14ac:dyDescent="0.25">
      <c r="A739">
        <v>137832</v>
      </c>
      <c r="B739">
        <v>70609111</v>
      </c>
      <c r="C739">
        <v>70609111</v>
      </c>
      <c r="D739" t="s">
        <v>1009</v>
      </c>
      <c r="E739" t="s">
        <v>708</v>
      </c>
      <c r="F739" t="s">
        <v>7</v>
      </c>
      <c r="G739" t="s">
        <v>58</v>
      </c>
      <c r="H739" t="s">
        <v>960</v>
      </c>
      <c r="I739" t="s">
        <v>956</v>
      </c>
      <c r="J739" s="104">
        <v>45716</v>
      </c>
      <c r="K739" s="104">
        <v>45720</v>
      </c>
      <c r="L739" s="345">
        <v>40</v>
      </c>
      <c r="M739">
        <v>479.49349999999998</v>
      </c>
      <c r="N739">
        <v>-19179.740000000002</v>
      </c>
      <c r="O739" s="345">
        <v>-19259.740000000002</v>
      </c>
      <c r="P739" t="s">
        <v>58</v>
      </c>
      <c r="Q739">
        <v>-19259.740000000002</v>
      </c>
      <c r="R739" t="s">
        <v>58</v>
      </c>
      <c r="S739">
        <v>-80</v>
      </c>
      <c r="T739">
        <v>-80</v>
      </c>
    </row>
    <row r="740" spans="1:20" x14ac:dyDescent="0.25">
      <c r="A740">
        <v>137834</v>
      </c>
      <c r="B740">
        <v>70572573</v>
      </c>
      <c r="C740">
        <v>70572573</v>
      </c>
      <c r="D740" t="s">
        <v>1009</v>
      </c>
      <c r="E740" t="s">
        <v>708</v>
      </c>
      <c r="F740" t="s">
        <v>7</v>
      </c>
      <c r="G740" t="s">
        <v>58</v>
      </c>
      <c r="H740" t="s">
        <v>960</v>
      </c>
      <c r="I740" t="s">
        <v>956</v>
      </c>
      <c r="J740" s="104">
        <v>45716</v>
      </c>
      <c r="K740" s="104">
        <v>45720</v>
      </c>
      <c r="L740" s="345">
        <v>20</v>
      </c>
      <c r="M740">
        <v>479.49349999999998</v>
      </c>
      <c r="N740">
        <v>-9589.8700000000008</v>
      </c>
      <c r="O740" s="345">
        <v>-9669.8700000000008</v>
      </c>
      <c r="P740" t="s">
        <v>58</v>
      </c>
      <c r="Q740">
        <v>-9669.8700000000008</v>
      </c>
      <c r="R740" t="s">
        <v>58</v>
      </c>
      <c r="S740">
        <v>-80</v>
      </c>
      <c r="T740">
        <v>-80</v>
      </c>
    </row>
    <row r="741" spans="1:20" x14ac:dyDescent="0.25">
      <c r="A741">
        <v>137836</v>
      </c>
      <c r="B741">
        <v>70524073</v>
      </c>
      <c r="C741">
        <v>70524073</v>
      </c>
      <c r="D741" t="s">
        <v>1009</v>
      </c>
      <c r="E741" t="s">
        <v>708</v>
      </c>
      <c r="F741" t="s">
        <v>7</v>
      </c>
      <c r="G741" t="s">
        <v>58</v>
      </c>
      <c r="H741" t="s">
        <v>960</v>
      </c>
      <c r="I741" t="s">
        <v>956</v>
      </c>
      <c r="J741" s="104">
        <v>45716</v>
      </c>
      <c r="K741" s="104">
        <v>45720</v>
      </c>
      <c r="L741" s="345">
        <v>30</v>
      </c>
      <c r="M741">
        <v>479.49349999999998</v>
      </c>
      <c r="N741">
        <v>-14384.81</v>
      </c>
      <c r="O741" s="345">
        <v>-14434.81</v>
      </c>
      <c r="P741" t="s">
        <v>58</v>
      </c>
      <c r="Q741">
        <v>-14434.81</v>
      </c>
      <c r="R741" t="s">
        <v>58</v>
      </c>
      <c r="S741">
        <v>-50</v>
      </c>
      <c r="T741">
        <v>-50</v>
      </c>
    </row>
    <row r="742" spans="1:20" x14ac:dyDescent="0.25">
      <c r="A742">
        <v>140070</v>
      </c>
      <c r="B742">
        <v>676864</v>
      </c>
      <c r="C742">
        <v>676864</v>
      </c>
      <c r="D742" t="s">
        <v>971</v>
      </c>
      <c r="E742" t="s">
        <v>701</v>
      </c>
      <c r="F742" t="s">
        <v>53</v>
      </c>
      <c r="G742" t="s">
        <v>58</v>
      </c>
      <c r="I742" t="s">
        <v>956</v>
      </c>
      <c r="J742" s="104">
        <v>45716</v>
      </c>
      <c r="K742" s="104">
        <v>45719</v>
      </c>
      <c r="L742" s="345">
        <v>-11</v>
      </c>
      <c r="M742">
        <v>2749.3670000000002</v>
      </c>
      <c r="N742">
        <v>30243.040000000001</v>
      </c>
      <c r="O742" s="345">
        <v>30213.040000000001</v>
      </c>
      <c r="P742" t="s">
        <v>58</v>
      </c>
      <c r="Q742">
        <v>30213.040000000001</v>
      </c>
      <c r="R742" t="s">
        <v>58</v>
      </c>
      <c r="S742">
        <v>-30</v>
      </c>
      <c r="T742">
        <v>-30</v>
      </c>
    </row>
    <row r="743" spans="1:20" x14ac:dyDescent="0.25">
      <c r="A743">
        <v>144122</v>
      </c>
      <c r="B743">
        <v>676821</v>
      </c>
      <c r="C743">
        <v>676821</v>
      </c>
      <c r="D743" t="s">
        <v>971</v>
      </c>
      <c r="E743" t="s">
        <v>701</v>
      </c>
      <c r="F743" t="s">
        <v>53</v>
      </c>
      <c r="G743" t="s">
        <v>58</v>
      </c>
      <c r="I743" t="s">
        <v>956</v>
      </c>
      <c r="J743" s="104">
        <v>45716</v>
      </c>
      <c r="K743" s="104">
        <v>45719</v>
      </c>
      <c r="L743" s="345">
        <v>-23</v>
      </c>
      <c r="M743">
        <v>2749.3670000000002</v>
      </c>
      <c r="N743">
        <v>63235.44</v>
      </c>
      <c r="O743" s="345">
        <v>63205.440000000002</v>
      </c>
      <c r="P743" t="s">
        <v>58</v>
      </c>
      <c r="Q743">
        <v>63205.440000000002</v>
      </c>
      <c r="R743" t="s">
        <v>58</v>
      </c>
      <c r="S743">
        <v>-30</v>
      </c>
      <c r="T743">
        <v>-30</v>
      </c>
    </row>
    <row r="744" spans="1:20" x14ac:dyDescent="0.25">
      <c r="A744">
        <v>144126</v>
      </c>
      <c r="B744">
        <v>676870</v>
      </c>
      <c r="C744">
        <v>676870</v>
      </c>
      <c r="D744" t="s">
        <v>1009</v>
      </c>
      <c r="E744" t="s">
        <v>708</v>
      </c>
      <c r="F744" t="s">
        <v>7</v>
      </c>
      <c r="G744" t="s">
        <v>58</v>
      </c>
      <c r="H744" t="s">
        <v>965</v>
      </c>
      <c r="I744" t="s">
        <v>956</v>
      </c>
      <c r="J744" s="104">
        <v>45716</v>
      </c>
      <c r="K744" s="104">
        <v>45744</v>
      </c>
      <c r="L744" s="345">
        <v>20</v>
      </c>
      <c r="M744">
        <v>479.2</v>
      </c>
      <c r="N744">
        <v>-9584</v>
      </c>
      <c r="O744" s="345">
        <v>-9617.4500000000007</v>
      </c>
      <c r="P744" t="s">
        <v>58</v>
      </c>
      <c r="Q744">
        <v>-9617.4500000000007</v>
      </c>
      <c r="R744" t="s">
        <v>58</v>
      </c>
      <c r="S744">
        <v>-33.450000000000003</v>
      </c>
      <c r="T744">
        <v>-33.450000000000003</v>
      </c>
    </row>
    <row r="745" spans="1:20" x14ac:dyDescent="0.25">
      <c r="A745">
        <v>144141</v>
      </c>
      <c r="B745">
        <v>676876</v>
      </c>
      <c r="C745">
        <v>676876</v>
      </c>
      <c r="D745" t="s">
        <v>963</v>
      </c>
      <c r="E745" t="s">
        <v>705</v>
      </c>
      <c r="F745" t="s">
        <v>3</v>
      </c>
      <c r="G745" t="s">
        <v>865</v>
      </c>
      <c r="I745" t="s">
        <v>956</v>
      </c>
      <c r="J745" s="104">
        <v>45716</v>
      </c>
      <c r="K745" s="104">
        <v>45719</v>
      </c>
      <c r="L745" s="345">
        <v>3</v>
      </c>
      <c r="M745">
        <v>2624.54</v>
      </c>
      <c r="N745">
        <v>-7873.62</v>
      </c>
      <c r="O745" s="345">
        <v>-7576.58</v>
      </c>
      <c r="P745" t="s">
        <v>58</v>
      </c>
      <c r="Q745">
        <v>-7873.62</v>
      </c>
      <c r="R745" t="s">
        <v>865</v>
      </c>
      <c r="S745">
        <v>0</v>
      </c>
      <c r="T745">
        <v>0</v>
      </c>
    </row>
    <row r="746" spans="1:20" x14ac:dyDescent="0.25">
      <c r="A746">
        <v>148015</v>
      </c>
      <c r="B746">
        <v>676879</v>
      </c>
      <c r="C746">
        <v>676879</v>
      </c>
      <c r="D746" t="s">
        <v>971</v>
      </c>
      <c r="E746" t="s">
        <v>701</v>
      </c>
      <c r="F746" t="s">
        <v>53</v>
      </c>
      <c r="G746" t="s">
        <v>58</v>
      </c>
      <c r="I746" t="s">
        <v>956</v>
      </c>
      <c r="J746" s="104">
        <v>45716</v>
      </c>
      <c r="K746" s="104">
        <v>45719</v>
      </c>
      <c r="L746" s="345">
        <v>-4</v>
      </c>
      <c r="M746">
        <v>2749.3670000000002</v>
      </c>
      <c r="N746">
        <v>10997.47</v>
      </c>
      <c r="O746" s="345">
        <v>10967.47</v>
      </c>
      <c r="P746" t="s">
        <v>58</v>
      </c>
      <c r="Q746">
        <v>10967.47</v>
      </c>
      <c r="R746" t="s">
        <v>58</v>
      </c>
      <c r="S746">
        <v>-30</v>
      </c>
      <c r="T746">
        <v>-30</v>
      </c>
    </row>
    <row r="747" spans="1:20" x14ac:dyDescent="0.25">
      <c r="A747">
        <v>148020</v>
      </c>
      <c r="B747">
        <v>676888</v>
      </c>
      <c r="C747">
        <v>676888</v>
      </c>
      <c r="D747" t="s">
        <v>1009</v>
      </c>
      <c r="E747" t="s">
        <v>708</v>
      </c>
      <c r="F747" t="s">
        <v>7</v>
      </c>
      <c r="G747" t="s">
        <v>58</v>
      </c>
      <c r="H747" t="s">
        <v>965</v>
      </c>
      <c r="I747" t="s">
        <v>956</v>
      </c>
      <c r="J747" s="104">
        <v>45716</v>
      </c>
      <c r="K747" s="104">
        <v>45716</v>
      </c>
      <c r="L747" s="345">
        <v>30</v>
      </c>
      <c r="M747">
        <v>478.7</v>
      </c>
      <c r="N747">
        <v>-14361</v>
      </c>
      <c r="O747" s="345">
        <v>-14396.17</v>
      </c>
      <c r="P747" t="s">
        <v>58</v>
      </c>
      <c r="Q747">
        <v>-14396.17</v>
      </c>
      <c r="R747" t="s">
        <v>58</v>
      </c>
      <c r="S747">
        <v>-35.17</v>
      </c>
      <c r="T747">
        <v>-35.17</v>
      </c>
    </row>
    <row r="748" spans="1:20" x14ac:dyDescent="0.25">
      <c r="A748">
        <v>144125</v>
      </c>
      <c r="B748">
        <v>676870</v>
      </c>
      <c r="C748">
        <v>676870</v>
      </c>
      <c r="D748" t="s">
        <v>971</v>
      </c>
      <c r="E748" t="s">
        <v>701</v>
      </c>
      <c r="F748" t="s">
        <v>53</v>
      </c>
      <c r="G748" t="s">
        <v>58</v>
      </c>
      <c r="I748" t="s">
        <v>956</v>
      </c>
      <c r="J748" s="104">
        <v>45715</v>
      </c>
      <c r="K748" s="104">
        <v>45716</v>
      </c>
      <c r="L748" s="345">
        <v>-4</v>
      </c>
      <c r="M748">
        <v>2748.9470000000001</v>
      </c>
      <c r="N748">
        <v>10995.79</v>
      </c>
      <c r="O748" s="345">
        <v>10965.79</v>
      </c>
      <c r="P748" t="s">
        <v>58</v>
      </c>
      <c r="Q748">
        <v>10965.79</v>
      </c>
      <c r="R748" t="s">
        <v>58</v>
      </c>
      <c r="S748">
        <v>-30</v>
      </c>
      <c r="T748">
        <v>-30</v>
      </c>
    </row>
    <row r="749" spans="1:20" x14ac:dyDescent="0.25">
      <c r="A749">
        <v>144139</v>
      </c>
      <c r="B749">
        <v>676876</v>
      </c>
      <c r="C749">
        <v>676876</v>
      </c>
      <c r="D749" t="s">
        <v>971</v>
      </c>
      <c r="E749" t="s">
        <v>701</v>
      </c>
      <c r="F749" t="s">
        <v>53</v>
      </c>
      <c r="G749" t="s">
        <v>58</v>
      </c>
      <c r="I749" t="s">
        <v>956</v>
      </c>
      <c r="J749" s="104">
        <v>45715</v>
      </c>
      <c r="K749" s="104">
        <v>45716</v>
      </c>
      <c r="L749" s="345">
        <v>-3</v>
      </c>
      <c r="M749">
        <v>2748.9470000000001</v>
      </c>
      <c r="N749">
        <v>8246.84</v>
      </c>
      <c r="O749" s="345">
        <v>8216.84</v>
      </c>
      <c r="P749" t="s">
        <v>58</v>
      </c>
      <c r="Q749">
        <v>8216.84</v>
      </c>
      <c r="R749" t="s">
        <v>58</v>
      </c>
      <c r="S749">
        <v>-30</v>
      </c>
      <c r="T749">
        <v>-30</v>
      </c>
    </row>
    <row r="750" spans="1:20" x14ac:dyDescent="0.25">
      <c r="A750">
        <v>148018</v>
      </c>
      <c r="B750">
        <v>676888</v>
      </c>
      <c r="C750">
        <v>676888</v>
      </c>
      <c r="D750" t="s">
        <v>971</v>
      </c>
      <c r="E750" t="s">
        <v>701</v>
      </c>
      <c r="F750" t="s">
        <v>53</v>
      </c>
      <c r="G750" t="s">
        <v>58</v>
      </c>
      <c r="I750" t="s">
        <v>956</v>
      </c>
      <c r="J750" s="104">
        <v>45715</v>
      </c>
      <c r="K750" s="104">
        <v>45716</v>
      </c>
      <c r="L750" s="345">
        <v>-5</v>
      </c>
      <c r="M750">
        <v>2748.9470000000001</v>
      </c>
      <c r="N750">
        <v>13744.74</v>
      </c>
      <c r="O750" s="345">
        <v>13714.74</v>
      </c>
      <c r="P750" t="s">
        <v>58</v>
      </c>
      <c r="Q750">
        <v>13714.74</v>
      </c>
      <c r="R750" t="s">
        <v>58</v>
      </c>
      <c r="S750">
        <v>-30</v>
      </c>
      <c r="T750">
        <v>-30</v>
      </c>
    </row>
    <row r="751" spans="1:20" x14ac:dyDescent="0.25">
      <c r="A751">
        <v>137817</v>
      </c>
      <c r="B751">
        <v>70598445</v>
      </c>
      <c r="C751">
        <v>70598445</v>
      </c>
      <c r="D751" t="s">
        <v>746</v>
      </c>
      <c r="E751" t="s">
        <v>746</v>
      </c>
      <c r="F751" t="s">
        <v>873</v>
      </c>
      <c r="G751" t="s">
        <v>58</v>
      </c>
      <c r="H751" t="s">
        <v>960</v>
      </c>
      <c r="I751" t="s">
        <v>956</v>
      </c>
      <c r="J751" s="104">
        <v>45713</v>
      </c>
      <c r="K751" s="104">
        <v>45719</v>
      </c>
      <c r="L751" s="345">
        <v>50000</v>
      </c>
      <c r="M751">
        <v>100</v>
      </c>
      <c r="N751">
        <v>-50000</v>
      </c>
      <c r="O751" s="345">
        <v>-50125</v>
      </c>
      <c r="P751" t="s">
        <v>58</v>
      </c>
      <c r="Q751">
        <v>-50125</v>
      </c>
      <c r="R751" t="s">
        <v>58</v>
      </c>
      <c r="S751">
        <v>-125</v>
      </c>
      <c r="T751">
        <v>-125</v>
      </c>
    </row>
    <row r="752" spans="1:20" x14ac:dyDescent="0.25">
      <c r="A752">
        <v>140068</v>
      </c>
      <c r="B752">
        <v>676864</v>
      </c>
      <c r="C752">
        <v>676864</v>
      </c>
      <c r="D752" t="s">
        <v>971</v>
      </c>
      <c r="E752" t="s">
        <v>701</v>
      </c>
      <c r="F752" t="s">
        <v>53</v>
      </c>
      <c r="G752" t="s">
        <v>58</v>
      </c>
      <c r="I752" t="s">
        <v>956</v>
      </c>
      <c r="J752" s="104">
        <v>45713</v>
      </c>
      <c r="K752" s="104">
        <v>45714</v>
      </c>
      <c r="L752" s="345">
        <v>-11</v>
      </c>
      <c r="M752">
        <v>2748.43</v>
      </c>
      <c r="N752">
        <v>30232.73</v>
      </c>
      <c r="O752" s="345">
        <v>30202.73</v>
      </c>
      <c r="P752" t="s">
        <v>58</v>
      </c>
      <c r="Q752">
        <v>30202.73</v>
      </c>
      <c r="R752" t="s">
        <v>58</v>
      </c>
      <c r="S752">
        <v>-30</v>
      </c>
      <c r="T752">
        <v>-30</v>
      </c>
    </row>
    <row r="753" spans="1:20" x14ac:dyDescent="0.25">
      <c r="A753">
        <v>144120</v>
      </c>
      <c r="B753">
        <v>676821</v>
      </c>
      <c r="C753">
        <v>676821</v>
      </c>
      <c r="D753" t="s">
        <v>971</v>
      </c>
      <c r="E753" t="s">
        <v>701</v>
      </c>
      <c r="F753" t="s">
        <v>53</v>
      </c>
      <c r="G753" t="s">
        <v>58</v>
      </c>
      <c r="I753" t="s">
        <v>956</v>
      </c>
      <c r="J753" s="104">
        <v>45713</v>
      </c>
      <c r="K753" s="104">
        <v>45714</v>
      </c>
      <c r="L753" s="345">
        <v>-21</v>
      </c>
      <c r="M753">
        <v>2748.43</v>
      </c>
      <c r="N753">
        <v>57717.03</v>
      </c>
      <c r="O753" s="345">
        <v>57687.03</v>
      </c>
      <c r="P753" t="s">
        <v>58</v>
      </c>
      <c r="Q753">
        <v>57687.03</v>
      </c>
      <c r="R753" t="s">
        <v>58</v>
      </c>
      <c r="S753">
        <v>-30</v>
      </c>
      <c r="T753">
        <v>-30</v>
      </c>
    </row>
    <row r="754" spans="1:20" x14ac:dyDescent="0.25">
      <c r="A754">
        <v>140066</v>
      </c>
      <c r="B754">
        <v>676864</v>
      </c>
      <c r="C754">
        <v>676864</v>
      </c>
      <c r="D754" t="s">
        <v>740</v>
      </c>
      <c r="E754" t="s">
        <v>740</v>
      </c>
      <c r="F754" t="s">
        <v>872</v>
      </c>
      <c r="G754" t="s">
        <v>58</v>
      </c>
      <c r="H754" t="s">
        <v>965</v>
      </c>
      <c r="I754" t="s">
        <v>956</v>
      </c>
      <c r="J754" s="104">
        <v>45712</v>
      </c>
      <c r="K754" s="104">
        <v>45713</v>
      </c>
      <c r="L754" s="345">
        <v>30000</v>
      </c>
      <c r="M754">
        <v>100</v>
      </c>
      <c r="N754">
        <v>-30000</v>
      </c>
      <c r="O754" s="345">
        <v>-30000</v>
      </c>
      <c r="P754" t="s">
        <v>58</v>
      </c>
      <c r="Q754">
        <v>-30000</v>
      </c>
      <c r="R754" t="s">
        <v>58</v>
      </c>
      <c r="S754">
        <v>0</v>
      </c>
      <c r="T754">
        <v>0</v>
      </c>
    </row>
    <row r="755" spans="1:20" x14ac:dyDescent="0.25">
      <c r="A755">
        <v>144118</v>
      </c>
      <c r="B755">
        <v>676821</v>
      </c>
      <c r="C755">
        <v>676821</v>
      </c>
      <c r="D755" t="s">
        <v>740</v>
      </c>
      <c r="E755" t="s">
        <v>740</v>
      </c>
      <c r="F755" t="s">
        <v>872</v>
      </c>
      <c r="G755" t="s">
        <v>58</v>
      </c>
      <c r="H755" t="s">
        <v>965</v>
      </c>
      <c r="I755" t="s">
        <v>956</v>
      </c>
      <c r="J755" s="104">
        <v>45712</v>
      </c>
      <c r="K755" s="104">
        <v>45713</v>
      </c>
      <c r="L755" s="345">
        <v>60000</v>
      </c>
      <c r="M755">
        <v>100</v>
      </c>
      <c r="N755">
        <v>-60000</v>
      </c>
      <c r="O755" s="345">
        <v>-60000</v>
      </c>
      <c r="P755" t="s">
        <v>58</v>
      </c>
      <c r="Q755">
        <v>-60000</v>
      </c>
      <c r="R755" t="s">
        <v>58</v>
      </c>
      <c r="S755">
        <v>0</v>
      </c>
      <c r="T755">
        <v>0</v>
      </c>
    </row>
    <row r="756" spans="1:20" x14ac:dyDescent="0.25">
      <c r="A756">
        <v>148013</v>
      </c>
      <c r="B756">
        <v>676879</v>
      </c>
      <c r="C756">
        <v>676879</v>
      </c>
      <c r="D756" t="s">
        <v>740</v>
      </c>
      <c r="E756" t="s">
        <v>740</v>
      </c>
      <c r="F756" t="s">
        <v>872</v>
      </c>
      <c r="G756" t="s">
        <v>58</v>
      </c>
      <c r="H756" t="s">
        <v>965</v>
      </c>
      <c r="I756" t="s">
        <v>956</v>
      </c>
      <c r="J756" s="104">
        <v>45712</v>
      </c>
      <c r="K756" s="104">
        <v>45713</v>
      </c>
      <c r="L756" s="345">
        <v>10000</v>
      </c>
      <c r="M756">
        <v>100</v>
      </c>
      <c r="N756">
        <v>-10000</v>
      </c>
      <c r="O756" s="345">
        <v>-10000</v>
      </c>
      <c r="P756" t="s">
        <v>58</v>
      </c>
      <c r="Q756">
        <v>-10000</v>
      </c>
      <c r="R756" t="s">
        <v>58</v>
      </c>
      <c r="S756">
        <v>0</v>
      </c>
      <c r="T756">
        <v>0</v>
      </c>
    </row>
    <row r="757" spans="1:20" x14ac:dyDescent="0.25">
      <c r="A757">
        <v>135744</v>
      </c>
      <c r="B757">
        <v>70598445</v>
      </c>
      <c r="C757">
        <v>70598445</v>
      </c>
      <c r="D757" t="s">
        <v>740</v>
      </c>
      <c r="E757" t="s">
        <v>740</v>
      </c>
      <c r="F757" t="s">
        <v>872</v>
      </c>
      <c r="G757" t="s">
        <v>58</v>
      </c>
      <c r="H757" t="s">
        <v>960</v>
      </c>
      <c r="I757" t="s">
        <v>956</v>
      </c>
      <c r="J757" s="104">
        <v>45708</v>
      </c>
      <c r="K757" s="104">
        <v>45712</v>
      </c>
      <c r="L757" s="345">
        <v>50000</v>
      </c>
      <c r="M757">
        <v>100</v>
      </c>
      <c r="N757">
        <v>-50000</v>
      </c>
      <c r="O757" s="345">
        <v>-50125</v>
      </c>
      <c r="P757" t="s">
        <v>58</v>
      </c>
      <c r="Q757">
        <v>-50125</v>
      </c>
      <c r="R757" t="s">
        <v>58</v>
      </c>
      <c r="S757">
        <v>-125</v>
      </c>
      <c r="T757">
        <v>-125</v>
      </c>
    </row>
    <row r="758" spans="1:20" x14ac:dyDescent="0.25">
      <c r="A758">
        <v>132304</v>
      </c>
      <c r="B758">
        <v>676870</v>
      </c>
      <c r="C758">
        <v>676870</v>
      </c>
      <c r="D758" t="s">
        <v>971</v>
      </c>
      <c r="E758" t="s">
        <v>701</v>
      </c>
      <c r="F758" t="s">
        <v>53</v>
      </c>
      <c r="G758" t="s">
        <v>58</v>
      </c>
      <c r="I758" t="s">
        <v>956</v>
      </c>
      <c r="J758" s="104">
        <v>45701</v>
      </c>
      <c r="K758" s="104">
        <v>45702</v>
      </c>
      <c r="L758" s="345">
        <v>-7</v>
      </c>
      <c r="M758">
        <v>2745.8159999999998</v>
      </c>
      <c r="N758">
        <v>19220.71</v>
      </c>
      <c r="O758" s="345">
        <v>19190.71</v>
      </c>
      <c r="P758" t="s">
        <v>58</v>
      </c>
      <c r="Q758">
        <v>19190.71</v>
      </c>
      <c r="R758" t="s">
        <v>58</v>
      </c>
      <c r="S758">
        <v>-30</v>
      </c>
      <c r="T758">
        <v>-30</v>
      </c>
    </row>
    <row r="759" spans="1:20" x14ac:dyDescent="0.25">
      <c r="A759">
        <v>132301</v>
      </c>
      <c r="B759">
        <v>676870</v>
      </c>
      <c r="C759">
        <v>676870</v>
      </c>
      <c r="D759" t="s">
        <v>971</v>
      </c>
      <c r="E759" t="s">
        <v>701</v>
      </c>
      <c r="F759" t="s">
        <v>53</v>
      </c>
      <c r="G759" t="s">
        <v>58</v>
      </c>
      <c r="I759" t="s">
        <v>956</v>
      </c>
      <c r="J759" s="104">
        <v>45677</v>
      </c>
      <c r="K759" s="104">
        <v>45678</v>
      </c>
      <c r="L759" s="345">
        <v>-1</v>
      </c>
      <c r="M759">
        <v>2739.7159999999999</v>
      </c>
      <c r="N759">
        <v>2739.72</v>
      </c>
      <c r="O759" s="345">
        <v>2709.72</v>
      </c>
      <c r="P759" t="s">
        <v>58</v>
      </c>
      <c r="Q759">
        <v>2709.72</v>
      </c>
      <c r="R759" t="s">
        <v>58</v>
      </c>
      <c r="S759">
        <v>-30</v>
      </c>
      <c r="T759">
        <v>-30</v>
      </c>
    </row>
    <row r="760" spans="1:20" x14ac:dyDescent="0.25">
      <c r="A760">
        <v>119809</v>
      </c>
      <c r="B760">
        <v>678141</v>
      </c>
      <c r="C760">
        <v>678141</v>
      </c>
      <c r="D760" t="s">
        <v>971</v>
      </c>
      <c r="E760" t="s">
        <v>701</v>
      </c>
      <c r="F760" t="s">
        <v>53</v>
      </c>
      <c r="G760" t="s">
        <v>58</v>
      </c>
      <c r="I760" t="s">
        <v>956</v>
      </c>
      <c r="J760" s="104">
        <v>45666</v>
      </c>
      <c r="K760" s="104">
        <v>45667</v>
      </c>
      <c r="L760" s="345">
        <v>-1</v>
      </c>
      <c r="M760">
        <v>2737.0630000000001</v>
      </c>
      <c r="N760">
        <v>2737.06</v>
      </c>
      <c r="O760" s="345">
        <v>2707.06</v>
      </c>
      <c r="P760" t="s">
        <v>58</v>
      </c>
      <c r="Q760">
        <v>2707.06</v>
      </c>
      <c r="R760" t="s">
        <v>58</v>
      </c>
      <c r="S760">
        <v>-30</v>
      </c>
      <c r="T760">
        <v>-30</v>
      </c>
    </row>
    <row r="761" spans="1:20" x14ac:dyDescent="0.25">
      <c r="A761">
        <v>119785</v>
      </c>
      <c r="B761">
        <v>678129</v>
      </c>
      <c r="C761">
        <v>678129</v>
      </c>
      <c r="D761" t="s">
        <v>955</v>
      </c>
      <c r="E761" t="s">
        <v>707</v>
      </c>
      <c r="F761" t="s">
        <v>6</v>
      </c>
      <c r="G761" t="s">
        <v>58</v>
      </c>
      <c r="I761" t="s">
        <v>956</v>
      </c>
      <c r="J761" s="104">
        <v>45665</v>
      </c>
      <c r="K761" s="104">
        <v>45666</v>
      </c>
      <c r="L761" s="345">
        <v>2</v>
      </c>
      <c r="M761">
        <v>1065.98</v>
      </c>
      <c r="N761">
        <v>-2131.96</v>
      </c>
      <c r="O761" s="345">
        <v>-2191.96</v>
      </c>
      <c r="P761" t="s">
        <v>58</v>
      </c>
      <c r="Q761">
        <v>-2191.96</v>
      </c>
      <c r="R761" t="s">
        <v>58</v>
      </c>
      <c r="S761">
        <v>-60</v>
      </c>
      <c r="T761">
        <v>-60</v>
      </c>
    </row>
    <row r="762" spans="1:20" x14ac:dyDescent="0.25">
      <c r="A762">
        <v>119796</v>
      </c>
      <c r="B762">
        <v>678140</v>
      </c>
      <c r="C762">
        <v>678140</v>
      </c>
      <c r="D762" t="s">
        <v>955</v>
      </c>
      <c r="E762" t="s">
        <v>707</v>
      </c>
      <c r="F762" t="s">
        <v>6</v>
      </c>
      <c r="G762" t="s">
        <v>58</v>
      </c>
      <c r="I762" t="s">
        <v>956</v>
      </c>
      <c r="J762" s="104">
        <v>45665</v>
      </c>
      <c r="K762" s="104">
        <v>45666</v>
      </c>
      <c r="L762" s="345">
        <v>5</v>
      </c>
      <c r="M762">
        <v>1065.98</v>
      </c>
      <c r="N762">
        <v>-5329.9</v>
      </c>
      <c r="O762" s="345">
        <v>-5389.9</v>
      </c>
      <c r="P762" t="s">
        <v>58</v>
      </c>
      <c r="Q762">
        <v>-5389.9</v>
      </c>
      <c r="R762" t="s">
        <v>58</v>
      </c>
      <c r="S762">
        <v>-60</v>
      </c>
      <c r="T762">
        <v>-60</v>
      </c>
    </row>
    <row r="763" spans="1:20" x14ac:dyDescent="0.25">
      <c r="A763">
        <v>119803</v>
      </c>
      <c r="B763">
        <v>678141</v>
      </c>
      <c r="C763">
        <v>678141</v>
      </c>
      <c r="D763" t="s">
        <v>958</v>
      </c>
      <c r="E763" t="s">
        <v>706</v>
      </c>
      <c r="F763" t="s">
        <v>4</v>
      </c>
      <c r="G763" t="s">
        <v>865</v>
      </c>
      <c r="I763" t="s">
        <v>956</v>
      </c>
      <c r="J763" s="104">
        <v>45665</v>
      </c>
      <c r="K763" s="104">
        <v>45666</v>
      </c>
      <c r="L763" s="345">
        <v>3</v>
      </c>
      <c r="M763">
        <v>2179.15</v>
      </c>
      <c r="N763">
        <v>-6537.45</v>
      </c>
      <c r="O763" s="345">
        <v>-6416.91</v>
      </c>
      <c r="P763" t="s">
        <v>58</v>
      </c>
      <c r="Q763">
        <v>-6537.45</v>
      </c>
      <c r="R763" t="s">
        <v>865</v>
      </c>
      <c r="S763">
        <v>0</v>
      </c>
      <c r="T763">
        <v>0</v>
      </c>
    </row>
    <row r="764" spans="1:20" x14ac:dyDescent="0.25">
      <c r="A764">
        <v>119807</v>
      </c>
      <c r="B764">
        <v>678141</v>
      </c>
      <c r="C764">
        <v>678141</v>
      </c>
      <c r="D764" t="s">
        <v>955</v>
      </c>
      <c r="E764" t="s">
        <v>707</v>
      </c>
      <c r="F764" t="s">
        <v>6</v>
      </c>
      <c r="G764" t="s">
        <v>58</v>
      </c>
      <c r="I764" t="s">
        <v>956</v>
      </c>
      <c r="J764" s="104">
        <v>45665</v>
      </c>
      <c r="K764" s="104">
        <v>45666</v>
      </c>
      <c r="L764" s="345">
        <v>7</v>
      </c>
      <c r="M764">
        <v>1065.98</v>
      </c>
      <c r="N764">
        <v>-7461.86</v>
      </c>
      <c r="O764" s="345">
        <v>-7521.86</v>
      </c>
      <c r="P764" t="s">
        <v>58</v>
      </c>
      <c r="Q764">
        <v>-7521.86</v>
      </c>
      <c r="R764" t="s">
        <v>58</v>
      </c>
      <c r="S764">
        <v>-60</v>
      </c>
      <c r="T764">
        <v>-60</v>
      </c>
    </row>
    <row r="765" spans="1:20" x14ac:dyDescent="0.25">
      <c r="A765">
        <v>119817</v>
      </c>
      <c r="B765">
        <v>678166</v>
      </c>
      <c r="C765">
        <v>678166</v>
      </c>
      <c r="D765" t="s">
        <v>958</v>
      </c>
      <c r="E765" t="s">
        <v>706</v>
      </c>
      <c r="F765" t="s">
        <v>4</v>
      </c>
      <c r="G765" t="s">
        <v>865</v>
      </c>
      <c r="I765" t="s">
        <v>956</v>
      </c>
      <c r="J765" s="104">
        <v>45665</v>
      </c>
      <c r="K765" s="104">
        <v>45666</v>
      </c>
      <c r="L765" s="345">
        <v>5</v>
      </c>
      <c r="M765">
        <v>2179.15</v>
      </c>
      <c r="N765">
        <v>-10895.75</v>
      </c>
      <c r="O765" s="345">
        <v>-10654.86</v>
      </c>
      <c r="P765" t="s">
        <v>58</v>
      </c>
      <c r="Q765">
        <v>-10895.75</v>
      </c>
      <c r="R765" t="s">
        <v>865</v>
      </c>
      <c r="S765">
        <v>0</v>
      </c>
      <c r="T765">
        <v>0</v>
      </c>
    </row>
    <row r="766" spans="1:20" x14ac:dyDescent="0.25">
      <c r="A766">
        <v>119821</v>
      </c>
      <c r="B766">
        <v>678166</v>
      </c>
      <c r="C766">
        <v>678166</v>
      </c>
      <c r="D766" t="s">
        <v>955</v>
      </c>
      <c r="E766" t="s">
        <v>707</v>
      </c>
      <c r="F766" t="s">
        <v>6</v>
      </c>
      <c r="G766" t="s">
        <v>58</v>
      </c>
      <c r="I766" t="s">
        <v>956</v>
      </c>
      <c r="J766" s="104">
        <v>45665</v>
      </c>
      <c r="K766" s="104">
        <v>45666</v>
      </c>
      <c r="L766" s="345">
        <v>11</v>
      </c>
      <c r="M766">
        <v>1065.98</v>
      </c>
      <c r="N766">
        <v>-11725.78</v>
      </c>
      <c r="O766" s="345">
        <v>-11785.78</v>
      </c>
      <c r="P766" t="s">
        <v>58</v>
      </c>
      <c r="Q766">
        <v>-11785.78</v>
      </c>
      <c r="R766" t="s">
        <v>58</v>
      </c>
      <c r="S766">
        <v>-60</v>
      </c>
      <c r="T766">
        <v>-60</v>
      </c>
    </row>
    <row r="767" spans="1:20" x14ac:dyDescent="0.25">
      <c r="A767">
        <v>119841</v>
      </c>
      <c r="B767">
        <v>678167</v>
      </c>
      <c r="C767">
        <v>678167</v>
      </c>
      <c r="D767" t="s">
        <v>958</v>
      </c>
      <c r="E767" t="s">
        <v>706</v>
      </c>
      <c r="F767" t="s">
        <v>4</v>
      </c>
      <c r="G767" t="s">
        <v>865</v>
      </c>
      <c r="I767" t="s">
        <v>956</v>
      </c>
      <c r="J767" s="104">
        <v>45664</v>
      </c>
      <c r="K767" s="104">
        <v>45665</v>
      </c>
      <c r="L767" s="345">
        <v>5</v>
      </c>
      <c r="M767">
        <v>2183.42</v>
      </c>
      <c r="N767">
        <v>-10917.1</v>
      </c>
      <c r="O767" s="345">
        <v>-10675.62</v>
      </c>
      <c r="P767" t="s">
        <v>58</v>
      </c>
      <c r="Q767">
        <v>-10917.1</v>
      </c>
      <c r="R767" t="s">
        <v>865</v>
      </c>
      <c r="S767">
        <v>0</v>
      </c>
      <c r="T767">
        <v>0</v>
      </c>
    </row>
    <row r="768" spans="1:20" x14ac:dyDescent="0.25">
      <c r="A768">
        <v>119845</v>
      </c>
      <c r="B768">
        <v>678167</v>
      </c>
      <c r="C768">
        <v>678167</v>
      </c>
      <c r="D768" t="s">
        <v>955</v>
      </c>
      <c r="E768" t="s">
        <v>707</v>
      </c>
      <c r="F768" t="s">
        <v>6</v>
      </c>
      <c r="G768" t="s">
        <v>58</v>
      </c>
      <c r="I768" t="s">
        <v>956</v>
      </c>
      <c r="J768" s="104">
        <v>45664</v>
      </c>
      <c r="K768" s="104">
        <v>45665</v>
      </c>
      <c r="L768" s="345">
        <v>25</v>
      </c>
      <c r="M768">
        <v>1065.46</v>
      </c>
      <c r="N768">
        <v>-26636.5</v>
      </c>
      <c r="O768" s="345">
        <v>-26696.5</v>
      </c>
      <c r="P768" t="s">
        <v>58</v>
      </c>
      <c r="Q768">
        <v>-26696.5</v>
      </c>
      <c r="R768" t="s">
        <v>58</v>
      </c>
      <c r="S768">
        <v>-60</v>
      </c>
      <c r="T768">
        <v>-60</v>
      </c>
    </row>
    <row r="769" spans="1:20" x14ac:dyDescent="0.25">
      <c r="A769">
        <v>119847</v>
      </c>
      <c r="B769">
        <v>678167</v>
      </c>
      <c r="C769">
        <v>678167</v>
      </c>
      <c r="D769" t="s">
        <v>957</v>
      </c>
      <c r="E769" t="s">
        <v>700</v>
      </c>
      <c r="F769" t="s">
        <v>5</v>
      </c>
      <c r="G769" t="s">
        <v>58</v>
      </c>
      <c r="I769" t="s">
        <v>956</v>
      </c>
      <c r="J769" s="104">
        <v>45664</v>
      </c>
      <c r="K769" s="104">
        <v>45665</v>
      </c>
      <c r="L769" s="345">
        <v>10</v>
      </c>
      <c r="M769">
        <v>1047.92</v>
      </c>
      <c r="N769">
        <v>-10479.200000000001</v>
      </c>
      <c r="O769" s="345">
        <v>-10539.2</v>
      </c>
      <c r="P769" t="s">
        <v>58</v>
      </c>
      <c r="Q769">
        <v>-10539.2</v>
      </c>
      <c r="R769" t="s">
        <v>58</v>
      </c>
      <c r="S769">
        <v>-60</v>
      </c>
      <c r="T769">
        <v>-60</v>
      </c>
    </row>
    <row r="770" spans="1:20" x14ac:dyDescent="0.25">
      <c r="A770">
        <v>119665</v>
      </c>
      <c r="B770">
        <v>678460</v>
      </c>
      <c r="C770">
        <v>678460</v>
      </c>
      <c r="D770" t="s">
        <v>1007</v>
      </c>
      <c r="E770" t="s">
        <v>741</v>
      </c>
      <c r="F770" t="s">
        <v>886</v>
      </c>
      <c r="G770" t="s">
        <v>58</v>
      </c>
      <c r="H770" t="s">
        <v>965</v>
      </c>
      <c r="I770" t="s">
        <v>956</v>
      </c>
      <c r="J770" s="104">
        <v>45663</v>
      </c>
      <c r="K770" s="104">
        <v>45664</v>
      </c>
      <c r="L770" s="345">
        <v>-5</v>
      </c>
      <c r="M770">
        <v>2275</v>
      </c>
      <c r="N770">
        <v>11375</v>
      </c>
      <c r="O770" s="345">
        <v>11341.59</v>
      </c>
      <c r="P770" t="s">
        <v>58</v>
      </c>
      <c r="Q770">
        <v>11341.59</v>
      </c>
      <c r="R770" t="s">
        <v>58</v>
      </c>
      <c r="S770">
        <v>-33.409999999999997</v>
      </c>
      <c r="T770">
        <v>-33.409999999999997</v>
      </c>
    </row>
    <row r="771" spans="1:20" x14ac:dyDescent="0.25">
      <c r="A771">
        <v>119667</v>
      </c>
      <c r="B771">
        <v>678460</v>
      </c>
      <c r="C771">
        <v>678460</v>
      </c>
      <c r="D771" t="s">
        <v>971</v>
      </c>
      <c r="E771" t="s">
        <v>701</v>
      </c>
      <c r="F771" t="s">
        <v>53</v>
      </c>
      <c r="G771" t="s">
        <v>58</v>
      </c>
      <c r="I771" t="s">
        <v>956</v>
      </c>
      <c r="J771" s="104">
        <v>45663</v>
      </c>
      <c r="K771" s="104">
        <v>45664</v>
      </c>
      <c r="L771" s="345">
        <v>-1</v>
      </c>
      <c r="M771">
        <v>2736.3389999999999</v>
      </c>
      <c r="N771">
        <v>2736.34</v>
      </c>
      <c r="O771" s="345">
        <v>2706.34</v>
      </c>
      <c r="P771" t="s">
        <v>58</v>
      </c>
      <c r="Q771">
        <v>2706.34</v>
      </c>
      <c r="R771" t="s">
        <v>58</v>
      </c>
      <c r="S771">
        <v>-30</v>
      </c>
      <c r="T771">
        <v>-30</v>
      </c>
    </row>
    <row r="772" spans="1:20" x14ac:dyDescent="0.25">
      <c r="A772">
        <v>119794</v>
      </c>
      <c r="B772">
        <v>678140</v>
      </c>
      <c r="C772">
        <v>678140</v>
      </c>
      <c r="D772" t="s">
        <v>961</v>
      </c>
      <c r="E772" t="s">
        <v>711</v>
      </c>
      <c r="F772" t="s">
        <v>10</v>
      </c>
      <c r="G772" t="s">
        <v>58</v>
      </c>
      <c r="H772" t="s">
        <v>965</v>
      </c>
      <c r="I772" t="s">
        <v>956</v>
      </c>
      <c r="J772" s="104">
        <v>45663</v>
      </c>
      <c r="K772" s="104">
        <v>45663</v>
      </c>
      <c r="L772" s="345">
        <v>300</v>
      </c>
      <c r="M772">
        <v>13.506</v>
      </c>
      <c r="N772">
        <v>-4051.8</v>
      </c>
      <c r="O772" s="345">
        <v>-4083.26</v>
      </c>
      <c r="P772" t="s">
        <v>58</v>
      </c>
      <c r="Q772">
        <v>-4083.26</v>
      </c>
      <c r="R772" t="s">
        <v>58</v>
      </c>
      <c r="S772">
        <v>-31.46</v>
      </c>
      <c r="T772">
        <v>-31.46</v>
      </c>
    </row>
    <row r="773" spans="1:20" x14ac:dyDescent="0.25">
      <c r="A773">
        <v>119799</v>
      </c>
      <c r="B773">
        <v>678141</v>
      </c>
      <c r="C773">
        <v>678141</v>
      </c>
      <c r="D773" t="s">
        <v>971</v>
      </c>
      <c r="E773" t="s">
        <v>701</v>
      </c>
      <c r="F773" t="s">
        <v>53</v>
      </c>
      <c r="G773" t="s">
        <v>58</v>
      </c>
      <c r="I773" t="s">
        <v>956</v>
      </c>
      <c r="J773" s="104">
        <v>45663</v>
      </c>
      <c r="K773" s="104">
        <v>45664</v>
      </c>
      <c r="L773" s="345">
        <v>3</v>
      </c>
      <c r="M773">
        <v>2736.3389999999999</v>
      </c>
      <c r="N773">
        <v>-8209.02</v>
      </c>
      <c r="O773" s="345">
        <v>-8239.02</v>
      </c>
      <c r="P773" t="s">
        <v>58</v>
      </c>
      <c r="Q773">
        <v>-8239.02</v>
      </c>
      <c r="R773" t="s">
        <v>58</v>
      </c>
      <c r="S773">
        <v>-30</v>
      </c>
      <c r="T773">
        <v>-30</v>
      </c>
    </row>
    <row r="774" spans="1:20" x14ac:dyDescent="0.25">
      <c r="A774">
        <v>119801</v>
      </c>
      <c r="B774">
        <v>678141</v>
      </c>
      <c r="C774">
        <v>678141</v>
      </c>
      <c r="D774" t="s">
        <v>961</v>
      </c>
      <c r="E774" t="s">
        <v>711</v>
      </c>
      <c r="F774" t="s">
        <v>10</v>
      </c>
      <c r="G774" t="s">
        <v>58</v>
      </c>
      <c r="H774" t="s">
        <v>965</v>
      </c>
      <c r="I774" t="s">
        <v>956</v>
      </c>
      <c r="J774" s="104">
        <v>45663</v>
      </c>
      <c r="K774" s="104">
        <v>45663</v>
      </c>
      <c r="L774" s="345">
        <v>400</v>
      </c>
      <c r="M774">
        <v>13.506</v>
      </c>
      <c r="N774">
        <v>-5402.4</v>
      </c>
      <c r="O774" s="345">
        <v>-5434.34</v>
      </c>
      <c r="P774" t="s">
        <v>58</v>
      </c>
      <c r="Q774">
        <v>-5434.34</v>
      </c>
      <c r="R774" t="s">
        <v>58</v>
      </c>
      <c r="S774">
        <v>-31.94</v>
      </c>
      <c r="T774">
        <v>-31.94</v>
      </c>
    </row>
    <row r="775" spans="1:20" x14ac:dyDescent="0.25">
      <c r="A775">
        <v>119813</v>
      </c>
      <c r="B775">
        <v>678166</v>
      </c>
      <c r="C775">
        <v>678166</v>
      </c>
      <c r="D775" t="s">
        <v>971</v>
      </c>
      <c r="E775" t="s">
        <v>701</v>
      </c>
      <c r="F775" t="s">
        <v>53</v>
      </c>
      <c r="G775" t="s">
        <v>58</v>
      </c>
      <c r="I775" t="s">
        <v>956</v>
      </c>
      <c r="J775" s="104">
        <v>45663</v>
      </c>
      <c r="K775" s="104">
        <v>45664</v>
      </c>
      <c r="L775" s="345">
        <v>4</v>
      </c>
      <c r="M775">
        <v>2736.3389999999999</v>
      </c>
      <c r="N775">
        <v>-10945.36</v>
      </c>
      <c r="O775" s="345">
        <v>-10975.36</v>
      </c>
      <c r="P775" t="s">
        <v>58</v>
      </c>
      <c r="Q775">
        <v>-10975.36</v>
      </c>
      <c r="R775" t="s">
        <v>58</v>
      </c>
      <c r="S775">
        <v>-30</v>
      </c>
      <c r="T775">
        <v>-30</v>
      </c>
    </row>
    <row r="776" spans="1:20" x14ac:dyDescent="0.25">
      <c r="A776">
        <v>119815</v>
      </c>
      <c r="B776">
        <v>678166</v>
      </c>
      <c r="C776">
        <v>678166</v>
      </c>
      <c r="D776" t="s">
        <v>961</v>
      </c>
      <c r="E776" t="s">
        <v>711</v>
      </c>
      <c r="F776" t="s">
        <v>10</v>
      </c>
      <c r="G776" t="s">
        <v>58</v>
      </c>
      <c r="H776" t="s">
        <v>965</v>
      </c>
      <c r="I776" t="s">
        <v>956</v>
      </c>
      <c r="J776" s="104">
        <v>45663</v>
      </c>
      <c r="K776" s="104">
        <v>45663</v>
      </c>
      <c r="L776" s="345">
        <v>700</v>
      </c>
      <c r="M776">
        <v>13.378</v>
      </c>
      <c r="N776">
        <v>-9364.6</v>
      </c>
      <c r="O776" s="345">
        <v>-9397.41</v>
      </c>
      <c r="P776" t="s">
        <v>58</v>
      </c>
      <c r="Q776">
        <v>-9397.41</v>
      </c>
      <c r="R776" t="s">
        <v>58</v>
      </c>
      <c r="S776">
        <v>-32.81</v>
      </c>
      <c r="T776">
        <v>-32.81</v>
      </c>
    </row>
    <row r="777" spans="1:20" x14ac:dyDescent="0.25">
      <c r="A777">
        <v>119826</v>
      </c>
      <c r="B777">
        <v>678167</v>
      </c>
      <c r="C777">
        <v>678167</v>
      </c>
      <c r="D777" t="s">
        <v>962</v>
      </c>
      <c r="E777" t="s">
        <v>699</v>
      </c>
      <c r="F777" t="s">
        <v>2</v>
      </c>
      <c r="G777" t="s">
        <v>58</v>
      </c>
      <c r="I777" t="s">
        <v>956</v>
      </c>
      <c r="J777" s="104">
        <v>45663</v>
      </c>
      <c r="K777" s="104">
        <v>45664</v>
      </c>
      <c r="L777" s="345">
        <v>6</v>
      </c>
      <c r="M777">
        <v>1580.36</v>
      </c>
      <c r="N777">
        <v>-9482.16</v>
      </c>
      <c r="O777" s="345">
        <v>-9542.16</v>
      </c>
      <c r="P777" t="s">
        <v>58</v>
      </c>
      <c r="Q777">
        <v>-9542.16</v>
      </c>
      <c r="R777" t="s">
        <v>58</v>
      </c>
      <c r="S777">
        <v>-60</v>
      </c>
      <c r="T777">
        <v>-60</v>
      </c>
    </row>
    <row r="778" spans="1:20" x14ac:dyDescent="0.25">
      <c r="A778">
        <v>119828</v>
      </c>
      <c r="B778">
        <v>678167</v>
      </c>
      <c r="C778">
        <v>678167</v>
      </c>
      <c r="D778" t="s">
        <v>963</v>
      </c>
      <c r="E778" t="s">
        <v>705</v>
      </c>
      <c r="F778" t="s">
        <v>3</v>
      </c>
      <c r="G778" t="s">
        <v>865</v>
      </c>
      <c r="I778" t="s">
        <v>956</v>
      </c>
      <c r="J778" s="104">
        <v>45663</v>
      </c>
      <c r="K778" s="104">
        <v>45664</v>
      </c>
      <c r="L778" s="345">
        <v>4</v>
      </c>
      <c r="M778">
        <v>2660.4</v>
      </c>
      <c r="N778">
        <v>-10641.6</v>
      </c>
      <c r="O778" s="345">
        <v>-10336.77</v>
      </c>
      <c r="P778" t="s">
        <v>58</v>
      </c>
      <c r="Q778">
        <v>-10641.6</v>
      </c>
      <c r="R778" t="s">
        <v>865</v>
      </c>
      <c r="S778">
        <v>0</v>
      </c>
      <c r="T778">
        <v>0</v>
      </c>
    </row>
    <row r="779" spans="1:20" x14ac:dyDescent="0.25">
      <c r="A779">
        <v>119833</v>
      </c>
      <c r="B779">
        <v>678167</v>
      </c>
      <c r="C779">
        <v>678167</v>
      </c>
      <c r="D779" t="s">
        <v>1004</v>
      </c>
      <c r="E779" t="s">
        <v>702</v>
      </c>
      <c r="F779" t="s">
        <v>12</v>
      </c>
      <c r="G779" t="s">
        <v>58</v>
      </c>
      <c r="I779" t="s">
        <v>956</v>
      </c>
      <c r="J779" s="104">
        <v>45663</v>
      </c>
      <c r="K779" s="104">
        <v>45664</v>
      </c>
      <c r="L779" s="345">
        <v>100</v>
      </c>
      <c r="M779">
        <v>127.25</v>
      </c>
      <c r="N779">
        <v>-12725</v>
      </c>
      <c r="O779" s="345">
        <v>-12785</v>
      </c>
      <c r="P779" t="s">
        <v>58</v>
      </c>
      <c r="Q779">
        <v>-12785</v>
      </c>
      <c r="R779" t="s">
        <v>58</v>
      </c>
      <c r="S779">
        <v>-60</v>
      </c>
      <c r="T779">
        <v>-60</v>
      </c>
    </row>
    <row r="780" spans="1:20" x14ac:dyDescent="0.25">
      <c r="A780">
        <v>119835</v>
      </c>
      <c r="B780">
        <v>678167</v>
      </c>
      <c r="C780">
        <v>678167</v>
      </c>
      <c r="D780" t="s">
        <v>961</v>
      </c>
      <c r="E780" t="s">
        <v>711</v>
      </c>
      <c r="F780" t="s">
        <v>10</v>
      </c>
      <c r="G780" t="s">
        <v>58</v>
      </c>
      <c r="H780" t="s">
        <v>965</v>
      </c>
      <c r="I780" t="s">
        <v>956</v>
      </c>
      <c r="J780" s="104">
        <v>45663</v>
      </c>
      <c r="K780" s="104">
        <v>45663</v>
      </c>
      <c r="L780" s="345">
        <v>700</v>
      </c>
      <c r="M780">
        <v>13.506</v>
      </c>
      <c r="N780">
        <v>-9454.2000000000007</v>
      </c>
      <c r="O780" s="345">
        <v>-9487.6</v>
      </c>
      <c r="P780" t="s">
        <v>58</v>
      </c>
      <c r="Q780">
        <v>-9487.6</v>
      </c>
      <c r="R780" t="s">
        <v>58</v>
      </c>
      <c r="S780">
        <v>-33.4</v>
      </c>
      <c r="T780">
        <v>-33.4</v>
      </c>
    </row>
    <row r="781" spans="1:20" x14ac:dyDescent="0.25">
      <c r="A781">
        <v>119837</v>
      </c>
      <c r="B781">
        <v>678167</v>
      </c>
      <c r="C781">
        <v>678167</v>
      </c>
      <c r="D781" t="s">
        <v>964</v>
      </c>
      <c r="E781" t="s">
        <v>709</v>
      </c>
      <c r="F781" t="s">
        <v>9</v>
      </c>
      <c r="G781" t="s">
        <v>58</v>
      </c>
      <c r="H781" t="s">
        <v>965</v>
      </c>
      <c r="I781" t="s">
        <v>956</v>
      </c>
      <c r="J781" s="104">
        <v>45663</v>
      </c>
      <c r="K781" s="104">
        <v>45663</v>
      </c>
      <c r="L781" s="345">
        <v>700</v>
      </c>
      <c r="M781">
        <v>12.923999999999999</v>
      </c>
      <c r="N781">
        <v>-9046.7999999999993</v>
      </c>
      <c r="O781" s="345">
        <v>-9080.0499999999993</v>
      </c>
      <c r="P781" t="s">
        <v>58</v>
      </c>
      <c r="Q781">
        <v>-9080.0499999999993</v>
      </c>
      <c r="R781" t="s">
        <v>58</v>
      </c>
      <c r="S781">
        <v>-33.25</v>
      </c>
      <c r="T781">
        <v>-33.25</v>
      </c>
    </row>
    <row r="782" spans="1:20" x14ac:dyDescent="0.25">
      <c r="A782">
        <v>119839</v>
      </c>
      <c r="B782">
        <v>678167</v>
      </c>
      <c r="C782">
        <v>678167</v>
      </c>
      <c r="D782" t="s">
        <v>1003</v>
      </c>
      <c r="E782" t="s">
        <v>710</v>
      </c>
      <c r="F782" t="s">
        <v>8</v>
      </c>
      <c r="G782" t="s">
        <v>58</v>
      </c>
      <c r="H782" t="s">
        <v>965</v>
      </c>
      <c r="I782" t="s">
        <v>956</v>
      </c>
      <c r="J782" s="104">
        <v>45663</v>
      </c>
      <c r="K782" s="104">
        <v>45663</v>
      </c>
      <c r="L782" s="345">
        <v>1000</v>
      </c>
      <c r="M782">
        <v>7.4130000000000003</v>
      </c>
      <c r="N782">
        <v>-7413</v>
      </c>
      <c r="O782" s="345">
        <v>-7475.22</v>
      </c>
      <c r="P782" t="s">
        <v>58</v>
      </c>
      <c r="Q782">
        <v>-7475.22</v>
      </c>
      <c r="R782" t="s">
        <v>58</v>
      </c>
      <c r="S782">
        <v>-62.22</v>
      </c>
      <c r="T782">
        <v>-62.22</v>
      </c>
    </row>
    <row r="783" spans="1:20" x14ac:dyDescent="0.25">
      <c r="A783">
        <v>120424</v>
      </c>
      <c r="B783">
        <v>678460</v>
      </c>
      <c r="C783">
        <v>678460</v>
      </c>
      <c r="D783" t="s">
        <v>1003</v>
      </c>
      <c r="E783" t="s">
        <v>710</v>
      </c>
      <c r="F783" t="s">
        <v>8</v>
      </c>
      <c r="G783" t="s">
        <v>58</v>
      </c>
      <c r="H783" t="s">
        <v>965</v>
      </c>
      <c r="I783" t="s">
        <v>956</v>
      </c>
      <c r="J783" s="104">
        <v>45663</v>
      </c>
      <c r="K783" s="104">
        <v>45663</v>
      </c>
      <c r="L783" s="345">
        <v>1500</v>
      </c>
      <c r="M783">
        <v>7.4130000000000003</v>
      </c>
      <c r="N783">
        <v>-11119.5</v>
      </c>
      <c r="O783" s="345">
        <v>-11183.5</v>
      </c>
      <c r="P783" t="s">
        <v>58</v>
      </c>
      <c r="Q783">
        <v>-11183.5</v>
      </c>
      <c r="R783" t="s">
        <v>58</v>
      </c>
      <c r="S783">
        <v>-64</v>
      </c>
      <c r="T783">
        <v>-64</v>
      </c>
    </row>
    <row r="784" spans="1:20" x14ac:dyDescent="0.25">
      <c r="A784">
        <v>119824</v>
      </c>
      <c r="B784">
        <v>678167</v>
      </c>
      <c r="C784">
        <v>678167</v>
      </c>
      <c r="D784" t="s">
        <v>971</v>
      </c>
      <c r="E784" t="s">
        <v>701</v>
      </c>
      <c r="F784" t="s">
        <v>53</v>
      </c>
      <c r="G784" t="s">
        <v>58</v>
      </c>
      <c r="I784" t="s">
        <v>956</v>
      </c>
      <c r="J784" s="104">
        <v>45660</v>
      </c>
      <c r="K784" s="104">
        <v>45663</v>
      </c>
      <c r="L784" s="345">
        <v>15</v>
      </c>
      <c r="M784">
        <v>2736.0479999999998</v>
      </c>
      <c r="N784">
        <v>-41040.720000000001</v>
      </c>
      <c r="O784" s="345">
        <v>-41070.720000000001</v>
      </c>
      <c r="P784" t="s">
        <v>58</v>
      </c>
      <c r="Q784">
        <v>-41070.720000000001</v>
      </c>
      <c r="R784" t="s">
        <v>58</v>
      </c>
      <c r="S784">
        <v>-30</v>
      </c>
      <c r="T784">
        <v>-30</v>
      </c>
    </row>
    <row r="785" spans="1:20" x14ac:dyDescent="0.25">
      <c r="A785">
        <v>119772</v>
      </c>
      <c r="B785">
        <v>678048</v>
      </c>
      <c r="C785">
        <v>678048</v>
      </c>
      <c r="D785" t="s">
        <v>758</v>
      </c>
      <c r="E785" t="s">
        <v>758</v>
      </c>
      <c r="F785" t="s">
        <v>662</v>
      </c>
      <c r="G785" t="s">
        <v>865</v>
      </c>
      <c r="H785" t="s">
        <v>965</v>
      </c>
      <c r="I785" t="s">
        <v>956</v>
      </c>
      <c r="J785" s="104">
        <v>45650</v>
      </c>
      <c r="K785" s="104">
        <v>45650</v>
      </c>
      <c r="L785" s="345">
        <v>72000</v>
      </c>
      <c r="M785">
        <v>105</v>
      </c>
      <c r="N785">
        <v>-75600</v>
      </c>
      <c r="O785" s="345">
        <v>-72769.27</v>
      </c>
      <c r="P785" t="s">
        <v>58</v>
      </c>
      <c r="Q785">
        <v>-75600</v>
      </c>
      <c r="R785" t="s">
        <v>865</v>
      </c>
      <c r="S785">
        <v>0</v>
      </c>
      <c r="T785">
        <v>0</v>
      </c>
    </row>
    <row r="786" spans="1:20" x14ac:dyDescent="0.25">
      <c r="A786">
        <v>115752</v>
      </c>
      <c r="B786">
        <v>70617661</v>
      </c>
      <c r="C786">
        <v>70617661</v>
      </c>
      <c r="D786" t="s">
        <v>961</v>
      </c>
      <c r="E786" t="s">
        <v>711</v>
      </c>
      <c r="F786" t="s">
        <v>10</v>
      </c>
      <c r="G786" t="s">
        <v>58</v>
      </c>
      <c r="H786" t="s">
        <v>960</v>
      </c>
      <c r="I786" t="s">
        <v>956</v>
      </c>
      <c r="J786" s="104">
        <v>45646</v>
      </c>
      <c r="K786" s="104">
        <v>45650</v>
      </c>
      <c r="L786" s="345">
        <v>7000</v>
      </c>
      <c r="M786">
        <v>13.204499999999999</v>
      </c>
      <c r="N786">
        <v>-92431.5</v>
      </c>
      <c r="O786" s="345">
        <v>-92597.88</v>
      </c>
      <c r="P786" t="s">
        <v>58</v>
      </c>
      <c r="Q786">
        <v>-92597.88</v>
      </c>
      <c r="R786" t="s">
        <v>58</v>
      </c>
      <c r="S786">
        <v>-166.38</v>
      </c>
      <c r="T786">
        <v>-166.38</v>
      </c>
    </row>
    <row r="787" spans="1:20" x14ac:dyDescent="0.25">
      <c r="A787">
        <v>115753</v>
      </c>
      <c r="B787">
        <v>70617661</v>
      </c>
      <c r="C787">
        <v>70617661</v>
      </c>
      <c r="D787" t="s">
        <v>1009</v>
      </c>
      <c r="E787" t="s">
        <v>708</v>
      </c>
      <c r="F787" t="s">
        <v>7</v>
      </c>
      <c r="G787" t="s">
        <v>58</v>
      </c>
      <c r="H787" t="s">
        <v>960</v>
      </c>
      <c r="I787" t="s">
        <v>956</v>
      </c>
      <c r="J787" s="104">
        <v>45646</v>
      </c>
      <c r="K787" s="104">
        <v>45650</v>
      </c>
      <c r="L787" s="345">
        <v>40</v>
      </c>
      <c r="M787">
        <v>492.3313</v>
      </c>
      <c r="N787">
        <v>-19693.25</v>
      </c>
      <c r="O787" s="345">
        <v>-19779.16</v>
      </c>
      <c r="P787" t="s">
        <v>58</v>
      </c>
      <c r="Q787">
        <v>-19779.16</v>
      </c>
      <c r="R787" t="s">
        <v>58</v>
      </c>
      <c r="S787">
        <v>-85.91</v>
      </c>
      <c r="T787">
        <v>-85.91</v>
      </c>
    </row>
    <row r="788" spans="1:20" x14ac:dyDescent="0.25">
      <c r="A788">
        <v>115754</v>
      </c>
      <c r="B788">
        <v>70617661</v>
      </c>
      <c r="C788">
        <v>70617661</v>
      </c>
      <c r="D788" t="s">
        <v>964</v>
      </c>
      <c r="E788" t="s">
        <v>709</v>
      </c>
      <c r="F788" t="s">
        <v>9</v>
      </c>
      <c r="G788" t="s">
        <v>58</v>
      </c>
      <c r="H788" t="s">
        <v>960</v>
      </c>
      <c r="I788" t="s">
        <v>956</v>
      </c>
      <c r="J788" s="104">
        <v>45646</v>
      </c>
      <c r="K788" s="104">
        <v>45650</v>
      </c>
      <c r="L788" s="345">
        <v>3000</v>
      </c>
      <c r="M788">
        <v>12.809200000000001</v>
      </c>
      <c r="N788">
        <v>-38427.599999999999</v>
      </c>
      <c r="O788" s="345">
        <v>-38519.129999999997</v>
      </c>
      <c r="P788" t="s">
        <v>58</v>
      </c>
      <c r="Q788">
        <v>-38519.129999999997</v>
      </c>
      <c r="R788" t="s">
        <v>58</v>
      </c>
      <c r="S788">
        <v>-91.53</v>
      </c>
      <c r="T788">
        <v>-91.53</v>
      </c>
    </row>
    <row r="789" spans="1:20" x14ac:dyDescent="0.25">
      <c r="A789">
        <v>115761</v>
      </c>
      <c r="B789">
        <v>70617661</v>
      </c>
      <c r="C789">
        <v>70617661</v>
      </c>
      <c r="D789" t="s">
        <v>959</v>
      </c>
      <c r="E789" t="s">
        <v>710</v>
      </c>
      <c r="F789" t="s">
        <v>8</v>
      </c>
      <c r="G789" t="s">
        <v>865</v>
      </c>
      <c r="H789" t="s">
        <v>960</v>
      </c>
      <c r="I789" t="s">
        <v>956</v>
      </c>
      <c r="J789" s="104">
        <v>45646</v>
      </c>
      <c r="K789" s="104">
        <v>45650</v>
      </c>
      <c r="L789" s="345">
        <v>5000</v>
      </c>
      <c r="M789">
        <v>7.5274999999999999</v>
      </c>
      <c r="N789">
        <v>-37637.5</v>
      </c>
      <c r="O789" s="345">
        <v>-36720.160000000003</v>
      </c>
      <c r="P789" t="s">
        <v>58</v>
      </c>
      <c r="Q789">
        <v>-36720.160000000003</v>
      </c>
      <c r="R789" t="s">
        <v>865</v>
      </c>
      <c r="S789">
        <v>917.34</v>
      </c>
      <c r="T789">
        <v>917.34</v>
      </c>
    </row>
    <row r="790" spans="1:20" x14ac:dyDescent="0.25">
      <c r="A790">
        <v>115835</v>
      </c>
      <c r="B790">
        <v>70615051</v>
      </c>
      <c r="C790">
        <v>70615051</v>
      </c>
      <c r="D790" t="s">
        <v>1006</v>
      </c>
      <c r="E790" t="s">
        <v>714</v>
      </c>
      <c r="F790" t="s">
        <v>11</v>
      </c>
      <c r="G790" t="s">
        <v>58</v>
      </c>
      <c r="H790" t="s">
        <v>960</v>
      </c>
      <c r="I790" t="s">
        <v>956</v>
      </c>
      <c r="J790" s="104">
        <v>45646</v>
      </c>
      <c r="K790" s="104">
        <v>45650</v>
      </c>
      <c r="L790" s="345">
        <v>160</v>
      </c>
      <c r="M790">
        <v>234.04387500000001</v>
      </c>
      <c r="N790">
        <v>-37447.019999999997</v>
      </c>
      <c r="O790" s="345">
        <v>-37538.25</v>
      </c>
      <c r="P790" t="s">
        <v>58</v>
      </c>
      <c r="Q790">
        <v>-37538.25</v>
      </c>
      <c r="R790" t="s">
        <v>58</v>
      </c>
      <c r="S790">
        <v>-91.23</v>
      </c>
      <c r="T790">
        <v>-91.23</v>
      </c>
    </row>
    <row r="791" spans="1:20" x14ac:dyDescent="0.25">
      <c r="A791">
        <v>115836</v>
      </c>
      <c r="B791">
        <v>70615051</v>
      </c>
      <c r="C791">
        <v>70615051</v>
      </c>
      <c r="D791" t="s">
        <v>1009</v>
      </c>
      <c r="E791" t="s">
        <v>708</v>
      </c>
      <c r="F791" t="s">
        <v>7</v>
      </c>
      <c r="G791" t="s">
        <v>58</v>
      </c>
      <c r="H791" t="s">
        <v>960</v>
      </c>
      <c r="I791" t="s">
        <v>956</v>
      </c>
      <c r="J791" s="104">
        <v>45646</v>
      </c>
      <c r="K791" s="104">
        <v>45650</v>
      </c>
      <c r="L791" s="345">
        <v>70</v>
      </c>
      <c r="M791">
        <v>492.07357100000002</v>
      </c>
      <c r="N791">
        <v>-34445.15</v>
      </c>
      <c r="O791" s="345">
        <v>-34535.480000000003</v>
      </c>
      <c r="P791" t="s">
        <v>58</v>
      </c>
      <c r="Q791">
        <v>-34535.480000000003</v>
      </c>
      <c r="R791" t="s">
        <v>58</v>
      </c>
      <c r="S791">
        <v>-90.33</v>
      </c>
      <c r="T791">
        <v>-90.33</v>
      </c>
    </row>
    <row r="792" spans="1:20" x14ac:dyDescent="0.25">
      <c r="A792">
        <v>115841</v>
      </c>
      <c r="B792">
        <v>70615051</v>
      </c>
      <c r="C792">
        <v>70615051</v>
      </c>
      <c r="D792" t="s">
        <v>961</v>
      </c>
      <c r="E792" t="s">
        <v>711</v>
      </c>
      <c r="F792" t="s">
        <v>10</v>
      </c>
      <c r="G792" t="s">
        <v>58</v>
      </c>
      <c r="H792" t="s">
        <v>960</v>
      </c>
      <c r="I792" t="s">
        <v>956</v>
      </c>
      <c r="J792" s="104">
        <v>45646</v>
      </c>
      <c r="K792" s="104">
        <v>45650</v>
      </c>
      <c r="L792" s="345">
        <v>4000</v>
      </c>
      <c r="M792">
        <v>13.124539</v>
      </c>
      <c r="N792">
        <v>-52498.16</v>
      </c>
      <c r="O792" s="345">
        <v>-52593.91</v>
      </c>
      <c r="P792" t="s">
        <v>58</v>
      </c>
      <c r="Q792">
        <v>-52593.91</v>
      </c>
      <c r="R792" t="s">
        <v>58</v>
      </c>
      <c r="S792">
        <v>-95.75</v>
      </c>
      <c r="T792">
        <v>-95.75</v>
      </c>
    </row>
    <row r="793" spans="1:20" x14ac:dyDescent="0.25">
      <c r="A793">
        <v>115842</v>
      </c>
      <c r="B793">
        <v>70615051</v>
      </c>
      <c r="C793">
        <v>70615051</v>
      </c>
      <c r="D793" t="s">
        <v>964</v>
      </c>
      <c r="E793" t="s">
        <v>709</v>
      </c>
      <c r="F793" t="s">
        <v>9</v>
      </c>
      <c r="G793" t="s">
        <v>58</v>
      </c>
      <c r="H793" t="s">
        <v>960</v>
      </c>
      <c r="I793" t="s">
        <v>956</v>
      </c>
      <c r="J793" s="104">
        <v>45646</v>
      </c>
      <c r="K793" s="104">
        <v>45650</v>
      </c>
      <c r="L793" s="345">
        <v>3000</v>
      </c>
      <c r="M793">
        <v>12.804368999999999</v>
      </c>
      <c r="N793">
        <v>-38413.11</v>
      </c>
      <c r="O793" s="345">
        <v>-38504.629999999997</v>
      </c>
      <c r="P793" t="s">
        <v>58</v>
      </c>
      <c r="Q793">
        <v>-38504.629999999997</v>
      </c>
      <c r="R793" t="s">
        <v>58</v>
      </c>
      <c r="S793">
        <v>-91.52</v>
      </c>
      <c r="T793">
        <v>-91.52</v>
      </c>
    </row>
    <row r="794" spans="1:20" x14ac:dyDescent="0.25">
      <c r="A794">
        <v>115847</v>
      </c>
      <c r="B794">
        <v>70615051</v>
      </c>
      <c r="C794">
        <v>70615051</v>
      </c>
      <c r="D794" t="s">
        <v>959</v>
      </c>
      <c r="E794" t="s">
        <v>710</v>
      </c>
      <c r="F794" t="s">
        <v>8</v>
      </c>
      <c r="G794" t="s">
        <v>865</v>
      </c>
      <c r="H794" t="s">
        <v>960</v>
      </c>
      <c r="I794" t="s">
        <v>956</v>
      </c>
      <c r="J794" s="104">
        <v>45646</v>
      </c>
      <c r="K794" s="104">
        <v>45650</v>
      </c>
      <c r="L794" s="345">
        <v>5000</v>
      </c>
      <c r="M794">
        <v>7.522513</v>
      </c>
      <c r="N794">
        <v>-37612.57</v>
      </c>
      <c r="O794" s="345">
        <v>-36695.97</v>
      </c>
      <c r="P794" t="s">
        <v>58</v>
      </c>
      <c r="Q794">
        <v>-36695.97</v>
      </c>
      <c r="R794" t="s">
        <v>865</v>
      </c>
      <c r="S794">
        <v>916.6</v>
      </c>
      <c r="T794">
        <v>916.6</v>
      </c>
    </row>
    <row r="795" spans="1:20" x14ac:dyDescent="0.25">
      <c r="A795">
        <v>119715</v>
      </c>
      <c r="B795">
        <v>676870</v>
      </c>
      <c r="C795">
        <v>676870</v>
      </c>
      <c r="D795" t="s">
        <v>961</v>
      </c>
      <c r="E795" t="s">
        <v>711</v>
      </c>
      <c r="F795" t="s">
        <v>10</v>
      </c>
      <c r="G795" t="s">
        <v>58</v>
      </c>
      <c r="H795" t="s">
        <v>965</v>
      </c>
      <c r="I795" t="s">
        <v>956</v>
      </c>
      <c r="J795" s="104">
        <v>45645</v>
      </c>
      <c r="K795" s="104">
        <v>45645</v>
      </c>
      <c r="L795" s="345">
        <v>2000</v>
      </c>
      <c r="M795">
        <v>13.175621</v>
      </c>
      <c r="N795">
        <v>-26351.24</v>
      </c>
      <c r="O795" s="345">
        <v>-26390.74</v>
      </c>
      <c r="P795" t="s">
        <v>58</v>
      </c>
      <c r="Q795">
        <v>-26390.74</v>
      </c>
      <c r="R795" t="s">
        <v>58</v>
      </c>
      <c r="S795">
        <v>-39.5</v>
      </c>
      <c r="T795">
        <v>-39.5</v>
      </c>
    </row>
    <row r="796" spans="1:20" x14ac:dyDescent="0.25">
      <c r="A796">
        <v>119717</v>
      </c>
      <c r="B796">
        <v>676870</v>
      </c>
      <c r="C796">
        <v>676870</v>
      </c>
      <c r="D796" t="s">
        <v>1003</v>
      </c>
      <c r="E796" t="s">
        <v>710</v>
      </c>
      <c r="F796" t="s">
        <v>8</v>
      </c>
      <c r="G796" t="s">
        <v>58</v>
      </c>
      <c r="H796" t="s">
        <v>965</v>
      </c>
      <c r="I796" t="s">
        <v>956</v>
      </c>
      <c r="J796" s="104">
        <v>45645</v>
      </c>
      <c r="K796" s="104">
        <v>45645</v>
      </c>
      <c r="L796" s="345">
        <v>1700</v>
      </c>
      <c r="M796">
        <v>7.2581110000000004</v>
      </c>
      <c r="N796">
        <v>-12338.79</v>
      </c>
      <c r="O796" s="345">
        <v>-12403.23</v>
      </c>
      <c r="P796" t="s">
        <v>58</v>
      </c>
      <c r="Q796">
        <v>-12403.23</v>
      </c>
      <c r="R796" t="s">
        <v>58</v>
      </c>
      <c r="S796">
        <v>-64.44</v>
      </c>
      <c r="T796">
        <v>-64.44</v>
      </c>
    </row>
    <row r="797" spans="1:20" x14ac:dyDescent="0.25">
      <c r="A797">
        <v>119730</v>
      </c>
      <c r="B797">
        <v>676876</v>
      </c>
      <c r="C797">
        <v>676876</v>
      </c>
      <c r="D797" t="s">
        <v>961</v>
      </c>
      <c r="E797" t="s">
        <v>711</v>
      </c>
      <c r="F797" t="s">
        <v>10</v>
      </c>
      <c r="G797" t="s">
        <v>58</v>
      </c>
      <c r="H797" t="s">
        <v>965</v>
      </c>
      <c r="I797" t="s">
        <v>956</v>
      </c>
      <c r="J797" s="104">
        <v>45645</v>
      </c>
      <c r="K797" s="104">
        <v>45645</v>
      </c>
      <c r="L797" s="345">
        <v>1000</v>
      </c>
      <c r="M797">
        <v>13.174094999999999</v>
      </c>
      <c r="N797">
        <v>-13174.1</v>
      </c>
      <c r="O797" s="345">
        <v>-13208.85</v>
      </c>
      <c r="P797" t="s">
        <v>58</v>
      </c>
      <c r="Q797">
        <v>-13208.85</v>
      </c>
      <c r="R797" t="s">
        <v>58</v>
      </c>
      <c r="S797">
        <v>-34.75</v>
      </c>
      <c r="T797">
        <v>-34.75</v>
      </c>
    </row>
    <row r="798" spans="1:20" x14ac:dyDescent="0.25">
      <c r="A798">
        <v>119749</v>
      </c>
      <c r="B798">
        <v>676888</v>
      </c>
      <c r="C798">
        <v>676888</v>
      </c>
      <c r="D798" t="s">
        <v>1003</v>
      </c>
      <c r="E798" t="s">
        <v>710</v>
      </c>
      <c r="F798" t="s">
        <v>8</v>
      </c>
      <c r="G798" t="s">
        <v>58</v>
      </c>
      <c r="H798" t="s">
        <v>965</v>
      </c>
      <c r="I798" t="s">
        <v>956</v>
      </c>
      <c r="J798" s="104">
        <v>45645</v>
      </c>
      <c r="K798" s="104">
        <v>45645</v>
      </c>
      <c r="L798" s="345">
        <v>2200</v>
      </c>
      <c r="M798">
        <v>7.2520920000000002</v>
      </c>
      <c r="N798">
        <v>-15954.6</v>
      </c>
      <c r="O798" s="345">
        <v>-16020.34</v>
      </c>
      <c r="P798" t="s">
        <v>58</v>
      </c>
      <c r="Q798">
        <v>-16020.34</v>
      </c>
      <c r="R798" t="s">
        <v>58</v>
      </c>
      <c r="S798">
        <v>-65.739999999999995</v>
      </c>
      <c r="T798">
        <v>-65.739999999999995</v>
      </c>
    </row>
    <row r="799" spans="1:20" x14ac:dyDescent="0.25">
      <c r="A799">
        <v>119751</v>
      </c>
      <c r="B799">
        <v>676888</v>
      </c>
      <c r="C799">
        <v>676888</v>
      </c>
      <c r="D799" t="s">
        <v>961</v>
      </c>
      <c r="E799" t="s">
        <v>711</v>
      </c>
      <c r="F799" t="s">
        <v>10</v>
      </c>
      <c r="G799" t="s">
        <v>58</v>
      </c>
      <c r="H799" t="s">
        <v>965</v>
      </c>
      <c r="I799" t="s">
        <v>956</v>
      </c>
      <c r="J799" s="104">
        <v>45645</v>
      </c>
      <c r="K799" s="104">
        <v>45645</v>
      </c>
      <c r="L799" s="345">
        <v>1500</v>
      </c>
      <c r="M799">
        <v>13.182349</v>
      </c>
      <c r="N799">
        <v>-19773.52</v>
      </c>
      <c r="O799" s="345">
        <v>-19810.64</v>
      </c>
      <c r="P799" t="s">
        <v>58</v>
      </c>
      <c r="Q799">
        <v>-19810.64</v>
      </c>
      <c r="R799" t="s">
        <v>58</v>
      </c>
      <c r="S799">
        <v>-37.119999999999997</v>
      </c>
      <c r="T799">
        <v>-37.119999999999997</v>
      </c>
    </row>
    <row r="800" spans="1:20" x14ac:dyDescent="0.25">
      <c r="A800">
        <v>113423</v>
      </c>
      <c r="B800">
        <v>70617661</v>
      </c>
      <c r="C800">
        <v>70617661</v>
      </c>
      <c r="D800" t="s">
        <v>958</v>
      </c>
      <c r="E800" t="s">
        <v>706</v>
      </c>
      <c r="F800" t="s">
        <v>4</v>
      </c>
      <c r="G800" t="s">
        <v>865</v>
      </c>
      <c r="I800" t="s">
        <v>956</v>
      </c>
      <c r="J800" s="104">
        <v>45644</v>
      </c>
      <c r="K800" s="104">
        <v>45646</v>
      </c>
      <c r="L800" s="345">
        <v>30</v>
      </c>
      <c r="M800">
        <v>2180.7199999999998</v>
      </c>
      <c r="N800">
        <v>-65421.599999999999</v>
      </c>
      <c r="O800" s="345">
        <v>-65519.73</v>
      </c>
      <c r="P800" t="s">
        <v>865</v>
      </c>
      <c r="Q800">
        <v>-65519.73</v>
      </c>
      <c r="R800" t="s">
        <v>865</v>
      </c>
      <c r="S800">
        <v>-98.13</v>
      </c>
      <c r="T800">
        <v>-98.13</v>
      </c>
    </row>
    <row r="801" spans="1:20" x14ac:dyDescent="0.25">
      <c r="A801">
        <v>119713</v>
      </c>
      <c r="B801">
        <v>676870</v>
      </c>
      <c r="C801">
        <v>676870</v>
      </c>
      <c r="D801" t="s">
        <v>971</v>
      </c>
      <c r="E801" t="s">
        <v>701</v>
      </c>
      <c r="F801" t="s">
        <v>53</v>
      </c>
      <c r="G801" t="s">
        <v>58</v>
      </c>
      <c r="I801" t="s">
        <v>956</v>
      </c>
      <c r="J801" s="104">
        <v>45644</v>
      </c>
      <c r="K801" s="104">
        <v>45645</v>
      </c>
      <c r="L801" s="345">
        <v>-8</v>
      </c>
      <c r="M801">
        <v>2732.2280000000001</v>
      </c>
      <c r="N801">
        <v>21857.82</v>
      </c>
      <c r="O801" s="345">
        <v>21827.82</v>
      </c>
      <c r="P801" t="s">
        <v>58</v>
      </c>
      <c r="Q801">
        <v>21827.82</v>
      </c>
      <c r="R801" t="s">
        <v>58</v>
      </c>
      <c r="S801">
        <v>-30</v>
      </c>
      <c r="T801">
        <v>-30</v>
      </c>
    </row>
    <row r="802" spans="1:20" x14ac:dyDescent="0.25">
      <c r="A802">
        <v>119728</v>
      </c>
      <c r="B802">
        <v>676876</v>
      </c>
      <c r="C802">
        <v>676876</v>
      </c>
      <c r="D802" t="s">
        <v>971</v>
      </c>
      <c r="E802" t="s">
        <v>701</v>
      </c>
      <c r="F802" t="s">
        <v>53</v>
      </c>
      <c r="G802" t="s">
        <v>58</v>
      </c>
      <c r="I802" t="s">
        <v>956</v>
      </c>
      <c r="J802" s="104">
        <v>45644</v>
      </c>
      <c r="K802" s="104">
        <v>45645</v>
      </c>
      <c r="L802" s="345">
        <v>-4</v>
      </c>
      <c r="M802">
        <v>2732.2280000000001</v>
      </c>
      <c r="N802">
        <v>10928.91</v>
      </c>
      <c r="O802" s="345">
        <v>10898.91</v>
      </c>
      <c r="P802" t="s">
        <v>58</v>
      </c>
      <c r="Q802">
        <v>10898.91</v>
      </c>
      <c r="R802" t="s">
        <v>58</v>
      </c>
      <c r="S802">
        <v>-30</v>
      </c>
      <c r="T802">
        <v>-30</v>
      </c>
    </row>
    <row r="803" spans="1:20" x14ac:dyDescent="0.25">
      <c r="A803">
        <v>119747</v>
      </c>
      <c r="B803">
        <v>676888</v>
      </c>
      <c r="C803">
        <v>676888</v>
      </c>
      <c r="D803" t="s">
        <v>971</v>
      </c>
      <c r="E803" t="s">
        <v>701</v>
      </c>
      <c r="F803" t="s">
        <v>53</v>
      </c>
      <c r="G803" t="s">
        <v>58</v>
      </c>
      <c r="I803" t="s">
        <v>956</v>
      </c>
      <c r="J803" s="104">
        <v>45644</v>
      </c>
      <c r="K803" s="104">
        <v>45645</v>
      </c>
      <c r="L803" s="345">
        <v>-14</v>
      </c>
      <c r="M803">
        <v>2732.2280000000001</v>
      </c>
      <c r="N803">
        <v>38251.19</v>
      </c>
      <c r="O803" s="345">
        <v>38221.19</v>
      </c>
      <c r="P803" t="s">
        <v>58</v>
      </c>
      <c r="Q803">
        <v>38221.19</v>
      </c>
      <c r="R803" t="s">
        <v>58</v>
      </c>
      <c r="S803">
        <v>-30</v>
      </c>
      <c r="T803">
        <v>-30</v>
      </c>
    </row>
    <row r="804" spans="1:20" x14ac:dyDescent="0.25">
      <c r="A804">
        <v>112879</v>
      </c>
      <c r="B804">
        <v>70615051</v>
      </c>
      <c r="C804">
        <v>70615051</v>
      </c>
      <c r="D804" t="s">
        <v>963</v>
      </c>
      <c r="E804" t="s">
        <v>705</v>
      </c>
      <c r="F804" t="s">
        <v>3</v>
      </c>
      <c r="G804" t="s">
        <v>865</v>
      </c>
      <c r="I804" t="s">
        <v>956</v>
      </c>
      <c r="J804" s="104">
        <v>45643</v>
      </c>
      <c r="K804" s="104">
        <v>45645</v>
      </c>
      <c r="L804" s="345">
        <v>12</v>
      </c>
      <c r="M804">
        <v>2680.63</v>
      </c>
      <c r="N804">
        <v>-32167.56</v>
      </c>
      <c r="O804" s="345">
        <v>-32251.63</v>
      </c>
      <c r="P804" t="s">
        <v>865</v>
      </c>
      <c r="Q804">
        <v>-32251.63</v>
      </c>
      <c r="R804" t="s">
        <v>865</v>
      </c>
      <c r="S804">
        <v>-84.07</v>
      </c>
      <c r="T804">
        <v>-84.07</v>
      </c>
    </row>
    <row r="805" spans="1:20" x14ac:dyDescent="0.25">
      <c r="A805">
        <v>119709</v>
      </c>
      <c r="B805">
        <v>676870</v>
      </c>
      <c r="C805">
        <v>676870</v>
      </c>
      <c r="D805" t="s">
        <v>963</v>
      </c>
      <c r="E805" t="s">
        <v>705</v>
      </c>
      <c r="F805" t="s">
        <v>3</v>
      </c>
      <c r="G805" t="s">
        <v>865</v>
      </c>
      <c r="I805" t="s">
        <v>956</v>
      </c>
      <c r="J805" s="104">
        <v>45643</v>
      </c>
      <c r="K805" s="104">
        <v>45644</v>
      </c>
      <c r="L805" s="345">
        <v>6</v>
      </c>
      <c r="M805">
        <v>2644.43</v>
      </c>
      <c r="N805">
        <v>-15866.58</v>
      </c>
      <c r="O805" s="345">
        <v>-15426.18</v>
      </c>
      <c r="P805" t="s">
        <v>58</v>
      </c>
      <c r="Q805">
        <v>-15866.58</v>
      </c>
      <c r="R805" t="s">
        <v>865</v>
      </c>
      <c r="S805">
        <v>0</v>
      </c>
      <c r="T805">
        <v>0</v>
      </c>
    </row>
    <row r="806" spans="1:20" x14ac:dyDescent="0.25">
      <c r="A806">
        <v>119743</v>
      </c>
      <c r="B806">
        <v>676888</v>
      </c>
      <c r="C806">
        <v>676888</v>
      </c>
      <c r="D806" t="s">
        <v>963</v>
      </c>
      <c r="E806" t="s">
        <v>705</v>
      </c>
      <c r="F806" t="s">
        <v>3</v>
      </c>
      <c r="G806" t="s">
        <v>865</v>
      </c>
      <c r="I806" t="s">
        <v>956</v>
      </c>
      <c r="J806" s="104">
        <v>45643</v>
      </c>
      <c r="K806" s="104">
        <v>45644</v>
      </c>
      <c r="L806" s="345">
        <v>7</v>
      </c>
      <c r="M806">
        <v>2680.63</v>
      </c>
      <c r="N806">
        <v>-18764.41</v>
      </c>
      <c r="O806" s="345">
        <v>-17987.21</v>
      </c>
      <c r="P806" t="s">
        <v>58</v>
      </c>
      <c r="Q806">
        <v>-18764.41</v>
      </c>
      <c r="R806" t="s">
        <v>865</v>
      </c>
      <c r="S806">
        <v>0</v>
      </c>
      <c r="T806">
        <v>0</v>
      </c>
    </row>
    <row r="807" spans="1:20" x14ac:dyDescent="0.25">
      <c r="A807">
        <v>119741</v>
      </c>
      <c r="B807">
        <v>676888</v>
      </c>
      <c r="C807">
        <v>676888</v>
      </c>
      <c r="D807" t="s">
        <v>971</v>
      </c>
      <c r="E807" t="s">
        <v>701</v>
      </c>
      <c r="F807" t="s">
        <v>53</v>
      </c>
      <c r="G807" t="s">
        <v>58</v>
      </c>
      <c r="I807" t="s">
        <v>956</v>
      </c>
      <c r="J807" s="104">
        <v>45642</v>
      </c>
      <c r="K807" s="104">
        <v>45643</v>
      </c>
      <c r="L807" s="345">
        <v>8</v>
      </c>
      <c r="M807">
        <v>2731.8870000000002</v>
      </c>
      <c r="N807">
        <v>-21855.1</v>
      </c>
      <c r="O807" s="345">
        <v>-21885.1</v>
      </c>
      <c r="P807" t="s">
        <v>58</v>
      </c>
      <c r="Q807">
        <v>-21885.1</v>
      </c>
      <c r="R807" t="s">
        <v>58</v>
      </c>
      <c r="S807">
        <v>-30</v>
      </c>
      <c r="T807">
        <v>-30</v>
      </c>
    </row>
    <row r="808" spans="1:20" x14ac:dyDescent="0.25">
      <c r="A808">
        <v>119777</v>
      </c>
      <c r="B808">
        <v>678050</v>
      </c>
      <c r="C808">
        <v>678050</v>
      </c>
      <c r="D808" t="s">
        <v>758</v>
      </c>
      <c r="E808" t="s">
        <v>758</v>
      </c>
      <c r="F808" t="s">
        <v>662</v>
      </c>
      <c r="G808" t="s">
        <v>865</v>
      </c>
      <c r="H808" t="s">
        <v>965</v>
      </c>
      <c r="I808" t="s">
        <v>956</v>
      </c>
      <c r="J808" s="104">
        <v>45639</v>
      </c>
      <c r="K808" s="104">
        <v>45639</v>
      </c>
      <c r="L808" s="345">
        <v>37000</v>
      </c>
      <c r="M808">
        <v>105</v>
      </c>
      <c r="N808">
        <v>-38850</v>
      </c>
      <c r="O808" s="345">
        <v>-37081.22</v>
      </c>
      <c r="P808" t="s">
        <v>58</v>
      </c>
      <c r="Q808">
        <v>-38850</v>
      </c>
      <c r="R808" t="s">
        <v>865</v>
      </c>
      <c r="S808">
        <v>0</v>
      </c>
      <c r="T808">
        <v>0</v>
      </c>
    </row>
    <row r="809" spans="1:20" x14ac:dyDescent="0.25">
      <c r="A809">
        <v>119788</v>
      </c>
      <c r="B809">
        <v>678131</v>
      </c>
      <c r="C809">
        <v>678131</v>
      </c>
      <c r="D809" t="s">
        <v>758</v>
      </c>
      <c r="E809" t="s">
        <v>758</v>
      </c>
      <c r="F809" t="s">
        <v>662</v>
      </c>
      <c r="G809" t="s">
        <v>865</v>
      </c>
      <c r="H809" t="s">
        <v>965</v>
      </c>
      <c r="I809" t="s">
        <v>956</v>
      </c>
      <c r="J809" s="104">
        <v>45639</v>
      </c>
      <c r="K809" s="104">
        <v>45639</v>
      </c>
      <c r="L809" s="345">
        <v>49000</v>
      </c>
      <c r="M809">
        <v>105</v>
      </c>
      <c r="N809">
        <v>-51450</v>
      </c>
      <c r="O809" s="345">
        <v>-49107.57</v>
      </c>
      <c r="P809" t="s">
        <v>58</v>
      </c>
      <c r="Q809">
        <v>-51450</v>
      </c>
      <c r="R809" t="s">
        <v>865</v>
      </c>
      <c r="S809">
        <v>0</v>
      </c>
      <c r="T809">
        <v>0</v>
      </c>
    </row>
    <row r="810" spans="1:20" x14ac:dyDescent="0.25">
      <c r="A810">
        <v>117409</v>
      </c>
      <c r="B810">
        <v>70615051</v>
      </c>
      <c r="C810">
        <v>70615051</v>
      </c>
      <c r="D810" t="s">
        <v>958</v>
      </c>
      <c r="E810" t="s">
        <v>706</v>
      </c>
      <c r="F810" t="s">
        <v>4</v>
      </c>
      <c r="G810" t="s">
        <v>865</v>
      </c>
      <c r="I810" t="s">
        <v>956</v>
      </c>
      <c r="J810" s="104">
        <v>45638</v>
      </c>
      <c r="K810" s="104">
        <v>45642</v>
      </c>
      <c r="L810" s="345">
        <v>20</v>
      </c>
      <c r="M810">
        <v>2239.7199999999998</v>
      </c>
      <c r="N810">
        <v>-44794.400000000001</v>
      </c>
      <c r="O810" s="345">
        <v>-44878.41</v>
      </c>
      <c r="P810" t="s">
        <v>865</v>
      </c>
      <c r="Q810">
        <v>-44878.41</v>
      </c>
      <c r="R810" t="s">
        <v>865</v>
      </c>
      <c r="S810">
        <v>-84.01</v>
      </c>
      <c r="T810">
        <v>-84.01</v>
      </c>
    </row>
    <row r="811" spans="1:20" x14ac:dyDescent="0.25">
      <c r="A811">
        <v>119680</v>
      </c>
      <c r="B811">
        <v>676821</v>
      </c>
      <c r="C811">
        <v>676821</v>
      </c>
      <c r="D811" t="s">
        <v>971</v>
      </c>
      <c r="E811" t="s">
        <v>701</v>
      </c>
      <c r="F811" t="s">
        <v>53</v>
      </c>
      <c r="G811" t="s">
        <v>58</v>
      </c>
      <c r="I811" t="s">
        <v>956</v>
      </c>
      <c r="J811" s="104">
        <v>45638</v>
      </c>
      <c r="K811" s="104">
        <v>45639</v>
      </c>
      <c r="L811" s="345">
        <v>-30</v>
      </c>
      <c r="M811">
        <v>2730.8960000000002</v>
      </c>
      <c r="N811">
        <v>81926.880000000005</v>
      </c>
      <c r="O811" s="345">
        <v>81896.88</v>
      </c>
      <c r="P811" t="s">
        <v>58</v>
      </c>
      <c r="Q811">
        <v>81896.88</v>
      </c>
      <c r="R811" t="s">
        <v>58</v>
      </c>
      <c r="S811">
        <v>-30</v>
      </c>
      <c r="T811">
        <v>-30</v>
      </c>
    </row>
    <row r="812" spans="1:20" x14ac:dyDescent="0.25">
      <c r="A812">
        <v>119701</v>
      </c>
      <c r="B812">
        <v>676864</v>
      </c>
      <c r="C812">
        <v>676864</v>
      </c>
      <c r="D812" t="s">
        <v>971</v>
      </c>
      <c r="E812" t="s">
        <v>701</v>
      </c>
      <c r="F812" t="s">
        <v>53</v>
      </c>
      <c r="G812" t="s">
        <v>58</v>
      </c>
      <c r="I812" t="s">
        <v>956</v>
      </c>
      <c r="J812" s="104">
        <v>45638</v>
      </c>
      <c r="K812" s="104">
        <v>45639</v>
      </c>
      <c r="L812" s="345">
        <v>-18</v>
      </c>
      <c r="M812">
        <v>2730.8960000000002</v>
      </c>
      <c r="N812">
        <v>49156.13</v>
      </c>
      <c r="O812" s="345">
        <v>49126.13</v>
      </c>
      <c r="P812" t="s">
        <v>58</v>
      </c>
      <c r="Q812">
        <v>49126.13</v>
      </c>
      <c r="R812" t="s">
        <v>58</v>
      </c>
      <c r="S812">
        <v>-30</v>
      </c>
      <c r="T812">
        <v>-30</v>
      </c>
    </row>
    <row r="813" spans="1:20" x14ac:dyDescent="0.25">
      <c r="A813">
        <v>119705</v>
      </c>
      <c r="B813">
        <v>676870</v>
      </c>
      <c r="C813">
        <v>676870</v>
      </c>
      <c r="D813" t="s">
        <v>958</v>
      </c>
      <c r="E813" t="s">
        <v>706</v>
      </c>
      <c r="F813" t="s">
        <v>4</v>
      </c>
      <c r="G813" t="s">
        <v>865</v>
      </c>
      <c r="I813" t="s">
        <v>956</v>
      </c>
      <c r="J813" s="104">
        <v>45638</v>
      </c>
      <c r="K813" s="104">
        <v>45639</v>
      </c>
      <c r="L813" s="345">
        <v>8</v>
      </c>
      <c r="M813">
        <v>2239.7199999999998</v>
      </c>
      <c r="N813">
        <v>-17917.759999999998</v>
      </c>
      <c r="O813" s="345">
        <v>-17161.990000000002</v>
      </c>
      <c r="P813" t="s">
        <v>58</v>
      </c>
      <c r="Q813">
        <v>-17917.759999999998</v>
      </c>
      <c r="R813" t="s">
        <v>865</v>
      </c>
      <c r="S813">
        <v>0</v>
      </c>
      <c r="T813">
        <v>0</v>
      </c>
    </row>
    <row r="814" spans="1:20" x14ac:dyDescent="0.25">
      <c r="A814">
        <v>119724</v>
      </c>
      <c r="B814">
        <v>676876</v>
      </c>
      <c r="C814">
        <v>676876</v>
      </c>
      <c r="D814" t="s">
        <v>958</v>
      </c>
      <c r="E814" t="s">
        <v>706</v>
      </c>
      <c r="F814" t="s">
        <v>4</v>
      </c>
      <c r="G814" t="s">
        <v>865</v>
      </c>
      <c r="I814" t="s">
        <v>956</v>
      </c>
      <c r="J814" s="104">
        <v>45638</v>
      </c>
      <c r="K814" s="104">
        <v>45639</v>
      </c>
      <c r="L814" s="345">
        <v>5</v>
      </c>
      <c r="M814">
        <v>2239.7199999999998</v>
      </c>
      <c r="N814">
        <v>-11198.6</v>
      </c>
      <c r="O814" s="345">
        <v>-10748.75</v>
      </c>
      <c r="P814" t="s">
        <v>58</v>
      </c>
      <c r="Q814">
        <v>-11198.6</v>
      </c>
      <c r="R814" t="s">
        <v>865</v>
      </c>
      <c r="S814">
        <v>0</v>
      </c>
      <c r="T814">
        <v>0</v>
      </c>
    </row>
    <row r="815" spans="1:20" x14ac:dyDescent="0.25">
      <c r="A815">
        <v>119737</v>
      </c>
      <c r="B815">
        <v>676888</v>
      </c>
      <c r="C815">
        <v>676888</v>
      </c>
      <c r="D815" t="s">
        <v>958</v>
      </c>
      <c r="E815" t="s">
        <v>706</v>
      </c>
      <c r="F815" t="s">
        <v>4</v>
      </c>
      <c r="G815" t="s">
        <v>865</v>
      </c>
      <c r="I815" t="s">
        <v>956</v>
      </c>
      <c r="J815" s="104">
        <v>45638</v>
      </c>
      <c r="K815" s="104">
        <v>45639</v>
      </c>
      <c r="L815" s="345">
        <v>10</v>
      </c>
      <c r="M815">
        <v>2239.7199999999998</v>
      </c>
      <c r="N815">
        <v>-22397.200000000001</v>
      </c>
      <c r="O815" s="345">
        <v>-21437.49</v>
      </c>
      <c r="P815" t="s">
        <v>58</v>
      </c>
      <c r="Q815">
        <v>-22397.200000000001</v>
      </c>
      <c r="R815" t="s">
        <v>865</v>
      </c>
      <c r="S815">
        <v>0</v>
      </c>
      <c r="T815">
        <v>0</v>
      </c>
    </row>
    <row r="816" spans="1:20" x14ac:dyDescent="0.25">
      <c r="A816">
        <v>117425</v>
      </c>
      <c r="B816">
        <v>70617661</v>
      </c>
      <c r="C816">
        <v>70617661</v>
      </c>
      <c r="D816" t="s">
        <v>963</v>
      </c>
      <c r="E816" t="s">
        <v>705</v>
      </c>
      <c r="F816" t="s">
        <v>3</v>
      </c>
      <c r="G816" t="s">
        <v>865</v>
      </c>
      <c r="I816" t="s">
        <v>956</v>
      </c>
      <c r="J816" s="104">
        <v>45637</v>
      </c>
      <c r="K816" s="104">
        <v>45639</v>
      </c>
      <c r="L816" s="345">
        <v>20</v>
      </c>
      <c r="M816">
        <v>2719.39</v>
      </c>
      <c r="N816">
        <v>-54387.8</v>
      </c>
      <c r="O816" s="345">
        <v>-54471.839999999997</v>
      </c>
      <c r="P816" t="s">
        <v>865</v>
      </c>
      <c r="Q816">
        <v>-54471.839999999997</v>
      </c>
      <c r="R816" t="s">
        <v>865</v>
      </c>
      <c r="S816">
        <v>-84.04</v>
      </c>
      <c r="T816">
        <v>-84.04</v>
      </c>
    </row>
    <row r="817" spans="1:20" x14ac:dyDescent="0.25">
      <c r="A817">
        <v>110967</v>
      </c>
      <c r="B817">
        <v>70596124</v>
      </c>
      <c r="C817">
        <v>70596124</v>
      </c>
      <c r="D817" t="s">
        <v>735</v>
      </c>
      <c r="E817" t="s">
        <v>735</v>
      </c>
      <c r="F817" t="s">
        <v>870</v>
      </c>
      <c r="G817" t="s">
        <v>865</v>
      </c>
      <c r="H817" t="s">
        <v>960</v>
      </c>
      <c r="I817" t="s">
        <v>956</v>
      </c>
      <c r="J817" s="104">
        <v>45636</v>
      </c>
      <c r="K817" s="104">
        <v>45650</v>
      </c>
      <c r="L817" s="345">
        <v>40000</v>
      </c>
      <c r="M817">
        <v>100</v>
      </c>
      <c r="N817">
        <v>-40000</v>
      </c>
      <c r="O817" s="345">
        <v>-40084.01</v>
      </c>
      <c r="P817" t="s">
        <v>865</v>
      </c>
      <c r="Q817">
        <v>-40084.01</v>
      </c>
      <c r="R817" t="s">
        <v>865</v>
      </c>
      <c r="S817">
        <v>-84.01</v>
      </c>
      <c r="T817">
        <v>-84.01</v>
      </c>
    </row>
    <row r="818" spans="1:20" x14ac:dyDescent="0.25">
      <c r="A818">
        <v>110969</v>
      </c>
      <c r="B818">
        <v>70596132</v>
      </c>
      <c r="C818">
        <v>70596132</v>
      </c>
      <c r="D818" t="s">
        <v>735</v>
      </c>
      <c r="E818" t="s">
        <v>735</v>
      </c>
      <c r="F818" t="s">
        <v>870</v>
      </c>
      <c r="G818" t="s">
        <v>865</v>
      </c>
      <c r="H818" t="s">
        <v>960</v>
      </c>
      <c r="I818" t="s">
        <v>956</v>
      </c>
      <c r="J818" s="104">
        <v>45636</v>
      </c>
      <c r="K818" s="104">
        <v>45650</v>
      </c>
      <c r="L818" s="345">
        <v>20000</v>
      </c>
      <c r="M818">
        <v>100</v>
      </c>
      <c r="N818">
        <v>-20000</v>
      </c>
      <c r="O818" s="345">
        <v>-20084.009999999998</v>
      </c>
      <c r="P818" t="s">
        <v>865</v>
      </c>
      <c r="Q818">
        <v>-20084.009999999998</v>
      </c>
      <c r="R818" t="s">
        <v>865</v>
      </c>
      <c r="S818">
        <v>-84.01</v>
      </c>
      <c r="T818">
        <v>-84.01</v>
      </c>
    </row>
    <row r="819" spans="1:20" x14ac:dyDescent="0.25">
      <c r="A819">
        <v>110971</v>
      </c>
      <c r="B819">
        <v>70596149</v>
      </c>
      <c r="C819">
        <v>70596149</v>
      </c>
      <c r="D819" t="s">
        <v>735</v>
      </c>
      <c r="E819" t="s">
        <v>735</v>
      </c>
      <c r="F819" t="s">
        <v>870</v>
      </c>
      <c r="G819" t="s">
        <v>865</v>
      </c>
      <c r="H819" t="s">
        <v>960</v>
      </c>
      <c r="I819" t="s">
        <v>956</v>
      </c>
      <c r="J819" s="104">
        <v>45636</v>
      </c>
      <c r="K819" s="104">
        <v>45650</v>
      </c>
      <c r="L819" s="345">
        <v>20000</v>
      </c>
      <c r="M819">
        <v>100</v>
      </c>
      <c r="N819">
        <v>-20000</v>
      </c>
      <c r="O819" s="345">
        <v>-20084.009999999998</v>
      </c>
      <c r="P819" t="s">
        <v>865</v>
      </c>
      <c r="Q819">
        <v>-20084.009999999998</v>
      </c>
      <c r="R819" t="s">
        <v>865</v>
      </c>
      <c r="S819">
        <v>-84.01</v>
      </c>
      <c r="T819">
        <v>-84.01</v>
      </c>
    </row>
    <row r="820" spans="1:20" x14ac:dyDescent="0.25">
      <c r="A820">
        <v>110973</v>
      </c>
      <c r="B820">
        <v>70598445</v>
      </c>
      <c r="C820">
        <v>70598445</v>
      </c>
      <c r="D820" t="s">
        <v>735</v>
      </c>
      <c r="E820" t="s">
        <v>735</v>
      </c>
      <c r="F820" t="s">
        <v>870</v>
      </c>
      <c r="G820" t="s">
        <v>865</v>
      </c>
      <c r="H820" t="s">
        <v>960</v>
      </c>
      <c r="I820" t="s">
        <v>956</v>
      </c>
      <c r="J820" s="104">
        <v>45636</v>
      </c>
      <c r="K820" s="104">
        <v>45650</v>
      </c>
      <c r="L820" s="345">
        <v>100000</v>
      </c>
      <c r="M820">
        <v>100</v>
      </c>
      <c r="N820">
        <v>-100000</v>
      </c>
      <c r="O820" s="345">
        <v>-100250</v>
      </c>
      <c r="P820" t="s">
        <v>865</v>
      </c>
      <c r="Q820">
        <v>-100250</v>
      </c>
      <c r="R820" t="s">
        <v>865</v>
      </c>
      <c r="S820">
        <v>-250</v>
      </c>
      <c r="T820">
        <v>-250</v>
      </c>
    </row>
    <row r="821" spans="1:20" x14ac:dyDescent="0.25">
      <c r="A821">
        <v>110975</v>
      </c>
      <c r="B821">
        <v>70609111</v>
      </c>
      <c r="C821">
        <v>70609111</v>
      </c>
      <c r="D821" t="s">
        <v>735</v>
      </c>
      <c r="E821" t="s">
        <v>735</v>
      </c>
      <c r="F821" t="s">
        <v>870</v>
      </c>
      <c r="G821" t="s">
        <v>865</v>
      </c>
      <c r="H821" t="s">
        <v>960</v>
      </c>
      <c r="I821" t="s">
        <v>956</v>
      </c>
      <c r="J821" s="104">
        <v>45636</v>
      </c>
      <c r="K821" s="104">
        <v>45650</v>
      </c>
      <c r="L821" s="345">
        <v>40000</v>
      </c>
      <c r="M821">
        <v>100</v>
      </c>
      <c r="N821">
        <v>-40000</v>
      </c>
      <c r="O821" s="345">
        <v>-40084.01</v>
      </c>
      <c r="P821" t="s">
        <v>865</v>
      </c>
      <c r="Q821">
        <v>-40084.01</v>
      </c>
      <c r="R821" t="s">
        <v>865</v>
      </c>
      <c r="S821">
        <v>-84.01</v>
      </c>
      <c r="T821">
        <v>-84.01</v>
      </c>
    </row>
    <row r="822" spans="1:20" x14ac:dyDescent="0.25">
      <c r="A822">
        <v>110977</v>
      </c>
      <c r="B822">
        <v>70609064</v>
      </c>
      <c r="C822">
        <v>70609064</v>
      </c>
      <c r="D822" t="s">
        <v>735</v>
      </c>
      <c r="E822" t="s">
        <v>735</v>
      </c>
      <c r="F822" t="s">
        <v>870</v>
      </c>
      <c r="G822" t="s">
        <v>865</v>
      </c>
      <c r="H822" t="s">
        <v>960</v>
      </c>
      <c r="I822" t="s">
        <v>956</v>
      </c>
      <c r="J822" s="104">
        <v>45636</v>
      </c>
      <c r="K822" s="104">
        <v>45650</v>
      </c>
      <c r="L822" s="345">
        <v>20000</v>
      </c>
      <c r="M822">
        <v>100</v>
      </c>
      <c r="N822">
        <v>-20000</v>
      </c>
      <c r="O822" s="345">
        <v>-20084.009999999998</v>
      </c>
      <c r="P822" t="s">
        <v>865</v>
      </c>
      <c r="Q822">
        <v>-20084.009999999998</v>
      </c>
      <c r="R822" t="s">
        <v>865</v>
      </c>
      <c r="S822">
        <v>-84.01</v>
      </c>
      <c r="T822">
        <v>-84.01</v>
      </c>
    </row>
    <row r="823" spans="1:20" x14ac:dyDescent="0.25">
      <c r="A823">
        <v>110981</v>
      </c>
      <c r="B823">
        <v>70609103</v>
      </c>
      <c r="C823">
        <v>70609103</v>
      </c>
      <c r="D823" t="s">
        <v>735</v>
      </c>
      <c r="E823" t="s">
        <v>735</v>
      </c>
      <c r="F823" t="s">
        <v>870</v>
      </c>
      <c r="G823" t="s">
        <v>865</v>
      </c>
      <c r="H823" t="s">
        <v>960</v>
      </c>
      <c r="I823" t="s">
        <v>956</v>
      </c>
      <c r="J823" s="104">
        <v>45636</v>
      </c>
      <c r="K823" s="104">
        <v>45650</v>
      </c>
      <c r="L823" s="345">
        <v>50000</v>
      </c>
      <c r="M823">
        <v>100</v>
      </c>
      <c r="N823">
        <v>-50000</v>
      </c>
      <c r="O823" s="345">
        <v>-50100</v>
      </c>
      <c r="P823" t="s">
        <v>865</v>
      </c>
      <c r="Q823">
        <v>-50100</v>
      </c>
      <c r="R823" t="s">
        <v>865</v>
      </c>
      <c r="S823">
        <v>-100</v>
      </c>
      <c r="T823">
        <v>-100</v>
      </c>
    </row>
    <row r="824" spans="1:20" x14ac:dyDescent="0.25">
      <c r="A824">
        <v>110983</v>
      </c>
      <c r="B824">
        <v>70609128</v>
      </c>
      <c r="C824">
        <v>70609128</v>
      </c>
      <c r="D824" t="s">
        <v>735</v>
      </c>
      <c r="E824" t="s">
        <v>735</v>
      </c>
      <c r="F824" t="s">
        <v>870</v>
      </c>
      <c r="G824" t="s">
        <v>865</v>
      </c>
      <c r="H824" t="s">
        <v>960</v>
      </c>
      <c r="I824" t="s">
        <v>956</v>
      </c>
      <c r="J824" s="104">
        <v>45636</v>
      </c>
      <c r="K824" s="104">
        <v>45650</v>
      </c>
      <c r="L824" s="345">
        <v>50000</v>
      </c>
      <c r="M824">
        <v>100</v>
      </c>
      <c r="N824">
        <v>-50000</v>
      </c>
      <c r="O824" s="345">
        <v>-50100</v>
      </c>
      <c r="P824" t="s">
        <v>865</v>
      </c>
      <c r="Q824">
        <v>-50100</v>
      </c>
      <c r="R824" t="s">
        <v>865</v>
      </c>
      <c r="S824">
        <v>-100</v>
      </c>
      <c r="T824">
        <v>-100</v>
      </c>
    </row>
    <row r="825" spans="1:20" x14ac:dyDescent="0.25">
      <c r="A825">
        <v>110985</v>
      </c>
      <c r="B825">
        <v>70609136</v>
      </c>
      <c r="C825">
        <v>70609136</v>
      </c>
      <c r="D825" t="s">
        <v>735</v>
      </c>
      <c r="E825" t="s">
        <v>735</v>
      </c>
      <c r="F825" t="s">
        <v>870</v>
      </c>
      <c r="G825" t="s">
        <v>865</v>
      </c>
      <c r="H825" t="s">
        <v>960</v>
      </c>
      <c r="I825" t="s">
        <v>956</v>
      </c>
      <c r="J825" s="104">
        <v>45636</v>
      </c>
      <c r="K825" s="104">
        <v>45650</v>
      </c>
      <c r="L825" s="345">
        <v>20000</v>
      </c>
      <c r="M825">
        <v>100</v>
      </c>
      <c r="N825">
        <v>-20000</v>
      </c>
      <c r="O825" s="345">
        <v>-20084.009999999998</v>
      </c>
      <c r="P825" t="s">
        <v>865</v>
      </c>
      <c r="Q825">
        <v>-20084.009999999998</v>
      </c>
      <c r="R825" t="s">
        <v>865</v>
      </c>
      <c r="S825">
        <v>-84.01</v>
      </c>
      <c r="T825">
        <v>-84.01</v>
      </c>
    </row>
    <row r="826" spans="1:20" x14ac:dyDescent="0.25">
      <c r="A826">
        <v>119677</v>
      </c>
      <c r="B826">
        <v>676821</v>
      </c>
      <c r="C826">
        <v>676821</v>
      </c>
      <c r="D826" t="s">
        <v>735</v>
      </c>
      <c r="E826" t="s">
        <v>735</v>
      </c>
      <c r="F826" t="s">
        <v>870</v>
      </c>
      <c r="G826" t="s">
        <v>865</v>
      </c>
      <c r="H826" t="s">
        <v>965</v>
      </c>
      <c r="I826" t="s">
        <v>956</v>
      </c>
      <c r="J826" s="104">
        <v>45636</v>
      </c>
      <c r="K826" s="104">
        <v>45644</v>
      </c>
      <c r="L826" s="345">
        <v>80000</v>
      </c>
      <c r="M826">
        <v>100</v>
      </c>
      <c r="N826">
        <v>-80000</v>
      </c>
      <c r="O826" s="345">
        <v>-76430.69</v>
      </c>
      <c r="P826" t="s">
        <v>58</v>
      </c>
      <c r="Q826">
        <v>-80000</v>
      </c>
      <c r="R826" t="s">
        <v>865</v>
      </c>
      <c r="S826">
        <v>0</v>
      </c>
      <c r="T826">
        <v>0</v>
      </c>
    </row>
    <row r="827" spans="1:20" x14ac:dyDescent="0.25">
      <c r="A827">
        <v>119698</v>
      </c>
      <c r="B827">
        <v>676864</v>
      </c>
      <c r="C827">
        <v>676864</v>
      </c>
      <c r="D827" t="s">
        <v>735</v>
      </c>
      <c r="E827" t="s">
        <v>735</v>
      </c>
      <c r="F827" t="s">
        <v>870</v>
      </c>
      <c r="G827" t="s">
        <v>865</v>
      </c>
      <c r="H827" t="s">
        <v>965</v>
      </c>
      <c r="I827" t="s">
        <v>956</v>
      </c>
      <c r="J827" s="104">
        <v>45636</v>
      </c>
      <c r="K827" s="104">
        <v>45644</v>
      </c>
      <c r="L827" s="345">
        <v>50000</v>
      </c>
      <c r="M827">
        <v>100</v>
      </c>
      <c r="N827">
        <v>-50000</v>
      </c>
      <c r="O827" s="345">
        <v>-47769.18</v>
      </c>
      <c r="P827" t="s">
        <v>58</v>
      </c>
      <c r="Q827">
        <v>-50000</v>
      </c>
      <c r="R827" t="s">
        <v>865</v>
      </c>
      <c r="S827">
        <v>0</v>
      </c>
      <c r="T827">
        <v>0</v>
      </c>
    </row>
    <row r="828" spans="1:20" x14ac:dyDescent="0.25">
      <c r="A828">
        <v>119722</v>
      </c>
      <c r="B828">
        <v>676876</v>
      </c>
      <c r="C828">
        <v>676876</v>
      </c>
      <c r="D828" t="s">
        <v>971</v>
      </c>
      <c r="E828" t="s">
        <v>701</v>
      </c>
      <c r="F828" t="s">
        <v>53</v>
      </c>
      <c r="G828" t="s">
        <v>58</v>
      </c>
      <c r="I828" t="s">
        <v>956</v>
      </c>
      <c r="J828" s="104">
        <v>45636</v>
      </c>
      <c r="K828" s="104">
        <v>45637</v>
      </c>
      <c r="L828" s="345">
        <v>-4</v>
      </c>
      <c r="M828">
        <v>2730.261</v>
      </c>
      <c r="N828">
        <v>10921.04</v>
      </c>
      <c r="O828" s="345">
        <v>10891.04</v>
      </c>
      <c r="P828" t="s">
        <v>58</v>
      </c>
      <c r="Q828">
        <v>10891.04</v>
      </c>
      <c r="R828" t="s">
        <v>58</v>
      </c>
      <c r="S828">
        <v>-30</v>
      </c>
      <c r="T828">
        <v>-30</v>
      </c>
    </row>
    <row r="829" spans="1:20" x14ac:dyDescent="0.25">
      <c r="A829">
        <v>119732</v>
      </c>
      <c r="B829">
        <v>676879</v>
      </c>
      <c r="C829">
        <v>676879</v>
      </c>
      <c r="D829" t="s">
        <v>735</v>
      </c>
      <c r="E829" t="s">
        <v>735</v>
      </c>
      <c r="F829" t="s">
        <v>870</v>
      </c>
      <c r="G829" t="s">
        <v>865</v>
      </c>
      <c r="H829" t="s">
        <v>965</v>
      </c>
      <c r="I829" t="s">
        <v>956</v>
      </c>
      <c r="J829" s="104">
        <v>45636</v>
      </c>
      <c r="K829" s="104">
        <v>45644</v>
      </c>
      <c r="L829" s="345">
        <v>10000</v>
      </c>
      <c r="M829">
        <v>100</v>
      </c>
      <c r="N829">
        <v>-10000</v>
      </c>
      <c r="O829" s="345">
        <v>-9553.84</v>
      </c>
      <c r="P829" t="s">
        <v>58</v>
      </c>
      <c r="Q829">
        <v>-10000</v>
      </c>
      <c r="R829" t="s">
        <v>865</v>
      </c>
      <c r="S829">
        <v>0</v>
      </c>
      <c r="T829">
        <v>0</v>
      </c>
    </row>
    <row r="830" spans="1:20" x14ac:dyDescent="0.25">
      <c r="A830">
        <v>109902</v>
      </c>
      <c r="B830">
        <v>70615051</v>
      </c>
      <c r="C830">
        <v>70615051</v>
      </c>
      <c r="D830" t="s">
        <v>957</v>
      </c>
      <c r="E830" t="s">
        <v>700</v>
      </c>
      <c r="F830" t="s">
        <v>5</v>
      </c>
      <c r="G830" t="s">
        <v>58</v>
      </c>
      <c r="I830" t="s">
        <v>956</v>
      </c>
      <c r="J830" s="104">
        <v>45635</v>
      </c>
      <c r="K830" s="104">
        <v>45638</v>
      </c>
      <c r="L830" s="345">
        <v>50</v>
      </c>
      <c r="M830">
        <v>1045.6600000000001</v>
      </c>
      <c r="N830">
        <v>-52283</v>
      </c>
      <c r="O830" s="345">
        <v>-52363</v>
      </c>
      <c r="P830" t="s">
        <v>58</v>
      </c>
      <c r="Q830">
        <v>-52363</v>
      </c>
      <c r="R830" t="s">
        <v>58</v>
      </c>
      <c r="S830">
        <v>-80</v>
      </c>
      <c r="T830">
        <v>-80</v>
      </c>
    </row>
    <row r="831" spans="1:20" x14ac:dyDescent="0.25">
      <c r="A831">
        <v>119694</v>
      </c>
      <c r="B831">
        <v>676844</v>
      </c>
      <c r="C831">
        <v>676844</v>
      </c>
      <c r="D831" t="s">
        <v>1008</v>
      </c>
      <c r="E831" t="s">
        <v>1008</v>
      </c>
      <c r="F831" t="s">
        <v>921</v>
      </c>
      <c r="G831" t="s">
        <v>58</v>
      </c>
      <c r="H831" t="s">
        <v>965</v>
      </c>
      <c r="I831" t="s">
        <v>956</v>
      </c>
      <c r="J831" s="104">
        <v>45631</v>
      </c>
      <c r="K831" s="104">
        <v>45638</v>
      </c>
      <c r="L831" s="345">
        <v>-9000</v>
      </c>
      <c r="M831">
        <v>100</v>
      </c>
      <c r="N831">
        <v>9000</v>
      </c>
      <c r="O831" s="345">
        <v>6327.29</v>
      </c>
      <c r="P831" t="s">
        <v>58</v>
      </c>
      <c r="Q831">
        <v>6327.29</v>
      </c>
      <c r="R831" t="s">
        <v>58</v>
      </c>
      <c r="S831">
        <v>-2672.71</v>
      </c>
      <c r="T831">
        <v>-2672.71</v>
      </c>
    </row>
    <row r="832" spans="1:20" x14ac:dyDescent="0.25">
      <c r="A832">
        <v>108507</v>
      </c>
      <c r="B832">
        <v>70615051</v>
      </c>
      <c r="C832">
        <v>70615051</v>
      </c>
      <c r="D832" t="s">
        <v>955</v>
      </c>
      <c r="E832" t="s">
        <v>707</v>
      </c>
      <c r="F832" t="s">
        <v>6</v>
      </c>
      <c r="G832" t="s">
        <v>58</v>
      </c>
      <c r="I832" t="s">
        <v>956</v>
      </c>
      <c r="J832" s="104">
        <v>45629</v>
      </c>
      <c r="K832" s="104">
        <v>45631</v>
      </c>
      <c r="L832" s="345">
        <v>150</v>
      </c>
      <c r="M832">
        <v>1079.4000000000001</v>
      </c>
      <c r="N832">
        <v>-161910</v>
      </c>
      <c r="O832" s="345">
        <v>-162152.87</v>
      </c>
      <c r="P832" t="s">
        <v>58</v>
      </c>
      <c r="Q832">
        <v>-162152.87</v>
      </c>
      <c r="R832" t="s">
        <v>58</v>
      </c>
      <c r="S832">
        <v>-242.87</v>
      </c>
      <c r="T832">
        <v>-242.87</v>
      </c>
    </row>
    <row r="833" spans="1:20" x14ac:dyDescent="0.25">
      <c r="A833">
        <v>119853</v>
      </c>
      <c r="B833">
        <v>678009</v>
      </c>
      <c r="C833">
        <v>678009</v>
      </c>
      <c r="D833" t="s">
        <v>758</v>
      </c>
      <c r="E833" t="s">
        <v>758</v>
      </c>
      <c r="F833" t="s">
        <v>662</v>
      </c>
      <c r="G833" t="s">
        <v>865</v>
      </c>
      <c r="H833" t="s">
        <v>965</v>
      </c>
      <c r="I833" t="s">
        <v>956</v>
      </c>
      <c r="J833" s="104">
        <v>45629</v>
      </c>
      <c r="K833" s="104">
        <v>45630</v>
      </c>
      <c r="L833" s="345">
        <v>39000</v>
      </c>
      <c r="M833">
        <v>105</v>
      </c>
      <c r="N833">
        <v>-40950</v>
      </c>
      <c r="O833" s="345">
        <v>-38966.6</v>
      </c>
      <c r="P833" t="s">
        <v>58</v>
      </c>
      <c r="Q833">
        <v>-40950</v>
      </c>
      <c r="R833" t="s">
        <v>865</v>
      </c>
      <c r="S833">
        <v>0</v>
      </c>
      <c r="T833">
        <v>0</v>
      </c>
    </row>
    <row r="834" spans="1:20" x14ac:dyDescent="0.25">
      <c r="A834">
        <v>106573</v>
      </c>
      <c r="B834">
        <v>70615051</v>
      </c>
      <c r="C834">
        <v>70615051</v>
      </c>
      <c r="D834" t="s">
        <v>971</v>
      </c>
      <c r="E834" t="s">
        <v>701</v>
      </c>
      <c r="F834" t="s">
        <v>53</v>
      </c>
      <c r="G834" t="s">
        <v>58</v>
      </c>
      <c r="I834" t="s">
        <v>956</v>
      </c>
      <c r="J834" s="104">
        <v>45625</v>
      </c>
      <c r="K834" s="104">
        <v>45625</v>
      </c>
      <c r="L834" s="345">
        <v>50</v>
      </c>
      <c r="M834">
        <v>2727.1379999999999</v>
      </c>
      <c r="N834">
        <v>-136356.9</v>
      </c>
      <c r="O834" s="345">
        <v>-136493.26</v>
      </c>
      <c r="P834" t="s">
        <v>58</v>
      </c>
      <c r="Q834">
        <v>-136493.26</v>
      </c>
      <c r="R834" t="s">
        <v>58</v>
      </c>
      <c r="S834">
        <v>-136.36000000000001</v>
      </c>
      <c r="T834">
        <v>-136.36000000000001</v>
      </c>
    </row>
    <row r="835" spans="1:20" x14ac:dyDescent="0.25">
      <c r="A835">
        <v>107701</v>
      </c>
      <c r="B835">
        <v>70615051</v>
      </c>
      <c r="C835">
        <v>70615051</v>
      </c>
      <c r="D835" t="s">
        <v>962</v>
      </c>
      <c r="E835" t="s">
        <v>699</v>
      </c>
      <c r="F835" t="s">
        <v>2</v>
      </c>
      <c r="G835" t="s">
        <v>58</v>
      </c>
      <c r="I835" t="s">
        <v>956</v>
      </c>
      <c r="J835" s="104">
        <v>45625</v>
      </c>
      <c r="K835" s="104">
        <v>45629</v>
      </c>
      <c r="L835" s="345">
        <v>40</v>
      </c>
      <c r="M835">
        <v>1573.78</v>
      </c>
      <c r="N835">
        <v>-62951.199999999997</v>
      </c>
      <c r="O835" s="345">
        <v>-63045.63</v>
      </c>
      <c r="P835" t="s">
        <v>58</v>
      </c>
      <c r="Q835">
        <v>-63045.63</v>
      </c>
      <c r="R835" t="s">
        <v>58</v>
      </c>
      <c r="S835">
        <v>-94.43</v>
      </c>
      <c r="T835">
        <v>-94.43</v>
      </c>
    </row>
    <row r="836" spans="1:20" x14ac:dyDescent="0.25">
      <c r="A836">
        <v>107702</v>
      </c>
      <c r="B836">
        <v>70615051</v>
      </c>
      <c r="C836">
        <v>70615051</v>
      </c>
      <c r="D836" t="s">
        <v>1004</v>
      </c>
      <c r="E836" t="s">
        <v>702</v>
      </c>
      <c r="F836" t="s">
        <v>12</v>
      </c>
      <c r="G836" t="s">
        <v>58</v>
      </c>
      <c r="I836" t="s">
        <v>956</v>
      </c>
      <c r="J836" s="104">
        <v>45625</v>
      </c>
      <c r="K836" s="104">
        <v>45629</v>
      </c>
      <c r="L836" s="345">
        <v>370</v>
      </c>
      <c r="M836">
        <v>126.75</v>
      </c>
      <c r="N836">
        <v>-46897.5</v>
      </c>
      <c r="O836" s="345">
        <v>-46977.5</v>
      </c>
      <c r="P836" t="s">
        <v>58</v>
      </c>
      <c r="Q836">
        <v>-46977.5</v>
      </c>
      <c r="R836" t="s">
        <v>58</v>
      </c>
      <c r="S836">
        <v>-80</v>
      </c>
      <c r="T836">
        <v>-80</v>
      </c>
    </row>
    <row r="837" spans="1:20" x14ac:dyDescent="0.25">
      <c r="A837">
        <v>119771</v>
      </c>
      <c r="B837">
        <v>678048</v>
      </c>
      <c r="C837">
        <v>678048</v>
      </c>
      <c r="D837" t="s">
        <v>758</v>
      </c>
      <c r="E837" t="s">
        <v>758</v>
      </c>
      <c r="F837" t="s">
        <v>662</v>
      </c>
      <c r="G837" t="s">
        <v>865</v>
      </c>
      <c r="H837" t="s">
        <v>965</v>
      </c>
      <c r="I837" t="s">
        <v>956</v>
      </c>
      <c r="J837" s="104">
        <v>45624</v>
      </c>
      <c r="K837" s="104">
        <v>45624</v>
      </c>
      <c r="L837" s="345">
        <v>74000</v>
      </c>
      <c r="M837">
        <v>105</v>
      </c>
      <c r="N837">
        <v>-77700</v>
      </c>
      <c r="O837" s="345">
        <v>-73789.179999999993</v>
      </c>
      <c r="P837" t="s">
        <v>58</v>
      </c>
      <c r="Q837">
        <v>-77700</v>
      </c>
      <c r="R837" t="s">
        <v>865</v>
      </c>
      <c r="S837">
        <v>0</v>
      </c>
      <c r="T837">
        <v>0</v>
      </c>
    </row>
    <row r="838" spans="1:20" x14ac:dyDescent="0.25">
      <c r="A838">
        <v>119719</v>
      </c>
      <c r="B838">
        <v>676876</v>
      </c>
      <c r="C838">
        <v>676876</v>
      </c>
      <c r="D838" t="s">
        <v>971</v>
      </c>
      <c r="E838" t="s">
        <v>701</v>
      </c>
      <c r="F838" t="s">
        <v>53</v>
      </c>
      <c r="G838" t="s">
        <v>58</v>
      </c>
      <c r="I838" t="s">
        <v>956</v>
      </c>
      <c r="J838" s="104">
        <v>45622</v>
      </c>
      <c r="K838" s="104">
        <v>45623</v>
      </c>
      <c r="L838" s="345">
        <v>-8</v>
      </c>
      <c r="M838">
        <v>2726.5569999999998</v>
      </c>
      <c r="N838">
        <v>21812.46</v>
      </c>
      <c r="O838" s="345">
        <v>21782.46</v>
      </c>
      <c r="P838" t="s">
        <v>58</v>
      </c>
      <c r="Q838">
        <v>21782.46</v>
      </c>
      <c r="R838" t="s">
        <v>58</v>
      </c>
      <c r="S838">
        <v>-30</v>
      </c>
      <c r="T838">
        <v>-30</v>
      </c>
    </row>
    <row r="839" spans="1:20" x14ac:dyDescent="0.25">
      <c r="A839">
        <v>119758</v>
      </c>
      <c r="B839">
        <v>678011</v>
      </c>
      <c r="C839">
        <v>678011</v>
      </c>
      <c r="D839" t="s">
        <v>758</v>
      </c>
      <c r="E839" t="s">
        <v>758</v>
      </c>
      <c r="F839" t="s">
        <v>662</v>
      </c>
      <c r="G839" t="s">
        <v>865</v>
      </c>
      <c r="H839" t="s">
        <v>965</v>
      </c>
      <c r="I839" t="s">
        <v>956</v>
      </c>
      <c r="J839" s="104">
        <v>45618</v>
      </c>
      <c r="K839" s="104">
        <v>45623</v>
      </c>
      <c r="L839" s="345">
        <v>24000</v>
      </c>
      <c r="M839">
        <v>105</v>
      </c>
      <c r="N839">
        <v>-25200</v>
      </c>
      <c r="O839" s="345">
        <v>-23859.119999999999</v>
      </c>
      <c r="P839" t="s">
        <v>58</v>
      </c>
      <c r="Q839">
        <v>-25200</v>
      </c>
      <c r="R839" t="s">
        <v>865</v>
      </c>
      <c r="S839">
        <v>0</v>
      </c>
      <c r="T839">
        <v>0</v>
      </c>
    </row>
    <row r="840" spans="1:20" x14ac:dyDescent="0.25">
      <c r="A840">
        <v>119682</v>
      </c>
      <c r="B840">
        <v>676842</v>
      </c>
      <c r="C840">
        <v>676842</v>
      </c>
      <c r="D840" t="s">
        <v>988</v>
      </c>
      <c r="E840" t="s">
        <v>989</v>
      </c>
      <c r="F840" t="s">
        <v>918</v>
      </c>
      <c r="G840" t="s">
        <v>58</v>
      </c>
      <c r="H840" t="s">
        <v>965</v>
      </c>
      <c r="I840" t="s">
        <v>956</v>
      </c>
      <c r="J840" s="104">
        <v>45617</v>
      </c>
      <c r="K840" s="104">
        <v>45617</v>
      </c>
      <c r="L840" s="345">
        <v>-45</v>
      </c>
      <c r="M840">
        <v>240.1</v>
      </c>
      <c r="N840">
        <v>10804.5</v>
      </c>
      <c r="O840" s="345">
        <v>10770.62</v>
      </c>
      <c r="P840" t="s">
        <v>58</v>
      </c>
      <c r="Q840">
        <v>10770.62</v>
      </c>
      <c r="R840" t="s">
        <v>58</v>
      </c>
      <c r="S840">
        <v>-33.880000000000003</v>
      </c>
      <c r="T840">
        <v>-33.880000000000003</v>
      </c>
    </row>
    <row r="841" spans="1:20" x14ac:dyDescent="0.25">
      <c r="A841">
        <v>119684</v>
      </c>
      <c r="B841">
        <v>676842</v>
      </c>
      <c r="C841">
        <v>676842</v>
      </c>
      <c r="D841" t="s">
        <v>1007</v>
      </c>
      <c r="E841" t="s">
        <v>741</v>
      </c>
      <c r="F841" t="s">
        <v>886</v>
      </c>
      <c r="G841" t="s">
        <v>58</v>
      </c>
      <c r="H841" t="s">
        <v>965</v>
      </c>
      <c r="I841" t="s">
        <v>956</v>
      </c>
      <c r="J841" s="104">
        <v>45617</v>
      </c>
      <c r="K841" s="104">
        <v>45617</v>
      </c>
      <c r="L841" s="345">
        <v>-6</v>
      </c>
      <c r="M841">
        <v>1987</v>
      </c>
      <c r="N841">
        <v>11922</v>
      </c>
      <c r="O841" s="345">
        <v>11887.71</v>
      </c>
      <c r="P841" t="s">
        <v>58</v>
      </c>
      <c r="Q841">
        <v>11887.71</v>
      </c>
      <c r="R841" t="s">
        <v>58</v>
      </c>
      <c r="S841">
        <v>-34.29</v>
      </c>
      <c r="T841">
        <v>-34.29</v>
      </c>
    </row>
    <row r="842" spans="1:20" x14ac:dyDescent="0.25">
      <c r="A842">
        <v>119687</v>
      </c>
      <c r="B842">
        <v>676842</v>
      </c>
      <c r="C842">
        <v>676842</v>
      </c>
      <c r="D842" t="s">
        <v>971</v>
      </c>
      <c r="E842" t="s">
        <v>701</v>
      </c>
      <c r="F842" t="s">
        <v>53</v>
      </c>
      <c r="G842" t="s">
        <v>58</v>
      </c>
      <c r="I842" t="s">
        <v>956</v>
      </c>
      <c r="J842" s="104">
        <v>45617</v>
      </c>
      <c r="K842" s="104">
        <v>45618</v>
      </c>
      <c r="L842" s="345">
        <v>-2</v>
      </c>
      <c r="M842">
        <v>2725.6410000000001</v>
      </c>
      <c r="N842">
        <v>5451.28</v>
      </c>
      <c r="O842" s="345">
        <v>5421.28</v>
      </c>
      <c r="P842" t="s">
        <v>58</v>
      </c>
      <c r="Q842">
        <v>5421.28</v>
      </c>
      <c r="R842" t="s">
        <v>58</v>
      </c>
      <c r="S842">
        <v>-30</v>
      </c>
      <c r="T842">
        <v>-30</v>
      </c>
    </row>
    <row r="843" spans="1:20" x14ac:dyDescent="0.25">
      <c r="A843">
        <v>119703</v>
      </c>
      <c r="B843">
        <v>676870</v>
      </c>
      <c r="C843">
        <v>676870</v>
      </c>
      <c r="D843" t="s">
        <v>955</v>
      </c>
      <c r="E843" t="s">
        <v>707</v>
      </c>
      <c r="F843" t="s">
        <v>6</v>
      </c>
      <c r="G843" t="s">
        <v>58</v>
      </c>
      <c r="I843" t="s">
        <v>956</v>
      </c>
      <c r="J843" s="104">
        <v>45616</v>
      </c>
      <c r="K843" s="104">
        <v>45617</v>
      </c>
      <c r="L843" s="345">
        <v>10</v>
      </c>
      <c r="M843">
        <v>1065.1199999999999</v>
      </c>
      <c r="N843">
        <v>-10651.2</v>
      </c>
      <c r="O843" s="345">
        <v>-10711.2</v>
      </c>
      <c r="P843" t="s">
        <v>58</v>
      </c>
      <c r="Q843">
        <v>-10711.2</v>
      </c>
      <c r="R843" t="s">
        <v>58</v>
      </c>
      <c r="S843">
        <v>-60</v>
      </c>
      <c r="T843">
        <v>-60</v>
      </c>
    </row>
    <row r="844" spans="1:20" x14ac:dyDescent="0.25">
      <c r="A844">
        <v>119735</v>
      </c>
      <c r="B844">
        <v>676888</v>
      </c>
      <c r="C844">
        <v>676888</v>
      </c>
      <c r="D844" t="s">
        <v>955</v>
      </c>
      <c r="E844" t="s">
        <v>707</v>
      </c>
      <c r="F844" t="s">
        <v>6</v>
      </c>
      <c r="G844" t="s">
        <v>58</v>
      </c>
      <c r="I844" t="s">
        <v>956</v>
      </c>
      <c r="J844" s="104">
        <v>45615</v>
      </c>
      <c r="K844" s="104">
        <v>45616</v>
      </c>
      <c r="L844" s="345">
        <v>20</v>
      </c>
      <c r="M844">
        <v>1062.72</v>
      </c>
      <c r="N844">
        <v>-21254.400000000001</v>
      </c>
      <c r="O844" s="345">
        <v>-21314.400000000001</v>
      </c>
      <c r="P844" t="s">
        <v>58</v>
      </c>
      <c r="Q844">
        <v>-21314.400000000001</v>
      </c>
      <c r="R844" t="s">
        <v>58</v>
      </c>
      <c r="S844">
        <v>-60</v>
      </c>
      <c r="T844">
        <v>-60</v>
      </c>
    </row>
    <row r="845" spans="1:20" x14ac:dyDescent="0.25">
      <c r="A845">
        <v>102705</v>
      </c>
      <c r="B845">
        <v>676876</v>
      </c>
      <c r="C845">
        <v>676876</v>
      </c>
      <c r="D845" t="s">
        <v>1004</v>
      </c>
      <c r="E845" t="s">
        <v>702</v>
      </c>
      <c r="F845" t="s">
        <v>12</v>
      </c>
      <c r="G845" t="s">
        <v>58</v>
      </c>
      <c r="I845" t="s">
        <v>956</v>
      </c>
      <c r="J845" s="104">
        <v>45614</v>
      </c>
      <c r="K845" s="104">
        <v>45615</v>
      </c>
      <c r="L845" s="345">
        <v>110</v>
      </c>
      <c r="M845">
        <v>126.51</v>
      </c>
      <c r="N845">
        <v>-13916.1</v>
      </c>
      <c r="O845" s="345">
        <v>-13976.1</v>
      </c>
      <c r="P845" t="s">
        <v>58</v>
      </c>
      <c r="Q845">
        <v>-13976.1</v>
      </c>
      <c r="R845" t="s">
        <v>58</v>
      </c>
      <c r="S845">
        <v>-60</v>
      </c>
      <c r="T845">
        <v>-60</v>
      </c>
    </row>
    <row r="846" spans="1:20" x14ac:dyDescent="0.25">
      <c r="A846">
        <v>102701</v>
      </c>
      <c r="B846">
        <v>676870</v>
      </c>
      <c r="C846">
        <v>676870</v>
      </c>
      <c r="D846" t="s">
        <v>971</v>
      </c>
      <c r="E846" t="s">
        <v>701</v>
      </c>
      <c r="F846" t="s">
        <v>53</v>
      </c>
      <c r="G846" t="s">
        <v>58</v>
      </c>
      <c r="I846" t="s">
        <v>956</v>
      </c>
      <c r="J846" s="104">
        <v>45611</v>
      </c>
      <c r="K846" s="104">
        <v>45614</v>
      </c>
      <c r="L846" s="345">
        <v>25</v>
      </c>
      <c r="M846">
        <v>2724.643</v>
      </c>
      <c r="N846">
        <v>-68116.08</v>
      </c>
      <c r="O846" s="345">
        <v>-68146.080000000002</v>
      </c>
      <c r="P846" t="s">
        <v>58</v>
      </c>
      <c r="Q846">
        <v>-68146.080000000002</v>
      </c>
      <c r="R846" t="s">
        <v>58</v>
      </c>
      <c r="S846">
        <v>-30</v>
      </c>
      <c r="T846">
        <v>-30</v>
      </c>
    </row>
    <row r="847" spans="1:20" x14ac:dyDescent="0.25">
      <c r="A847">
        <v>102703</v>
      </c>
      <c r="B847">
        <v>676876</v>
      </c>
      <c r="C847">
        <v>676876</v>
      </c>
      <c r="D847" t="s">
        <v>971</v>
      </c>
      <c r="E847" t="s">
        <v>701</v>
      </c>
      <c r="F847" t="s">
        <v>53</v>
      </c>
      <c r="G847" t="s">
        <v>58</v>
      </c>
      <c r="I847" t="s">
        <v>956</v>
      </c>
      <c r="J847" s="104">
        <v>45611</v>
      </c>
      <c r="K847" s="104">
        <v>45614</v>
      </c>
      <c r="L847" s="345">
        <v>13</v>
      </c>
      <c r="M847">
        <v>2724.643</v>
      </c>
      <c r="N847">
        <v>-35420.36</v>
      </c>
      <c r="O847" s="345">
        <v>-35450.36</v>
      </c>
      <c r="P847" t="s">
        <v>58</v>
      </c>
      <c r="Q847">
        <v>-35450.36</v>
      </c>
      <c r="R847" t="s">
        <v>58</v>
      </c>
      <c r="S847">
        <v>-30</v>
      </c>
      <c r="T847">
        <v>-30</v>
      </c>
    </row>
    <row r="848" spans="1:20" x14ac:dyDescent="0.25">
      <c r="A848">
        <v>102711</v>
      </c>
      <c r="B848">
        <v>676888</v>
      </c>
      <c r="C848">
        <v>676888</v>
      </c>
      <c r="D848" t="s">
        <v>971</v>
      </c>
      <c r="E848" t="s">
        <v>701</v>
      </c>
      <c r="F848" t="s">
        <v>53</v>
      </c>
      <c r="G848" t="s">
        <v>58</v>
      </c>
      <c r="I848" t="s">
        <v>956</v>
      </c>
      <c r="J848" s="104">
        <v>45611</v>
      </c>
      <c r="K848" s="104">
        <v>45614</v>
      </c>
      <c r="L848" s="345">
        <v>40</v>
      </c>
      <c r="M848">
        <v>2724.643</v>
      </c>
      <c r="N848">
        <v>-108985.72</v>
      </c>
      <c r="O848" s="345">
        <v>-109015.72</v>
      </c>
      <c r="P848" t="s">
        <v>58</v>
      </c>
      <c r="Q848">
        <v>-109015.72</v>
      </c>
      <c r="R848" t="s">
        <v>58</v>
      </c>
      <c r="S848">
        <v>-30</v>
      </c>
      <c r="T848">
        <v>-30</v>
      </c>
    </row>
    <row r="849" spans="1:20" x14ac:dyDescent="0.25">
      <c r="A849">
        <v>102691</v>
      </c>
      <c r="B849">
        <v>676821</v>
      </c>
      <c r="C849">
        <v>676821</v>
      </c>
      <c r="D849" t="s">
        <v>971</v>
      </c>
      <c r="E849" t="s">
        <v>701</v>
      </c>
      <c r="F849" t="s">
        <v>53</v>
      </c>
      <c r="G849" t="s">
        <v>58</v>
      </c>
      <c r="I849" t="s">
        <v>956</v>
      </c>
      <c r="J849" s="104">
        <v>45607</v>
      </c>
      <c r="K849" s="104">
        <v>45608</v>
      </c>
      <c r="L849" s="345">
        <v>-30</v>
      </c>
      <c r="M849">
        <v>2723.2310000000002</v>
      </c>
      <c r="N849">
        <v>81696.929999999993</v>
      </c>
      <c r="O849" s="345">
        <v>81666.929999999993</v>
      </c>
      <c r="P849" t="s">
        <v>58</v>
      </c>
      <c r="Q849">
        <v>81666.929999999993</v>
      </c>
      <c r="R849" t="s">
        <v>58</v>
      </c>
      <c r="S849">
        <v>-30</v>
      </c>
      <c r="T849">
        <v>-30</v>
      </c>
    </row>
    <row r="850" spans="1:20" x14ac:dyDescent="0.25">
      <c r="A850">
        <v>102699</v>
      </c>
      <c r="B850">
        <v>676864</v>
      </c>
      <c r="C850">
        <v>676864</v>
      </c>
      <c r="D850" t="s">
        <v>971</v>
      </c>
      <c r="E850" t="s">
        <v>701</v>
      </c>
      <c r="F850" t="s">
        <v>53</v>
      </c>
      <c r="G850" t="s">
        <v>58</v>
      </c>
      <c r="I850" t="s">
        <v>956</v>
      </c>
      <c r="J850" s="104">
        <v>45607</v>
      </c>
      <c r="K850" s="104">
        <v>45608</v>
      </c>
      <c r="L850" s="345">
        <v>-19</v>
      </c>
      <c r="M850">
        <v>2723.2310000000002</v>
      </c>
      <c r="N850">
        <v>51741.39</v>
      </c>
      <c r="O850" s="345">
        <v>51711.39</v>
      </c>
      <c r="P850" t="s">
        <v>58</v>
      </c>
      <c r="Q850">
        <v>51711.39</v>
      </c>
      <c r="R850" t="s">
        <v>58</v>
      </c>
      <c r="S850">
        <v>-30</v>
      </c>
      <c r="T850">
        <v>-30</v>
      </c>
    </row>
    <row r="851" spans="1:20" x14ac:dyDescent="0.25">
      <c r="A851">
        <v>119766</v>
      </c>
      <c r="B851">
        <v>678034</v>
      </c>
      <c r="C851">
        <v>678034</v>
      </c>
      <c r="D851" t="s">
        <v>758</v>
      </c>
      <c r="E851" t="s">
        <v>758</v>
      </c>
      <c r="F851" t="s">
        <v>662</v>
      </c>
      <c r="G851" t="s">
        <v>865</v>
      </c>
      <c r="H851" t="s">
        <v>965</v>
      </c>
      <c r="I851" t="s">
        <v>956</v>
      </c>
      <c r="J851" s="104">
        <v>45601</v>
      </c>
      <c r="K851" s="104">
        <v>45604</v>
      </c>
      <c r="L851" s="345">
        <v>10000</v>
      </c>
      <c r="M851">
        <v>105</v>
      </c>
      <c r="N851">
        <v>-10500</v>
      </c>
      <c r="O851" s="345">
        <v>-9816.75</v>
      </c>
      <c r="P851" t="s">
        <v>58</v>
      </c>
      <c r="Q851">
        <v>-10500</v>
      </c>
      <c r="R851" t="s">
        <v>865</v>
      </c>
      <c r="S851">
        <v>0</v>
      </c>
      <c r="T851">
        <v>0</v>
      </c>
    </row>
    <row r="852" spans="1:20" x14ac:dyDescent="0.25">
      <c r="A852">
        <v>119763</v>
      </c>
      <c r="B852">
        <v>678030</v>
      </c>
      <c r="C852">
        <v>678030</v>
      </c>
      <c r="D852" t="s">
        <v>758</v>
      </c>
      <c r="E852" t="s">
        <v>758</v>
      </c>
      <c r="F852" t="s">
        <v>662</v>
      </c>
      <c r="G852" t="s">
        <v>865</v>
      </c>
      <c r="H852" t="s">
        <v>965</v>
      </c>
      <c r="I852" t="s">
        <v>956</v>
      </c>
      <c r="J852" s="104">
        <v>45597</v>
      </c>
      <c r="K852" s="104">
        <v>45600</v>
      </c>
      <c r="L852" s="345">
        <v>34000</v>
      </c>
      <c r="M852">
        <v>105</v>
      </c>
      <c r="N852">
        <v>-35700</v>
      </c>
      <c r="O852" s="345">
        <v>-32915.360000000001</v>
      </c>
      <c r="P852" t="s">
        <v>58</v>
      </c>
      <c r="Q852">
        <v>-35700</v>
      </c>
      <c r="R852" t="s">
        <v>865</v>
      </c>
      <c r="S852">
        <v>0</v>
      </c>
      <c r="T852">
        <v>0</v>
      </c>
    </row>
    <row r="853" spans="1:20" x14ac:dyDescent="0.25">
      <c r="A853">
        <v>98871</v>
      </c>
      <c r="B853">
        <v>70617661</v>
      </c>
      <c r="C853">
        <v>70617661</v>
      </c>
      <c r="D853" t="s">
        <v>1006</v>
      </c>
      <c r="E853" t="s">
        <v>714</v>
      </c>
      <c r="F853" t="s">
        <v>11</v>
      </c>
      <c r="G853" t="s">
        <v>58</v>
      </c>
      <c r="H853" t="s">
        <v>960</v>
      </c>
      <c r="I853" t="s">
        <v>956</v>
      </c>
      <c r="J853" s="104">
        <v>45596</v>
      </c>
      <c r="K853" s="104">
        <v>45600</v>
      </c>
      <c r="L853" s="345">
        <v>130</v>
      </c>
      <c r="M853">
        <v>235.274923</v>
      </c>
      <c r="N853">
        <v>-30585.74</v>
      </c>
      <c r="O853" s="345">
        <v>-30674.92</v>
      </c>
      <c r="P853" t="s">
        <v>58</v>
      </c>
      <c r="Q853">
        <v>-30674.92</v>
      </c>
      <c r="R853" t="s">
        <v>58</v>
      </c>
      <c r="S853">
        <v>-89.18</v>
      </c>
      <c r="T853">
        <v>-89.18</v>
      </c>
    </row>
    <row r="854" spans="1:20" x14ac:dyDescent="0.25">
      <c r="A854">
        <v>100977</v>
      </c>
      <c r="B854">
        <v>70609136</v>
      </c>
      <c r="C854">
        <v>70609136</v>
      </c>
      <c r="D854" t="s">
        <v>1005</v>
      </c>
      <c r="E854" t="s">
        <v>1005</v>
      </c>
      <c r="F854" t="s">
        <v>919</v>
      </c>
      <c r="G854" t="s">
        <v>58</v>
      </c>
      <c r="H854" t="s">
        <v>960</v>
      </c>
      <c r="I854" t="s">
        <v>956</v>
      </c>
      <c r="J854" s="104">
        <v>45594</v>
      </c>
      <c r="K854" s="104">
        <v>45604</v>
      </c>
      <c r="L854" s="345">
        <v>20000</v>
      </c>
      <c r="M854">
        <v>100</v>
      </c>
      <c r="N854">
        <v>-20000</v>
      </c>
      <c r="O854" s="345">
        <v>-20080</v>
      </c>
      <c r="P854" t="s">
        <v>58</v>
      </c>
      <c r="Q854">
        <v>-20080</v>
      </c>
      <c r="R854" t="s">
        <v>58</v>
      </c>
      <c r="S854">
        <v>-80</v>
      </c>
      <c r="T854">
        <v>-80</v>
      </c>
    </row>
    <row r="855" spans="1:20" x14ac:dyDescent="0.25">
      <c r="A855">
        <v>100979</v>
      </c>
      <c r="B855">
        <v>70609128</v>
      </c>
      <c r="C855">
        <v>70609128</v>
      </c>
      <c r="D855" t="s">
        <v>1005</v>
      </c>
      <c r="E855" t="s">
        <v>1005</v>
      </c>
      <c r="F855" t="s">
        <v>919</v>
      </c>
      <c r="G855" t="s">
        <v>58</v>
      </c>
      <c r="H855" t="s">
        <v>960</v>
      </c>
      <c r="I855" t="s">
        <v>956</v>
      </c>
      <c r="J855" s="104">
        <v>45594</v>
      </c>
      <c r="K855" s="104">
        <v>45604</v>
      </c>
      <c r="L855" s="345">
        <v>50000</v>
      </c>
      <c r="M855">
        <v>100</v>
      </c>
      <c r="N855">
        <v>-50000</v>
      </c>
      <c r="O855" s="345">
        <v>-50100</v>
      </c>
      <c r="P855" t="s">
        <v>58</v>
      </c>
      <c r="Q855">
        <v>-50100</v>
      </c>
      <c r="R855" t="s">
        <v>58</v>
      </c>
      <c r="S855">
        <v>-100</v>
      </c>
      <c r="T855">
        <v>-100</v>
      </c>
    </row>
    <row r="856" spans="1:20" x14ac:dyDescent="0.25">
      <c r="A856">
        <v>100981</v>
      </c>
      <c r="B856">
        <v>70596124</v>
      </c>
      <c r="C856">
        <v>70596124</v>
      </c>
      <c r="D856" t="s">
        <v>1005</v>
      </c>
      <c r="E856" t="s">
        <v>1005</v>
      </c>
      <c r="F856" t="s">
        <v>919</v>
      </c>
      <c r="G856" t="s">
        <v>58</v>
      </c>
      <c r="H856" t="s">
        <v>960</v>
      </c>
      <c r="I856" t="s">
        <v>956</v>
      </c>
      <c r="J856" s="104">
        <v>45594</v>
      </c>
      <c r="K856" s="104">
        <v>45604</v>
      </c>
      <c r="L856" s="345">
        <v>40000</v>
      </c>
      <c r="M856">
        <v>100</v>
      </c>
      <c r="N856">
        <v>-40000</v>
      </c>
      <c r="O856" s="345">
        <v>-40080</v>
      </c>
      <c r="P856" t="s">
        <v>58</v>
      </c>
      <c r="Q856">
        <v>-40080</v>
      </c>
      <c r="R856" t="s">
        <v>58</v>
      </c>
      <c r="S856">
        <v>-80</v>
      </c>
      <c r="T856">
        <v>-80</v>
      </c>
    </row>
    <row r="857" spans="1:20" x14ac:dyDescent="0.25">
      <c r="A857">
        <v>100983</v>
      </c>
      <c r="B857">
        <v>70596132</v>
      </c>
      <c r="C857">
        <v>70596132</v>
      </c>
      <c r="D857" t="s">
        <v>1005</v>
      </c>
      <c r="E857" t="s">
        <v>1005</v>
      </c>
      <c r="F857" t="s">
        <v>919</v>
      </c>
      <c r="G857" t="s">
        <v>58</v>
      </c>
      <c r="H857" t="s">
        <v>960</v>
      </c>
      <c r="I857" t="s">
        <v>956</v>
      </c>
      <c r="J857" s="104">
        <v>45594</v>
      </c>
      <c r="K857" s="104">
        <v>45604</v>
      </c>
      <c r="L857" s="345">
        <v>20000</v>
      </c>
      <c r="M857">
        <v>100</v>
      </c>
      <c r="N857">
        <v>-20000</v>
      </c>
      <c r="O857" s="345">
        <v>-20080</v>
      </c>
      <c r="P857" t="s">
        <v>58</v>
      </c>
      <c r="Q857">
        <v>-20080</v>
      </c>
      <c r="R857" t="s">
        <v>58</v>
      </c>
      <c r="S857">
        <v>-80</v>
      </c>
      <c r="T857">
        <v>-80</v>
      </c>
    </row>
    <row r="858" spans="1:20" x14ac:dyDescent="0.25">
      <c r="A858">
        <v>100985</v>
      </c>
      <c r="B858">
        <v>70596149</v>
      </c>
      <c r="C858">
        <v>70596149</v>
      </c>
      <c r="D858" t="s">
        <v>1005</v>
      </c>
      <c r="E858" t="s">
        <v>1005</v>
      </c>
      <c r="F858" t="s">
        <v>919</v>
      </c>
      <c r="G858" t="s">
        <v>58</v>
      </c>
      <c r="H858" t="s">
        <v>960</v>
      </c>
      <c r="I858" t="s">
        <v>956</v>
      </c>
      <c r="J858" s="104">
        <v>45594</v>
      </c>
      <c r="K858" s="104">
        <v>45604</v>
      </c>
      <c r="L858" s="345">
        <v>20000</v>
      </c>
      <c r="M858">
        <v>100</v>
      </c>
      <c r="N858">
        <v>-20000</v>
      </c>
      <c r="O858" s="345">
        <v>-20080</v>
      </c>
      <c r="P858" t="s">
        <v>58</v>
      </c>
      <c r="Q858">
        <v>-20080</v>
      </c>
      <c r="R858" t="s">
        <v>58</v>
      </c>
      <c r="S858">
        <v>-80</v>
      </c>
      <c r="T858">
        <v>-80</v>
      </c>
    </row>
    <row r="859" spans="1:20" x14ac:dyDescent="0.25">
      <c r="A859">
        <v>100987</v>
      </c>
      <c r="B859">
        <v>70598445</v>
      </c>
      <c r="C859">
        <v>70598445</v>
      </c>
      <c r="D859" t="s">
        <v>1005</v>
      </c>
      <c r="E859" t="s">
        <v>1005</v>
      </c>
      <c r="F859" t="s">
        <v>919</v>
      </c>
      <c r="G859" t="s">
        <v>58</v>
      </c>
      <c r="H859" t="s">
        <v>960</v>
      </c>
      <c r="I859" t="s">
        <v>956</v>
      </c>
      <c r="J859" s="104">
        <v>45594</v>
      </c>
      <c r="K859" s="104">
        <v>45604</v>
      </c>
      <c r="L859" s="345">
        <v>100000</v>
      </c>
      <c r="M859">
        <v>100</v>
      </c>
      <c r="N859">
        <v>-100000</v>
      </c>
      <c r="O859" s="345">
        <v>-100250</v>
      </c>
      <c r="P859" t="s">
        <v>58</v>
      </c>
      <c r="Q859">
        <v>-100250</v>
      </c>
      <c r="R859" t="s">
        <v>58</v>
      </c>
      <c r="S859">
        <v>-250</v>
      </c>
      <c r="T859">
        <v>-250</v>
      </c>
    </row>
    <row r="860" spans="1:20" x14ac:dyDescent="0.25">
      <c r="A860">
        <v>100991</v>
      </c>
      <c r="B860">
        <v>70609111</v>
      </c>
      <c r="C860">
        <v>70609111</v>
      </c>
      <c r="D860" t="s">
        <v>1005</v>
      </c>
      <c r="E860" t="s">
        <v>1005</v>
      </c>
      <c r="F860" t="s">
        <v>919</v>
      </c>
      <c r="G860" t="s">
        <v>58</v>
      </c>
      <c r="H860" t="s">
        <v>960</v>
      </c>
      <c r="I860" t="s">
        <v>956</v>
      </c>
      <c r="J860" s="104">
        <v>45594</v>
      </c>
      <c r="K860" s="104">
        <v>45604</v>
      </c>
      <c r="L860" s="345">
        <v>40000</v>
      </c>
      <c r="M860">
        <v>100</v>
      </c>
      <c r="N860">
        <v>-40000</v>
      </c>
      <c r="O860" s="345">
        <v>-40080</v>
      </c>
      <c r="P860" t="s">
        <v>58</v>
      </c>
      <c r="Q860">
        <v>-40080</v>
      </c>
      <c r="R860" t="s">
        <v>58</v>
      </c>
      <c r="S860">
        <v>-80</v>
      </c>
      <c r="T860">
        <v>-80</v>
      </c>
    </row>
    <row r="861" spans="1:20" x14ac:dyDescent="0.25">
      <c r="A861">
        <v>100995</v>
      </c>
      <c r="B861">
        <v>70609064</v>
      </c>
      <c r="C861">
        <v>70609064</v>
      </c>
      <c r="D861" t="s">
        <v>1005</v>
      </c>
      <c r="E861" t="s">
        <v>1005</v>
      </c>
      <c r="F861" t="s">
        <v>919</v>
      </c>
      <c r="G861" t="s">
        <v>58</v>
      </c>
      <c r="H861" t="s">
        <v>960</v>
      </c>
      <c r="I861" t="s">
        <v>956</v>
      </c>
      <c r="J861" s="104">
        <v>45594</v>
      </c>
      <c r="K861" s="104">
        <v>45604</v>
      </c>
      <c r="L861" s="345">
        <v>20000</v>
      </c>
      <c r="M861">
        <v>100</v>
      </c>
      <c r="N861">
        <v>-20000</v>
      </c>
      <c r="O861" s="345">
        <v>-20080</v>
      </c>
      <c r="P861" t="s">
        <v>58</v>
      </c>
      <c r="Q861">
        <v>-20080</v>
      </c>
      <c r="R861" t="s">
        <v>58</v>
      </c>
      <c r="S861">
        <v>-80</v>
      </c>
      <c r="T861">
        <v>-80</v>
      </c>
    </row>
    <row r="862" spans="1:20" x14ac:dyDescent="0.25">
      <c r="A862">
        <v>100997</v>
      </c>
      <c r="B862">
        <v>70609103</v>
      </c>
      <c r="C862">
        <v>70609103</v>
      </c>
      <c r="D862" t="s">
        <v>1005</v>
      </c>
      <c r="E862" t="s">
        <v>1005</v>
      </c>
      <c r="F862" t="s">
        <v>919</v>
      </c>
      <c r="G862" t="s">
        <v>58</v>
      </c>
      <c r="H862" t="s">
        <v>960</v>
      </c>
      <c r="I862" t="s">
        <v>956</v>
      </c>
      <c r="J862" s="104">
        <v>45594</v>
      </c>
      <c r="K862" s="104">
        <v>45604</v>
      </c>
      <c r="L862" s="345">
        <v>50000</v>
      </c>
      <c r="M862">
        <v>100</v>
      </c>
      <c r="N862">
        <v>-50000</v>
      </c>
      <c r="O862" s="345">
        <v>-50100</v>
      </c>
      <c r="P862" t="s">
        <v>58</v>
      </c>
      <c r="Q862">
        <v>-50100</v>
      </c>
      <c r="R862" t="s">
        <v>58</v>
      </c>
      <c r="S862">
        <v>-100</v>
      </c>
      <c r="T862">
        <v>-100</v>
      </c>
    </row>
    <row r="863" spans="1:20" x14ac:dyDescent="0.25">
      <c r="A863">
        <v>102689</v>
      </c>
      <c r="B863">
        <v>676821</v>
      </c>
      <c r="C863">
        <v>676821</v>
      </c>
      <c r="D863" t="s">
        <v>1005</v>
      </c>
      <c r="E863" t="s">
        <v>1005</v>
      </c>
      <c r="F863" t="s">
        <v>919</v>
      </c>
      <c r="G863" t="s">
        <v>58</v>
      </c>
      <c r="H863" t="s">
        <v>965</v>
      </c>
      <c r="I863" t="s">
        <v>956</v>
      </c>
      <c r="J863" s="104">
        <v>45589</v>
      </c>
      <c r="K863" s="104">
        <v>45607</v>
      </c>
      <c r="L863" s="345">
        <v>100000</v>
      </c>
      <c r="M863">
        <v>100</v>
      </c>
      <c r="N863">
        <v>-100000</v>
      </c>
      <c r="O863" s="345">
        <v>-100000</v>
      </c>
      <c r="P863" t="s">
        <v>58</v>
      </c>
      <c r="Q863">
        <v>-100000</v>
      </c>
      <c r="R863" t="s">
        <v>58</v>
      </c>
      <c r="S863">
        <v>0</v>
      </c>
      <c r="T863">
        <v>0</v>
      </c>
    </row>
    <row r="864" spans="1:20" x14ac:dyDescent="0.25">
      <c r="A864">
        <v>102697</v>
      </c>
      <c r="B864">
        <v>676864</v>
      </c>
      <c r="C864">
        <v>676864</v>
      </c>
      <c r="D864" t="s">
        <v>1005</v>
      </c>
      <c r="E864" t="s">
        <v>1005</v>
      </c>
      <c r="F864" t="s">
        <v>919</v>
      </c>
      <c r="G864" t="s">
        <v>58</v>
      </c>
      <c r="H864" t="s">
        <v>965</v>
      </c>
      <c r="I864" t="s">
        <v>956</v>
      </c>
      <c r="J864" s="104">
        <v>45589</v>
      </c>
      <c r="K864" s="104">
        <v>45607</v>
      </c>
      <c r="L864" s="345">
        <v>60000</v>
      </c>
      <c r="M864">
        <v>100</v>
      </c>
      <c r="N864">
        <v>-60000</v>
      </c>
      <c r="O864" s="345">
        <v>-60000</v>
      </c>
      <c r="P864" t="s">
        <v>58</v>
      </c>
      <c r="Q864">
        <v>-60000</v>
      </c>
      <c r="R864" t="s">
        <v>58</v>
      </c>
      <c r="S864">
        <v>0</v>
      </c>
      <c r="T864">
        <v>0</v>
      </c>
    </row>
    <row r="865" spans="1:20" x14ac:dyDescent="0.25">
      <c r="A865">
        <v>102709</v>
      </c>
      <c r="B865">
        <v>676879</v>
      </c>
      <c r="C865">
        <v>676879</v>
      </c>
      <c r="D865" t="s">
        <v>1005</v>
      </c>
      <c r="E865" t="s">
        <v>1005</v>
      </c>
      <c r="F865" t="s">
        <v>919</v>
      </c>
      <c r="G865" t="s">
        <v>58</v>
      </c>
      <c r="H865" t="s">
        <v>965</v>
      </c>
      <c r="I865" t="s">
        <v>956</v>
      </c>
      <c r="J865" s="104">
        <v>45589</v>
      </c>
      <c r="K865" s="104">
        <v>45607</v>
      </c>
      <c r="L865" s="345">
        <v>15000</v>
      </c>
      <c r="M865">
        <v>100</v>
      </c>
      <c r="N865">
        <v>-15000</v>
      </c>
      <c r="O865" s="345">
        <v>-15000</v>
      </c>
      <c r="P865" t="s">
        <v>58</v>
      </c>
      <c r="Q865">
        <v>-15000</v>
      </c>
      <c r="R865" t="s">
        <v>58</v>
      </c>
      <c r="S865">
        <v>0</v>
      </c>
      <c r="T865">
        <v>0</v>
      </c>
    </row>
    <row r="866" spans="1:20" x14ac:dyDescent="0.25">
      <c r="A866">
        <v>96761</v>
      </c>
      <c r="B866">
        <v>70617661</v>
      </c>
      <c r="C866">
        <v>70617661</v>
      </c>
      <c r="D866" t="s">
        <v>962</v>
      </c>
      <c r="E866" t="s">
        <v>699</v>
      </c>
      <c r="F866" t="s">
        <v>2</v>
      </c>
      <c r="G866" t="s">
        <v>58</v>
      </c>
      <c r="I866" t="s">
        <v>956</v>
      </c>
      <c r="J866" s="104">
        <v>45588</v>
      </c>
      <c r="K866" s="104">
        <v>45590</v>
      </c>
      <c r="L866" s="345">
        <v>50</v>
      </c>
      <c r="M866">
        <v>1584.39</v>
      </c>
      <c r="N866">
        <v>-79219.5</v>
      </c>
      <c r="O866" s="345">
        <v>-79338.33</v>
      </c>
      <c r="P866" t="s">
        <v>58</v>
      </c>
      <c r="Q866">
        <v>-79338.33</v>
      </c>
      <c r="R866" t="s">
        <v>58</v>
      </c>
      <c r="S866">
        <v>-118.83</v>
      </c>
      <c r="T866">
        <v>-118.83</v>
      </c>
    </row>
    <row r="867" spans="1:20" x14ac:dyDescent="0.25">
      <c r="A867">
        <v>96757</v>
      </c>
      <c r="B867">
        <v>70617661</v>
      </c>
      <c r="C867">
        <v>70617661</v>
      </c>
      <c r="D867" t="s">
        <v>955</v>
      </c>
      <c r="E867" t="s">
        <v>707</v>
      </c>
      <c r="F867" t="s">
        <v>6</v>
      </c>
      <c r="G867" t="s">
        <v>58</v>
      </c>
      <c r="I867" t="s">
        <v>956</v>
      </c>
      <c r="J867" s="104">
        <v>45587</v>
      </c>
      <c r="K867" s="104">
        <v>45589</v>
      </c>
      <c r="L867" s="345">
        <v>210</v>
      </c>
      <c r="M867">
        <v>1060.4000000000001</v>
      </c>
      <c r="N867">
        <v>-222684</v>
      </c>
      <c r="O867" s="345">
        <v>-223018.03</v>
      </c>
      <c r="P867" t="s">
        <v>58</v>
      </c>
      <c r="Q867">
        <v>-223018.03</v>
      </c>
      <c r="R867" t="s">
        <v>58</v>
      </c>
      <c r="S867">
        <v>-334.03</v>
      </c>
      <c r="T867">
        <v>-334.03</v>
      </c>
    </row>
    <row r="868" spans="1:20" x14ac:dyDescent="0.25">
      <c r="A868">
        <v>96759</v>
      </c>
      <c r="B868">
        <v>70617661</v>
      </c>
      <c r="C868">
        <v>70617661</v>
      </c>
      <c r="D868" t="s">
        <v>957</v>
      </c>
      <c r="E868" t="s">
        <v>700</v>
      </c>
      <c r="F868" t="s">
        <v>5</v>
      </c>
      <c r="G868" t="s">
        <v>58</v>
      </c>
      <c r="I868" t="s">
        <v>956</v>
      </c>
      <c r="J868" s="104">
        <v>45587</v>
      </c>
      <c r="K868" s="104">
        <v>45590</v>
      </c>
      <c r="L868" s="345">
        <v>70</v>
      </c>
      <c r="M868">
        <v>1038.8599999999999</v>
      </c>
      <c r="N868">
        <v>-72720.2</v>
      </c>
      <c r="O868" s="345">
        <v>-72829.279999999999</v>
      </c>
      <c r="P868" t="s">
        <v>58</v>
      </c>
      <c r="Q868">
        <v>-72829.279999999999</v>
      </c>
      <c r="R868" t="s">
        <v>58</v>
      </c>
      <c r="S868">
        <v>-109.08</v>
      </c>
      <c r="T868">
        <v>-109.08</v>
      </c>
    </row>
    <row r="869" spans="1:20" x14ac:dyDescent="0.25">
      <c r="A869">
        <v>102707</v>
      </c>
      <c r="B869">
        <v>676879</v>
      </c>
      <c r="C869">
        <v>676879</v>
      </c>
      <c r="D869" t="s">
        <v>971</v>
      </c>
      <c r="E869" t="s">
        <v>701</v>
      </c>
      <c r="F869" t="s">
        <v>53</v>
      </c>
      <c r="G869" t="s">
        <v>58</v>
      </c>
      <c r="I869" t="s">
        <v>956</v>
      </c>
      <c r="J869" s="104">
        <v>45587</v>
      </c>
      <c r="K869" s="104">
        <v>45588</v>
      </c>
      <c r="L869" s="345">
        <v>20</v>
      </c>
      <c r="M869">
        <v>2718.288</v>
      </c>
      <c r="N869">
        <v>-54365.760000000002</v>
      </c>
      <c r="O869" s="345">
        <v>-54395.76</v>
      </c>
      <c r="P869" t="s">
        <v>58</v>
      </c>
      <c r="Q869">
        <v>-54395.76</v>
      </c>
      <c r="R869" t="s">
        <v>58</v>
      </c>
      <c r="S869">
        <v>-30</v>
      </c>
      <c r="T869">
        <v>-30</v>
      </c>
    </row>
    <row r="870" spans="1:20" x14ac:dyDescent="0.25">
      <c r="A870">
        <v>170388</v>
      </c>
      <c r="B870">
        <v>678000</v>
      </c>
      <c r="C870">
        <v>678000</v>
      </c>
      <c r="D870" t="s">
        <v>758</v>
      </c>
      <c r="E870" t="s">
        <v>758</v>
      </c>
      <c r="F870" t="s">
        <v>662</v>
      </c>
      <c r="G870" t="s">
        <v>865</v>
      </c>
      <c r="H870" t="s">
        <v>965</v>
      </c>
      <c r="I870" t="s">
        <v>956</v>
      </c>
      <c r="J870" s="104">
        <v>45587</v>
      </c>
      <c r="K870" s="104">
        <v>45594</v>
      </c>
      <c r="L870" s="345">
        <v>100000</v>
      </c>
      <c r="M870">
        <v>105</v>
      </c>
      <c r="N870">
        <v>-105000</v>
      </c>
      <c r="O870" s="345">
        <v>-97348.41</v>
      </c>
      <c r="P870" t="s">
        <v>58</v>
      </c>
      <c r="Q870">
        <v>-105000</v>
      </c>
      <c r="R870" t="s">
        <v>865</v>
      </c>
      <c r="S870">
        <v>0</v>
      </c>
      <c r="T870">
        <v>0</v>
      </c>
    </row>
    <row r="871" spans="1:20" x14ac:dyDescent="0.25">
      <c r="A871">
        <v>96753</v>
      </c>
      <c r="B871">
        <v>70617661</v>
      </c>
      <c r="C871">
        <v>70617661</v>
      </c>
      <c r="D871" t="s">
        <v>971</v>
      </c>
      <c r="E871" t="s">
        <v>701</v>
      </c>
      <c r="F871" t="s">
        <v>53</v>
      </c>
      <c r="G871" t="s">
        <v>58</v>
      </c>
      <c r="I871" t="s">
        <v>956</v>
      </c>
      <c r="J871" s="104">
        <v>45586</v>
      </c>
      <c r="K871" s="104">
        <v>45586</v>
      </c>
      <c r="L871" s="345">
        <v>55</v>
      </c>
      <c r="M871">
        <v>2717.5189999999998</v>
      </c>
      <c r="N871">
        <v>-149463.54999999999</v>
      </c>
      <c r="O871" s="345">
        <v>-149613.01</v>
      </c>
      <c r="P871" t="s">
        <v>58</v>
      </c>
      <c r="Q871">
        <v>-149613.01</v>
      </c>
      <c r="R871" t="s">
        <v>58</v>
      </c>
      <c r="S871">
        <v>-149.46</v>
      </c>
      <c r="T871">
        <v>-149.46</v>
      </c>
    </row>
    <row r="872" spans="1:20" x14ac:dyDescent="0.25">
      <c r="A872">
        <v>96755</v>
      </c>
      <c r="B872">
        <v>70617661</v>
      </c>
      <c r="C872">
        <v>70617661</v>
      </c>
      <c r="D872" t="s">
        <v>1004</v>
      </c>
      <c r="E872" t="s">
        <v>702</v>
      </c>
      <c r="F872" t="s">
        <v>12</v>
      </c>
      <c r="G872" t="s">
        <v>58</v>
      </c>
      <c r="I872" t="s">
        <v>956</v>
      </c>
      <c r="J872" s="104">
        <v>45586</v>
      </c>
      <c r="K872" s="104">
        <v>45588</v>
      </c>
      <c r="L872" s="345">
        <v>600</v>
      </c>
      <c r="M872">
        <v>126.83</v>
      </c>
      <c r="N872">
        <v>-76098</v>
      </c>
      <c r="O872" s="345">
        <v>-76178</v>
      </c>
      <c r="P872" t="s">
        <v>58</v>
      </c>
      <c r="Q872">
        <v>-76178</v>
      </c>
      <c r="R872" t="s">
        <v>58</v>
      </c>
      <c r="S872">
        <v>-80</v>
      </c>
      <c r="T872">
        <v>-80</v>
      </c>
    </row>
    <row r="873" spans="1:20" x14ac:dyDescent="0.25">
      <c r="A873">
        <v>102687</v>
      </c>
      <c r="B873">
        <v>676821</v>
      </c>
      <c r="C873">
        <v>676821</v>
      </c>
      <c r="D873" t="s">
        <v>971</v>
      </c>
      <c r="E873" t="s">
        <v>701</v>
      </c>
      <c r="F873" t="s">
        <v>53</v>
      </c>
      <c r="G873" t="s">
        <v>58</v>
      </c>
      <c r="I873" t="s">
        <v>956</v>
      </c>
      <c r="J873" s="104">
        <v>45581</v>
      </c>
      <c r="K873" s="104">
        <v>45582</v>
      </c>
      <c r="L873" s="345">
        <v>-8</v>
      </c>
      <c r="M873">
        <v>2716.5390000000002</v>
      </c>
      <c r="N873">
        <v>21732.31</v>
      </c>
      <c r="O873" s="345">
        <v>21702.31</v>
      </c>
      <c r="P873" t="s">
        <v>58</v>
      </c>
      <c r="Q873">
        <v>21702.31</v>
      </c>
      <c r="R873" t="s">
        <v>58</v>
      </c>
      <c r="S873">
        <v>-30</v>
      </c>
      <c r="T873">
        <v>-30</v>
      </c>
    </row>
    <row r="874" spans="1:20" x14ac:dyDescent="0.25">
      <c r="A874">
        <v>102695</v>
      </c>
      <c r="B874">
        <v>676864</v>
      </c>
      <c r="C874">
        <v>676864</v>
      </c>
      <c r="D874" t="s">
        <v>971</v>
      </c>
      <c r="E874" t="s">
        <v>701</v>
      </c>
      <c r="F874" t="s">
        <v>53</v>
      </c>
      <c r="G874" t="s">
        <v>58</v>
      </c>
      <c r="I874" t="s">
        <v>956</v>
      </c>
      <c r="J874" s="104">
        <v>45581</v>
      </c>
      <c r="K874" s="104">
        <v>45582</v>
      </c>
      <c r="L874" s="345">
        <v>-8</v>
      </c>
      <c r="M874">
        <v>2716.5390000000002</v>
      </c>
      <c r="N874">
        <v>21732.31</v>
      </c>
      <c r="O874" s="345">
        <v>21702.31</v>
      </c>
      <c r="P874" t="s">
        <v>58</v>
      </c>
      <c r="Q874">
        <v>21702.31</v>
      </c>
      <c r="R874" t="s">
        <v>58</v>
      </c>
      <c r="S874">
        <v>-30</v>
      </c>
      <c r="T874">
        <v>-30</v>
      </c>
    </row>
    <row r="875" spans="1:20" x14ac:dyDescent="0.25">
      <c r="A875">
        <v>102686</v>
      </c>
      <c r="B875">
        <v>676821</v>
      </c>
      <c r="C875">
        <v>676821</v>
      </c>
      <c r="D875" t="s">
        <v>738</v>
      </c>
      <c r="E875" t="s">
        <v>738</v>
      </c>
      <c r="F875" t="s">
        <v>884</v>
      </c>
      <c r="G875" t="s">
        <v>58</v>
      </c>
      <c r="H875" t="s">
        <v>965</v>
      </c>
      <c r="I875" t="s">
        <v>956</v>
      </c>
      <c r="J875" s="104">
        <v>45575</v>
      </c>
      <c r="K875" s="104">
        <v>45581</v>
      </c>
      <c r="L875" s="345">
        <v>100000</v>
      </c>
      <c r="M875">
        <v>100</v>
      </c>
      <c r="N875">
        <v>-100000</v>
      </c>
      <c r="O875" s="345">
        <v>-100000</v>
      </c>
      <c r="P875" t="s">
        <v>58</v>
      </c>
      <c r="Q875">
        <v>-100000</v>
      </c>
      <c r="R875" t="s">
        <v>58</v>
      </c>
      <c r="S875">
        <v>0</v>
      </c>
      <c r="T875">
        <v>0</v>
      </c>
    </row>
    <row r="876" spans="1:20" x14ac:dyDescent="0.25">
      <c r="A876">
        <v>102694</v>
      </c>
      <c r="B876">
        <v>676864</v>
      </c>
      <c r="C876">
        <v>676864</v>
      </c>
      <c r="D876" t="s">
        <v>738</v>
      </c>
      <c r="E876" t="s">
        <v>738</v>
      </c>
      <c r="F876" t="s">
        <v>884</v>
      </c>
      <c r="G876" t="s">
        <v>58</v>
      </c>
      <c r="H876" t="s">
        <v>965</v>
      </c>
      <c r="I876" t="s">
        <v>956</v>
      </c>
      <c r="J876" s="104">
        <v>45575</v>
      </c>
      <c r="K876" s="104">
        <v>45581</v>
      </c>
      <c r="L876" s="345">
        <v>60000</v>
      </c>
      <c r="M876">
        <v>100</v>
      </c>
      <c r="N876">
        <v>-60000</v>
      </c>
      <c r="O876" s="345">
        <v>-60000</v>
      </c>
      <c r="P876" t="s">
        <v>58</v>
      </c>
      <c r="Q876">
        <v>-60000</v>
      </c>
      <c r="R876" t="s">
        <v>58</v>
      </c>
      <c r="S876">
        <v>0</v>
      </c>
      <c r="T876">
        <v>0</v>
      </c>
    </row>
    <row r="877" spans="1:20" x14ac:dyDescent="0.25">
      <c r="A877">
        <v>91443</v>
      </c>
      <c r="B877">
        <v>676870</v>
      </c>
      <c r="C877">
        <v>676870</v>
      </c>
      <c r="D877" t="s">
        <v>957</v>
      </c>
      <c r="E877" t="s">
        <v>700</v>
      </c>
      <c r="F877" t="s">
        <v>5</v>
      </c>
      <c r="G877" t="s">
        <v>58</v>
      </c>
      <c r="I877" t="s">
        <v>956</v>
      </c>
      <c r="J877" s="104">
        <v>45567</v>
      </c>
      <c r="K877" s="104">
        <v>45568</v>
      </c>
      <c r="L877" s="345">
        <v>18</v>
      </c>
      <c r="M877">
        <v>1026.73</v>
      </c>
      <c r="N877">
        <v>-18481.14</v>
      </c>
      <c r="O877" s="345">
        <v>-18541.14</v>
      </c>
      <c r="P877" t="s">
        <v>58</v>
      </c>
      <c r="Q877">
        <v>-18541.14</v>
      </c>
      <c r="R877" t="s">
        <v>58</v>
      </c>
      <c r="S877">
        <v>-60</v>
      </c>
      <c r="T877">
        <v>-60</v>
      </c>
    </row>
    <row r="878" spans="1:20" x14ac:dyDescent="0.25">
      <c r="A878">
        <v>91445</v>
      </c>
      <c r="B878">
        <v>676870</v>
      </c>
      <c r="C878">
        <v>676870</v>
      </c>
      <c r="D878" t="s">
        <v>955</v>
      </c>
      <c r="E878" t="s">
        <v>707</v>
      </c>
      <c r="F878" t="s">
        <v>6</v>
      </c>
      <c r="G878" t="s">
        <v>58</v>
      </c>
      <c r="I878" t="s">
        <v>956</v>
      </c>
      <c r="J878" s="104">
        <v>45567</v>
      </c>
      <c r="K878" s="104">
        <v>45568</v>
      </c>
      <c r="L878" s="345">
        <v>25</v>
      </c>
      <c r="M878">
        <v>1055.23</v>
      </c>
      <c r="N878">
        <v>-26380.75</v>
      </c>
      <c r="O878" s="345">
        <v>-26440.75</v>
      </c>
      <c r="P878" t="s">
        <v>58</v>
      </c>
      <c r="Q878">
        <v>-26440.75</v>
      </c>
      <c r="R878" t="s">
        <v>58</v>
      </c>
      <c r="S878">
        <v>-60</v>
      </c>
      <c r="T878">
        <v>-60</v>
      </c>
    </row>
    <row r="879" spans="1:20" x14ac:dyDescent="0.25">
      <c r="A879">
        <v>91454</v>
      </c>
      <c r="B879">
        <v>676876</v>
      </c>
      <c r="C879">
        <v>676876</v>
      </c>
      <c r="D879" t="s">
        <v>957</v>
      </c>
      <c r="E879" t="s">
        <v>700</v>
      </c>
      <c r="F879" t="s">
        <v>5</v>
      </c>
      <c r="G879" t="s">
        <v>58</v>
      </c>
      <c r="I879" t="s">
        <v>956</v>
      </c>
      <c r="J879" s="104">
        <v>45567</v>
      </c>
      <c r="K879" s="104">
        <v>45568</v>
      </c>
      <c r="L879" s="345">
        <v>14</v>
      </c>
      <c r="M879">
        <v>1026.73</v>
      </c>
      <c r="N879">
        <v>-14374.22</v>
      </c>
      <c r="O879" s="345">
        <v>-14434.22</v>
      </c>
      <c r="P879" t="s">
        <v>58</v>
      </c>
      <c r="Q879">
        <v>-14434.22</v>
      </c>
      <c r="R879" t="s">
        <v>58</v>
      </c>
      <c r="S879">
        <v>-60</v>
      </c>
      <c r="T879">
        <v>-60</v>
      </c>
    </row>
    <row r="880" spans="1:20" x14ac:dyDescent="0.25">
      <c r="A880">
        <v>91456</v>
      </c>
      <c r="B880">
        <v>676876</v>
      </c>
      <c r="C880">
        <v>676876</v>
      </c>
      <c r="D880" t="s">
        <v>955</v>
      </c>
      <c r="E880" t="s">
        <v>707</v>
      </c>
      <c r="F880" t="s">
        <v>6</v>
      </c>
      <c r="G880" t="s">
        <v>58</v>
      </c>
      <c r="I880" t="s">
        <v>956</v>
      </c>
      <c r="J880" s="104">
        <v>45567</v>
      </c>
      <c r="K880" s="104">
        <v>45568</v>
      </c>
      <c r="L880" s="345">
        <v>20</v>
      </c>
      <c r="M880">
        <v>1055.23</v>
      </c>
      <c r="N880">
        <v>-21104.6</v>
      </c>
      <c r="O880" s="345">
        <v>-21164.6</v>
      </c>
      <c r="P880" t="s">
        <v>58</v>
      </c>
      <c r="Q880">
        <v>-21164.6</v>
      </c>
      <c r="R880" t="s">
        <v>58</v>
      </c>
      <c r="S880">
        <v>-60</v>
      </c>
      <c r="T880">
        <v>-60</v>
      </c>
    </row>
    <row r="881" spans="1:20" x14ac:dyDescent="0.25">
      <c r="A881">
        <v>91465</v>
      </c>
      <c r="B881">
        <v>676888</v>
      </c>
      <c r="C881">
        <v>676888</v>
      </c>
      <c r="D881" t="s">
        <v>957</v>
      </c>
      <c r="E881" t="s">
        <v>700</v>
      </c>
      <c r="F881" t="s">
        <v>5</v>
      </c>
      <c r="G881" t="s">
        <v>58</v>
      </c>
      <c r="I881" t="s">
        <v>956</v>
      </c>
      <c r="J881" s="104">
        <v>45567</v>
      </c>
      <c r="K881" s="104">
        <v>45568</v>
      </c>
      <c r="L881" s="345">
        <v>20</v>
      </c>
      <c r="M881">
        <v>1026.73</v>
      </c>
      <c r="N881">
        <v>-20534.599999999999</v>
      </c>
      <c r="O881" s="345">
        <v>-20594.599999999999</v>
      </c>
      <c r="P881" t="s">
        <v>58</v>
      </c>
      <c r="Q881">
        <v>-20594.599999999999</v>
      </c>
      <c r="R881" t="s">
        <v>58</v>
      </c>
      <c r="S881">
        <v>-60</v>
      </c>
      <c r="T881">
        <v>-60</v>
      </c>
    </row>
    <row r="882" spans="1:20" x14ac:dyDescent="0.25">
      <c r="A882">
        <v>91467</v>
      </c>
      <c r="B882">
        <v>676888</v>
      </c>
      <c r="C882">
        <v>676888</v>
      </c>
      <c r="D882" t="s">
        <v>955</v>
      </c>
      <c r="E882" t="s">
        <v>707</v>
      </c>
      <c r="F882" t="s">
        <v>6</v>
      </c>
      <c r="G882" t="s">
        <v>58</v>
      </c>
      <c r="I882" t="s">
        <v>956</v>
      </c>
      <c r="J882" s="104">
        <v>45567</v>
      </c>
      <c r="K882" s="104">
        <v>45568</v>
      </c>
      <c r="L882" s="345">
        <v>40</v>
      </c>
      <c r="M882">
        <v>1055.23</v>
      </c>
      <c r="N882">
        <v>-42209.2</v>
      </c>
      <c r="O882" s="345">
        <v>-42269.2</v>
      </c>
      <c r="P882" t="s">
        <v>58</v>
      </c>
      <c r="Q882">
        <v>-42269.2</v>
      </c>
      <c r="R882" t="s">
        <v>58</v>
      </c>
      <c r="S882">
        <v>-60</v>
      </c>
      <c r="T882">
        <v>-60</v>
      </c>
    </row>
    <row r="883" spans="1:20" x14ac:dyDescent="0.25">
      <c r="A883">
        <v>91439</v>
      </c>
      <c r="B883">
        <v>676870</v>
      </c>
      <c r="C883">
        <v>676870</v>
      </c>
      <c r="D883" t="s">
        <v>962</v>
      </c>
      <c r="E883" t="s">
        <v>699</v>
      </c>
      <c r="F883" t="s">
        <v>2</v>
      </c>
      <c r="G883" t="s">
        <v>58</v>
      </c>
      <c r="I883" t="s">
        <v>956</v>
      </c>
      <c r="J883" s="104">
        <v>45566</v>
      </c>
      <c r="K883" s="104">
        <v>45567</v>
      </c>
      <c r="L883" s="345">
        <v>13</v>
      </c>
      <c r="M883">
        <v>1578.67</v>
      </c>
      <c r="N883">
        <v>-20522.71</v>
      </c>
      <c r="O883" s="345">
        <v>-20582.71</v>
      </c>
      <c r="P883" t="s">
        <v>58</v>
      </c>
      <c r="Q883">
        <v>-20582.71</v>
      </c>
      <c r="R883" t="s">
        <v>58</v>
      </c>
      <c r="S883">
        <v>-60</v>
      </c>
      <c r="T883">
        <v>-60</v>
      </c>
    </row>
    <row r="884" spans="1:20" x14ac:dyDescent="0.25">
      <c r="A884">
        <v>91441</v>
      </c>
      <c r="B884">
        <v>676870</v>
      </c>
      <c r="C884">
        <v>676870</v>
      </c>
      <c r="D884" t="s">
        <v>1004</v>
      </c>
      <c r="E884" t="s">
        <v>702</v>
      </c>
      <c r="F884" t="s">
        <v>12</v>
      </c>
      <c r="G884" t="s">
        <v>58</v>
      </c>
      <c r="I884" t="s">
        <v>956</v>
      </c>
      <c r="J884" s="104">
        <v>45566</v>
      </c>
      <c r="K884" s="104">
        <v>45567</v>
      </c>
      <c r="L884" s="345">
        <v>200</v>
      </c>
      <c r="M884">
        <v>126.92</v>
      </c>
      <c r="N884">
        <v>-25384</v>
      </c>
      <c r="O884" s="345">
        <v>-25444</v>
      </c>
      <c r="P884" t="s">
        <v>58</v>
      </c>
      <c r="Q884">
        <v>-25444</v>
      </c>
      <c r="R884" t="s">
        <v>58</v>
      </c>
      <c r="S884">
        <v>-60</v>
      </c>
      <c r="T884">
        <v>-60</v>
      </c>
    </row>
    <row r="885" spans="1:20" x14ac:dyDescent="0.25">
      <c r="A885">
        <v>91452</v>
      </c>
      <c r="B885">
        <v>676876</v>
      </c>
      <c r="C885">
        <v>676876</v>
      </c>
      <c r="D885" t="s">
        <v>962</v>
      </c>
      <c r="E885" t="s">
        <v>699</v>
      </c>
      <c r="F885" t="s">
        <v>2</v>
      </c>
      <c r="G885" t="s">
        <v>58</v>
      </c>
      <c r="I885" t="s">
        <v>956</v>
      </c>
      <c r="J885" s="104">
        <v>45566</v>
      </c>
      <c r="K885" s="104">
        <v>45567</v>
      </c>
      <c r="L885" s="345">
        <v>10</v>
      </c>
      <c r="M885">
        <v>1578.67</v>
      </c>
      <c r="N885">
        <v>-15786.7</v>
      </c>
      <c r="O885" s="345">
        <v>-15846.7</v>
      </c>
      <c r="P885" t="s">
        <v>58</v>
      </c>
      <c r="Q885">
        <v>-15846.7</v>
      </c>
      <c r="R885" t="s">
        <v>58</v>
      </c>
      <c r="S885">
        <v>-60</v>
      </c>
      <c r="T885">
        <v>-60</v>
      </c>
    </row>
    <row r="886" spans="1:20" x14ac:dyDescent="0.25">
      <c r="A886">
        <v>91461</v>
      </c>
      <c r="B886">
        <v>676888</v>
      </c>
      <c r="C886">
        <v>676888</v>
      </c>
      <c r="D886" t="s">
        <v>962</v>
      </c>
      <c r="E886" t="s">
        <v>699</v>
      </c>
      <c r="F886" t="s">
        <v>2</v>
      </c>
      <c r="G886" t="s">
        <v>58</v>
      </c>
      <c r="I886" t="s">
        <v>956</v>
      </c>
      <c r="J886" s="104">
        <v>45566</v>
      </c>
      <c r="K886" s="104">
        <v>45567</v>
      </c>
      <c r="L886" s="345">
        <v>13</v>
      </c>
      <c r="M886">
        <v>1578.67</v>
      </c>
      <c r="N886">
        <v>-20522.71</v>
      </c>
      <c r="O886" s="345">
        <v>-20582.71</v>
      </c>
      <c r="P886" t="s">
        <v>58</v>
      </c>
      <c r="Q886">
        <v>-20582.71</v>
      </c>
      <c r="R886" t="s">
        <v>58</v>
      </c>
      <c r="S886">
        <v>-60</v>
      </c>
      <c r="T886">
        <v>-60</v>
      </c>
    </row>
    <row r="887" spans="1:20" x14ac:dyDescent="0.25">
      <c r="A887">
        <v>91463</v>
      </c>
      <c r="B887">
        <v>676888</v>
      </c>
      <c r="C887">
        <v>676888</v>
      </c>
      <c r="D887" t="s">
        <v>1004</v>
      </c>
      <c r="E887" t="s">
        <v>702</v>
      </c>
      <c r="F887" t="s">
        <v>12</v>
      </c>
      <c r="G887" t="s">
        <v>58</v>
      </c>
      <c r="I887" t="s">
        <v>956</v>
      </c>
      <c r="J887" s="104">
        <v>45566</v>
      </c>
      <c r="K887" s="104">
        <v>45567</v>
      </c>
      <c r="L887" s="345">
        <v>330</v>
      </c>
      <c r="M887">
        <v>126.92</v>
      </c>
      <c r="N887">
        <v>-41883.599999999999</v>
      </c>
      <c r="O887" s="345">
        <v>-41943.6</v>
      </c>
      <c r="P887" t="s">
        <v>58</v>
      </c>
      <c r="Q887">
        <v>-41943.6</v>
      </c>
      <c r="R887" t="s">
        <v>58</v>
      </c>
      <c r="S887">
        <v>-60</v>
      </c>
      <c r="T887">
        <v>-60</v>
      </c>
    </row>
    <row r="888" spans="1:20" x14ac:dyDescent="0.25">
      <c r="A888">
        <v>91437</v>
      </c>
      <c r="B888">
        <v>676870</v>
      </c>
      <c r="C888">
        <v>676870</v>
      </c>
      <c r="D888" t="s">
        <v>971</v>
      </c>
      <c r="E888" t="s">
        <v>701</v>
      </c>
      <c r="F888" t="s">
        <v>53</v>
      </c>
      <c r="G888" t="s">
        <v>58</v>
      </c>
      <c r="I888" t="s">
        <v>956</v>
      </c>
      <c r="J888" s="104">
        <v>45565</v>
      </c>
      <c r="K888" s="104">
        <v>45566</v>
      </c>
      <c r="L888" s="345">
        <v>15</v>
      </c>
      <c r="M888">
        <v>2712.1</v>
      </c>
      <c r="N888">
        <v>-40681.5</v>
      </c>
      <c r="O888" s="345">
        <v>-40711.5</v>
      </c>
      <c r="P888" t="s">
        <v>58</v>
      </c>
      <c r="Q888">
        <v>-40711.5</v>
      </c>
      <c r="R888" t="s">
        <v>58</v>
      </c>
      <c r="S888">
        <v>-30</v>
      </c>
      <c r="T888">
        <v>-30</v>
      </c>
    </row>
    <row r="889" spans="1:20" x14ac:dyDescent="0.25">
      <c r="A889">
        <v>91450</v>
      </c>
      <c r="B889">
        <v>676876</v>
      </c>
      <c r="C889">
        <v>676876</v>
      </c>
      <c r="D889" t="s">
        <v>971</v>
      </c>
      <c r="E889" t="s">
        <v>701</v>
      </c>
      <c r="F889" t="s">
        <v>53</v>
      </c>
      <c r="G889" t="s">
        <v>58</v>
      </c>
      <c r="I889" t="s">
        <v>956</v>
      </c>
      <c r="J889" s="104">
        <v>45565</v>
      </c>
      <c r="K889" s="104">
        <v>45566</v>
      </c>
      <c r="L889" s="345">
        <v>12</v>
      </c>
      <c r="M889">
        <v>2712.1</v>
      </c>
      <c r="N889">
        <v>-32545.200000000001</v>
      </c>
      <c r="O889" s="345">
        <v>-32575.200000000001</v>
      </c>
      <c r="P889" t="s">
        <v>58</v>
      </c>
      <c r="Q889">
        <v>-32575.200000000001</v>
      </c>
      <c r="R889" t="s">
        <v>58</v>
      </c>
      <c r="S889">
        <v>-30</v>
      </c>
      <c r="T889">
        <v>-30</v>
      </c>
    </row>
    <row r="890" spans="1:20" x14ac:dyDescent="0.25">
      <c r="A890">
        <v>91459</v>
      </c>
      <c r="B890">
        <v>676888</v>
      </c>
      <c r="C890">
        <v>676888</v>
      </c>
      <c r="D890" t="s">
        <v>971</v>
      </c>
      <c r="E890" t="s">
        <v>701</v>
      </c>
      <c r="F890" t="s">
        <v>53</v>
      </c>
      <c r="G890" t="s">
        <v>58</v>
      </c>
      <c r="I890" t="s">
        <v>956</v>
      </c>
      <c r="J890" s="104">
        <v>45565</v>
      </c>
      <c r="K890" s="104">
        <v>45566</v>
      </c>
      <c r="L890" s="345">
        <v>24</v>
      </c>
      <c r="M890">
        <v>2712.1</v>
      </c>
      <c r="N890">
        <v>-65090.400000000001</v>
      </c>
      <c r="O890" s="345">
        <v>-65120.4</v>
      </c>
      <c r="P890" t="s">
        <v>58</v>
      </c>
      <c r="Q890">
        <v>-65120.4</v>
      </c>
      <c r="R890" t="s">
        <v>58</v>
      </c>
      <c r="S890">
        <v>-30</v>
      </c>
      <c r="T890">
        <v>-30</v>
      </c>
    </row>
    <row r="891" spans="1:20" x14ac:dyDescent="0.25">
      <c r="A891">
        <v>94015</v>
      </c>
      <c r="B891">
        <v>70596124</v>
      </c>
      <c r="C891">
        <v>70596124</v>
      </c>
      <c r="D891" t="s">
        <v>719</v>
      </c>
      <c r="E891" t="s">
        <v>719</v>
      </c>
      <c r="F891" t="s">
        <v>874</v>
      </c>
      <c r="G891" t="s">
        <v>58</v>
      </c>
      <c r="H891" t="s">
        <v>960</v>
      </c>
      <c r="I891" t="s">
        <v>956</v>
      </c>
      <c r="J891" s="104">
        <v>45559</v>
      </c>
      <c r="K891" s="104">
        <v>45579</v>
      </c>
      <c r="L891" s="345">
        <v>40000</v>
      </c>
      <c r="M891">
        <v>100</v>
      </c>
      <c r="N891">
        <v>-40000</v>
      </c>
      <c r="O891" s="345">
        <v>-40080</v>
      </c>
      <c r="P891" t="s">
        <v>58</v>
      </c>
      <c r="Q891">
        <v>-40080</v>
      </c>
      <c r="R891" t="s">
        <v>58</v>
      </c>
      <c r="S891">
        <v>-80</v>
      </c>
      <c r="T891">
        <v>-80</v>
      </c>
    </row>
    <row r="892" spans="1:20" x14ac:dyDescent="0.25">
      <c r="A892">
        <v>94017</v>
      </c>
      <c r="B892">
        <v>70596132</v>
      </c>
      <c r="C892">
        <v>70596132</v>
      </c>
      <c r="D892" t="s">
        <v>719</v>
      </c>
      <c r="E892" t="s">
        <v>719</v>
      </c>
      <c r="F892" t="s">
        <v>874</v>
      </c>
      <c r="G892" t="s">
        <v>58</v>
      </c>
      <c r="H892" t="s">
        <v>960</v>
      </c>
      <c r="I892" t="s">
        <v>956</v>
      </c>
      <c r="J892" s="104">
        <v>45559</v>
      </c>
      <c r="K892" s="104">
        <v>45579</v>
      </c>
      <c r="L892" s="345">
        <v>20000</v>
      </c>
      <c r="M892">
        <v>100</v>
      </c>
      <c r="N892">
        <v>-20000</v>
      </c>
      <c r="O892" s="345">
        <v>-20080</v>
      </c>
      <c r="P892" t="s">
        <v>58</v>
      </c>
      <c r="Q892">
        <v>-20080</v>
      </c>
      <c r="R892" t="s">
        <v>58</v>
      </c>
      <c r="S892">
        <v>-80</v>
      </c>
      <c r="T892">
        <v>-80</v>
      </c>
    </row>
    <row r="893" spans="1:20" x14ac:dyDescent="0.25">
      <c r="A893">
        <v>94019</v>
      </c>
      <c r="B893">
        <v>70596149</v>
      </c>
      <c r="C893">
        <v>70596149</v>
      </c>
      <c r="D893" t="s">
        <v>719</v>
      </c>
      <c r="E893" t="s">
        <v>719</v>
      </c>
      <c r="F893" t="s">
        <v>874</v>
      </c>
      <c r="G893" t="s">
        <v>58</v>
      </c>
      <c r="H893" t="s">
        <v>960</v>
      </c>
      <c r="I893" t="s">
        <v>956</v>
      </c>
      <c r="J893" s="104">
        <v>45559</v>
      </c>
      <c r="K893" s="104">
        <v>45579</v>
      </c>
      <c r="L893" s="345">
        <v>20000</v>
      </c>
      <c r="M893">
        <v>100</v>
      </c>
      <c r="N893">
        <v>-20000</v>
      </c>
      <c r="O893" s="345">
        <v>-20080</v>
      </c>
      <c r="P893" t="s">
        <v>58</v>
      </c>
      <c r="Q893">
        <v>-20080</v>
      </c>
      <c r="R893" t="s">
        <v>58</v>
      </c>
      <c r="S893">
        <v>-80</v>
      </c>
      <c r="T893">
        <v>-80</v>
      </c>
    </row>
    <row r="894" spans="1:20" x14ac:dyDescent="0.25">
      <c r="A894">
        <v>94021</v>
      </c>
      <c r="B894">
        <v>70598445</v>
      </c>
      <c r="C894">
        <v>70598445</v>
      </c>
      <c r="D894" t="s">
        <v>719</v>
      </c>
      <c r="E894" t="s">
        <v>719</v>
      </c>
      <c r="F894" t="s">
        <v>874</v>
      </c>
      <c r="G894" t="s">
        <v>58</v>
      </c>
      <c r="H894" t="s">
        <v>960</v>
      </c>
      <c r="I894" t="s">
        <v>956</v>
      </c>
      <c r="J894" s="104">
        <v>45559</v>
      </c>
      <c r="K894" s="104">
        <v>45579</v>
      </c>
      <c r="L894" s="345">
        <v>100000</v>
      </c>
      <c r="M894">
        <v>100</v>
      </c>
      <c r="N894">
        <v>-100000</v>
      </c>
      <c r="O894" s="345">
        <v>-100250</v>
      </c>
      <c r="P894" t="s">
        <v>58</v>
      </c>
      <c r="Q894">
        <v>-100250</v>
      </c>
      <c r="R894" t="s">
        <v>58</v>
      </c>
      <c r="S894">
        <v>-250</v>
      </c>
      <c r="T894">
        <v>-250</v>
      </c>
    </row>
    <row r="895" spans="1:20" x14ac:dyDescent="0.25">
      <c r="A895">
        <v>94023</v>
      </c>
      <c r="B895">
        <v>70609111</v>
      </c>
      <c r="C895">
        <v>70609111</v>
      </c>
      <c r="D895" t="s">
        <v>719</v>
      </c>
      <c r="E895" t="s">
        <v>719</v>
      </c>
      <c r="F895" t="s">
        <v>874</v>
      </c>
      <c r="G895" t="s">
        <v>58</v>
      </c>
      <c r="H895" t="s">
        <v>960</v>
      </c>
      <c r="I895" t="s">
        <v>956</v>
      </c>
      <c r="J895" s="104">
        <v>45559</v>
      </c>
      <c r="K895" s="104">
        <v>45579</v>
      </c>
      <c r="L895" s="345">
        <v>40000</v>
      </c>
      <c r="M895">
        <v>100</v>
      </c>
      <c r="N895">
        <v>-40000</v>
      </c>
      <c r="O895" s="345">
        <v>-40080</v>
      </c>
      <c r="P895" t="s">
        <v>58</v>
      </c>
      <c r="Q895">
        <v>-40080</v>
      </c>
      <c r="R895" t="s">
        <v>58</v>
      </c>
      <c r="S895">
        <v>-80</v>
      </c>
      <c r="T895">
        <v>-80</v>
      </c>
    </row>
    <row r="896" spans="1:20" x14ac:dyDescent="0.25">
      <c r="A896">
        <v>94025</v>
      </c>
      <c r="B896">
        <v>70609064</v>
      </c>
      <c r="C896">
        <v>70609064</v>
      </c>
      <c r="D896" t="s">
        <v>719</v>
      </c>
      <c r="E896" t="s">
        <v>719</v>
      </c>
      <c r="F896" t="s">
        <v>874</v>
      </c>
      <c r="G896" t="s">
        <v>58</v>
      </c>
      <c r="H896" t="s">
        <v>960</v>
      </c>
      <c r="I896" t="s">
        <v>956</v>
      </c>
      <c r="J896" s="104">
        <v>45559</v>
      </c>
      <c r="K896" s="104">
        <v>45579</v>
      </c>
      <c r="L896" s="345">
        <v>20000</v>
      </c>
      <c r="M896">
        <v>100</v>
      </c>
      <c r="N896">
        <v>-20000</v>
      </c>
      <c r="O896" s="345">
        <v>-20080</v>
      </c>
      <c r="P896" t="s">
        <v>58</v>
      </c>
      <c r="Q896">
        <v>-20080</v>
      </c>
      <c r="R896" t="s">
        <v>58</v>
      </c>
      <c r="S896">
        <v>-80</v>
      </c>
      <c r="T896">
        <v>-80</v>
      </c>
    </row>
    <row r="897" spans="1:20" x14ac:dyDescent="0.25">
      <c r="A897">
        <v>94027</v>
      </c>
      <c r="B897">
        <v>70609103</v>
      </c>
      <c r="C897">
        <v>70609103</v>
      </c>
      <c r="D897" t="s">
        <v>719</v>
      </c>
      <c r="E897" t="s">
        <v>719</v>
      </c>
      <c r="F897" t="s">
        <v>874</v>
      </c>
      <c r="G897" t="s">
        <v>58</v>
      </c>
      <c r="H897" t="s">
        <v>960</v>
      </c>
      <c r="I897" t="s">
        <v>956</v>
      </c>
      <c r="J897" s="104">
        <v>45559</v>
      </c>
      <c r="K897" s="104">
        <v>45579</v>
      </c>
      <c r="L897" s="345">
        <v>50000</v>
      </c>
      <c r="M897">
        <v>100</v>
      </c>
      <c r="N897">
        <v>-50000</v>
      </c>
      <c r="O897" s="345">
        <v>-50100</v>
      </c>
      <c r="P897" t="s">
        <v>58</v>
      </c>
      <c r="Q897">
        <v>-50100</v>
      </c>
      <c r="R897" t="s">
        <v>58</v>
      </c>
      <c r="S897">
        <v>-100</v>
      </c>
      <c r="T897">
        <v>-100</v>
      </c>
    </row>
    <row r="898" spans="1:20" x14ac:dyDescent="0.25">
      <c r="A898">
        <v>94029</v>
      </c>
      <c r="B898">
        <v>70609128</v>
      </c>
      <c r="C898">
        <v>70609128</v>
      </c>
      <c r="D898" t="s">
        <v>719</v>
      </c>
      <c r="E898" t="s">
        <v>719</v>
      </c>
      <c r="F898" t="s">
        <v>874</v>
      </c>
      <c r="G898" t="s">
        <v>58</v>
      </c>
      <c r="H898" t="s">
        <v>960</v>
      </c>
      <c r="I898" t="s">
        <v>956</v>
      </c>
      <c r="J898" s="104">
        <v>45559</v>
      </c>
      <c r="K898" s="104">
        <v>45579</v>
      </c>
      <c r="L898" s="345">
        <v>50000</v>
      </c>
      <c r="M898">
        <v>100</v>
      </c>
      <c r="N898">
        <v>-50000</v>
      </c>
      <c r="O898" s="345">
        <v>-50100</v>
      </c>
      <c r="P898" t="s">
        <v>58</v>
      </c>
      <c r="Q898">
        <v>-50100</v>
      </c>
      <c r="R898" t="s">
        <v>58</v>
      </c>
      <c r="S898">
        <v>-100</v>
      </c>
      <c r="T898">
        <v>-100</v>
      </c>
    </row>
    <row r="899" spans="1:20" x14ac:dyDescent="0.25">
      <c r="A899">
        <v>94031</v>
      </c>
      <c r="B899">
        <v>70609136</v>
      </c>
      <c r="C899">
        <v>70609136</v>
      </c>
      <c r="D899" t="s">
        <v>719</v>
      </c>
      <c r="E899" t="s">
        <v>719</v>
      </c>
      <c r="F899" t="s">
        <v>874</v>
      </c>
      <c r="G899" t="s">
        <v>58</v>
      </c>
      <c r="H899" t="s">
        <v>960</v>
      </c>
      <c r="I899" t="s">
        <v>956</v>
      </c>
      <c r="J899" s="104">
        <v>45559</v>
      </c>
      <c r="K899" s="104">
        <v>45579</v>
      </c>
      <c r="L899" s="345">
        <v>20000</v>
      </c>
      <c r="M899">
        <v>100</v>
      </c>
      <c r="N899">
        <v>-20000</v>
      </c>
      <c r="O899" s="345">
        <v>-20080</v>
      </c>
      <c r="P899" t="s">
        <v>58</v>
      </c>
      <c r="Q899">
        <v>-20080</v>
      </c>
      <c r="R899" t="s">
        <v>58</v>
      </c>
      <c r="S899">
        <v>-80</v>
      </c>
      <c r="T899">
        <v>-80</v>
      </c>
    </row>
    <row r="900" spans="1:20" x14ac:dyDescent="0.25">
      <c r="A900">
        <v>102683</v>
      </c>
      <c r="B900">
        <v>676821</v>
      </c>
      <c r="C900">
        <v>676821</v>
      </c>
      <c r="D900" t="s">
        <v>719</v>
      </c>
      <c r="E900" t="s">
        <v>719</v>
      </c>
      <c r="F900" t="s">
        <v>874</v>
      </c>
      <c r="G900" t="s">
        <v>58</v>
      </c>
      <c r="H900" t="s">
        <v>965</v>
      </c>
      <c r="I900" t="s">
        <v>956</v>
      </c>
      <c r="J900" s="104">
        <v>45559</v>
      </c>
      <c r="K900" s="104">
        <v>45575</v>
      </c>
      <c r="L900" s="345">
        <v>100000</v>
      </c>
      <c r="M900">
        <v>100</v>
      </c>
      <c r="N900">
        <v>-100000</v>
      </c>
      <c r="O900" s="345">
        <v>-100000</v>
      </c>
      <c r="P900" t="s">
        <v>58</v>
      </c>
      <c r="Q900">
        <v>-100000</v>
      </c>
      <c r="R900" t="s">
        <v>58</v>
      </c>
      <c r="S900">
        <v>0</v>
      </c>
      <c r="T900">
        <v>0</v>
      </c>
    </row>
    <row r="901" spans="1:20" x14ac:dyDescent="0.25">
      <c r="A901">
        <v>102693</v>
      </c>
      <c r="B901">
        <v>676864</v>
      </c>
      <c r="C901">
        <v>676864</v>
      </c>
      <c r="D901" t="s">
        <v>719</v>
      </c>
      <c r="E901" t="s">
        <v>719</v>
      </c>
      <c r="F901" t="s">
        <v>874</v>
      </c>
      <c r="G901" t="s">
        <v>58</v>
      </c>
      <c r="H901" t="s">
        <v>965</v>
      </c>
      <c r="I901" t="s">
        <v>956</v>
      </c>
      <c r="J901" s="104">
        <v>45559</v>
      </c>
      <c r="K901" s="104">
        <v>45575</v>
      </c>
      <c r="L901" s="345">
        <v>60000</v>
      </c>
      <c r="M901">
        <v>100</v>
      </c>
      <c r="N901">
        <v>-60000</v>
      </c>
      <c r="O901" s="345">
        <v>-60000</v>
      </c>
      <c r="P901" t="s">
        <v>58</v>
      </c>
      <c r="Q901">
        <v>-60000</v>
      </c>
      <c r="R901" t="s">
        <v>58</v>
      </c>
      <c r="S901">
        <v>0</v>
      </c>
      <c r="T901">
        <v>0</v>
      </c>
    </row>
    <row r="902" spans="1:20" x14ac:dyDescent="0.25">
      <c r="A902">
        <v>91071</v>
      </c>
      <c r="B902">
        <v>678460</v>
      </c>
      <c r="C902">
        <v>678460</v>
      </c>
      <c r="D902" t="s">
        <v>962</v>
      </c>
      <c r="E902" t="s">
        <v>699</v>
      </c>
      <c r="F902" t="s">
        <v>2</v>
      </c>
      <c r="G902" t="s">
        <v>58</v>
      </c>
      <c r="I902" t="s">
        <v>956</v>
      </c>
      <c r="J902" s="104">
        <v>45538</v>
      </c>
      <c r="K902" s="104">
        <v>45539</v>
      </c>
      <c r="L902" s="345">
        <v>35</v>
      </c>
      <c r="M902">
        <v>1574.57</v>
      </c>
      <c r="N902">
        <v>-55109.95</v>
      </c>
      <c r="O902" s="345">
        <v>-55169.95</v>
      </c>
      <c r="P902" t="s">
        <v>58</v>
      </c>
      <c r="Q902">
        <v>-55169.95</v>
      </c>
      <c r="R902" t="s">
        <v>58</v>
      </c>
      <c r="S902">
        <v>-60</v>
      </c>
      <c r="T902">
        <v>-60</v>
      </c>
    </row>
    <row r="903" spans="1:20" x14ac:dyDescent="0.25">
      <c r="A903">
        <v>91073</v>
      </c>
      <c r="B903">
        <v>678460</v>
      </c>
      <c r="C903">
        <v>678460</v>
      </c>
      <c r="D903" t="s">
        <v>971</v>
      </c>
      <c r="E903" t="s">
        <v>701</v>
      </c>
      <c r="F903" t="s">
        <v>53</v>
      </c>
      <c r="G903" t="s">
        <v>58</v>
      </c>
      <c r="I903" t="s">
        <v>956</v>
      </c>
      <c r="J903" s="104">
        <v>45538</v>
      </c>
      <c r="K903" s="104">
        <v>45539</v>
      </c>
      <c r="L903" s="345">
        <v>10</v>
      </c>
      <c r="M903">
        <v>2704.3420000000001</v>
      </c>
      <c r="N903">
        <v>-27043.42</v>
      </c>
      <c r="O903" s="345">
        <v>-27073.42</v>
      </c>
      <c r="P903" t="s">
        <v>58</v>
      </c>
      <c r="Q903">
        <v>-27073.42</v>
      </c>
      <c r="R903" t="s">
        <v>58</v>
      </c>
      <c r="S903">
        <v>-30</v>
      </c>
      <c r="T903">
        <v>-30</v>
      </c>
    </row>
    <row r="904" spans="1:20" x14ac:dyDescent="0.25">
      <c r="A904">
        <v>91075</v>
      </c>
      <c r="B904">
        <v>678460</v>
      </c>
      <c r="C904">
        <v>678460</v>
      </c>
      <c r="D904" t="s">
        <v>972</v>
      </c>
      <c r="E904" t="s">
        <v>973</v>
      </c>
      <c r="F904" t="s">
        <v>974</v>
      </c>
      <c r="G904" t="s">
        <v>58</v>
      </c>
      <c r="H904" t="s">
        <v>975</v>
      </c>
      <c r="I904" t="s">
        <v>956</v>
      </c>
      <c r="J904" s="104">
        <v>45538</v>
      </c>
      <c r="K904" s="104">
        <v>45538</v>
      </c>
      <c r="L904" s="345">
        <v>-35</v>
      </c>
      <c r="M904">
        <v>198.2</v>
      </c>
      <c r="N904">
        <v>6937</v>
      </c>
      <c r="O904" s="345">
        <v>6874.51</v>
      </c>
      <c r="P904" t="s">
        <v>58</v>
      </c>
      <c r="Q904">
        <v>6874.51</v>
      </c>
      <c r="R904" t="s">
        <v>58</v>
      </c>
      <c r="S904">
        <v>-62.49</v>
      </c>
      <c r="T904">
        <v>-62.49</v>
      </c>
    </row>
    <row r="905" spans="1:20" x14ac:dyDescent="0.25">
      <c r="A905">
        <v>91076</v>
      </c>
      <c r="B905">
        <v>678460</v>
      </c>
      <c r="C905">
        <v>678460</v>
      </c>
      <c r="D905" t="s">
        <v>976</v>
      </c>
      <c r="E905" t="s">
        <v>977</v>
      </c>
      <c r="F905" t="s">
        <v>978</v>
      </c>
      <c r="G905" t="s">
        <v>58</v>
      </c>
      <c r="H905" t="s">
        <v>975</v>
      </c>
      <c r="I905" t="s">
        <v>956</v>
      </c>
      <c r="J905" s="104">
        <v>45538</v>
      </c>
      <c r="K905" s="104">
        <v>45538</v>
      </c>
      <c r="L905" s="345">
        <v>-11</v>
      </c>
      <c r="M905">
        <v>44.25</v>
      </c>
      <c r="N905">
        <v>486.75</v>
      </c>
      <c r="O905" s="345">
        <v>456.75</v>
      </c>
      <c r="P905" t="s">
        <v>58</v>
      </c>
      <c r="Q905">
        <v>456.75</v>
      </c>
      <c r="R905" t="s">
        <v>58</v>
      </c>
      <c r="S905">
        <v>-30</v>
      </c>
      <c r="T905">
        <v>-30</v>
      </c>
    </row>
    <row r="906" spans="1:20" x14ac:dyDescent="0.25">
      <c r="A906">
        <v>91077</v>
      </c>
      <c r="B906">
        <v>678460</v>
      </c>
      <c r="C906">
        <v>678460</v>
      </c>
      <c r="D906" t="s">
        <v>979</v>
      </c>
      <c r="E906" t="s">
        <v>748</v>
      </c>
      <c r="F906" t="s">
        <v>893</v>
      </c>
      <c r="G906" t="s">
        <v>58</v>
      </c>
      <c r="H906" t="s">
        <v>975</v>
      </c>
      <c r="I906" t="s">
        <v>956</v>
      </c>
      <c r="J906" s="104">
        <v>45538</v>
      </c>
      <c r="K906" s="104">
        <v>45538</v>
      </c>
      <c r="L906" s="345">
        <v>-135</v>
      </c>
      <c r="M906">
        <v>60.51</v>
      </c>
      <c r="N906">
        <v>8168.85</v>
      </c>
      <c r="O906" s="345">
        <v>8135.91</v>
      </c>
      <c r="P906" t="s">
        <v>58</v>
      </c>
      <c r="Q906">
        <v>8135.91</v>
      </c>
      <c r="R906" t="s">
        <v>58</v>
      </c>
      <c r="S906">
        <v>-32.94</v>
      </c>
      <c r="T906">
        <v>-32.94</v>
      </c>
    </row>
    <row r="907" spans="1:20" x14ac:dyDescent="0.25">
      <c r="A907">
        <v>91078</v>
      </c>
      <c r="B907">
        <v>678460</v>
      </c>
      <c r="C907">
        <v>678460</v>
      </c>
      <c r="D907" t="s">
        <v>980</v>
      </c>
      <c r="E907" t="s">
        <v>732</v>
      </c>
      <c r="F907" t="s">
        <v>878</v>
      </c>
      <c r="G907" t="s">
        <v>58</v>
      </c>
      <c r="H907" t="s">
        <v>975</v>
      </c>
      <c r="I907" t="s">
        <v>956</v>
      </c>
      <c r="J907" s="104">
        <v>45538</v>
      </c>
      <c r="K907" s="104">
        <v>45538</v>
      </c>
      <c r="L907" s="345">
        <v>-50</v>
      </c>
      <c r="M907">
        <v>169.38</v>
      </c>
      <c r="N907">
        <v>8469</v>
      </c>
      <c r="O907" s="345">
        <v>8435.9599999999991</v>
      </c>
      <c r="P907" t="s">
        <v>58</v>
      </c>
      <c r="Q907">
        <v>8435.9599999999991</v>
      </c>
      <c r="R907" t="s">
        <v>58</v>
      </c>
      <c r="S907">
        <v>-33.04</v>
      </c>
      <c r="T907">
        <v>-33.04</v>
      </c>
    </row>
    <row r="908" spans="1:20" x14ac:dyDescent="0.25">
      <c r="A908">
        <v>91079</v>
      </c>
      <c r="B908">
        <v>678460</v>
      </c>
      <c r="C908">
        <v>678460</v>
      </c>
      <c r="D908" t="s">
        <v>981</v>
      </c>
      <c r="E908" t="s">
        <v>982</v>
      </c>
      <c r="F908" t="s">
        <v>983</v>
      </c>
      <c r="G908" t="s">
        <v>58</v>
      </c>
      <c r="H908" t="s">
        <v>975</v>
      </c>
      <c r="I908" t="s">
        <v>956</v>
      </c>
      <c r="J908" s="104">
        <v>45538</v>
      </c>
      <c r="K908" s="104">
        <v>45538</v>
      </c>
      <c r="L908" s="345">
        <v>-100</v>
      </c>
      <c r="M908">
        <v>78.239999999999995</v>
      </c>
      <c r="N908">
        <v>7824</v>
      </c>
      <c r="O908" s="345">
        <v>7791.18</v>
      </c>
      <c r="P908" t="s">
        <v>58</v>
      </c>
      <c r="Q908">
        <v>7791.18</v>
      </c>
      <c r="R908" t="s">
        <v>58</v>
      </c>
      <c r="S908">
        <v>-32.82</v>
      </c>
      <c r="T908">
        <v>-32.82</v>
      </c>
    </row>
    <row r="909" spans="1:20" x14ac:dyDescent="0.25">
      <c r="A909">
        <v>91080</v>
      </c>
      <c r="B909">
        <v>678460</v>
      </c>
      <c r="C909">
        <v>678460</v>
      </c>
      <c r="D909" t="s">
        <v>984</v>
      </c>
      <c r="E909" t="s">
        <v>747</v>
      </c>
      <c r="F909" t="s">
        <v>892</v>
      </c>
      <c r="G909" t="s">
        <v>58</v>
      </c>
      <c r="H909" t="s">
        <v>975</v>
      </c>
      <c r="I909" t="s">
        <v>956</v>
      </c>
      <c r="J909" s="104">
        <v>45538</v>
      </c>
      <c r="K909" s="104">
        <v>45538</v>
      </c>
      <c r="L909" s="345">
        <v>-70</v>
      </c>
      <c r="M909">
        <v>80.650000000000006</v>
      </c>
      <c r="N909">
        <v>5645.5</v>
      </c>
      <c r="O909" s="345">
        <v>5613.48</v>
      </c>
      <c r="P909" t="s">
        <v>58</v>
      </c>
      <c r="Q909">
        <v>5613.48</v>
      </c>
      <c r="R909" t="s">
        <v>58</v>
      </c>
      <c r="S909">
        <v>-32.020000000000003</v>
      </c>
      <c r="T909">
        <v>-32.020000000000003</v>
      </c>
    </row>
    <row r="910" spans="1:20" x14ac:dyDescent="0.25">
      <c r="A910">
        <v>91081</v>
      </c>
      <c r="B910">
        <v>678460</v>
      </c>
      <c r="C910">
        <v>678460</v>
      </c>
      <c r="D910" t="s">
        <v>985</v>
      </c>
      <c r="E910" t="s">
        <v>744</v>
      </c>
      <c r="F910" t="s">
        <v>890</v>
      </c>
      <c r="G910" t="s">
        <v>58</v>
      </c>
      <c r="H910" t="s">
        <v>975</v>
      </c>
      <c r="I910" t="s">
        <v>956</v>
      </c>
      <c r="J910" s="104">
        <v>45538</v>
      </c>
      <c r="K910" s="104">
        <v>45538</v>
      </c>
      <c r="L910" s="345">
        <v>-30</v>
      </c>
      <c r="M910">
        <v>127.8</v>
      </c>
      <c r="N910">
        <v>3834</v>
      </c>
      <c r="O910" s="345">
        <v>3802.62</v>
      </c>
      <c r="P910" t="s">
        <v>58</v>
      </c>
      <c r="Q910">
        <v>3802.62</v>
      </c>
      <c r="R910" t="s">
        <v>58</v>
      </c>
      <c r="S910">
        <v>-31.38</v>
      </c>
      <c r="T910">
        <v>-31.38</v>
      </c>
    </row>
    <row r="911" spans="1:20" x14ac:dyDescent="0.25">
      <c r="A911">
        <v>91083</v>
      </c>
      <c r="B911">
        <v>678460</v>
      </c>
      <c r="C911">
        <v>678460</v>
      </c>
      <c r="D911" t="s">
        <v>986</v>
      </c>
      <c r="E911" t="s">
        <v>733</v>
      </c>
      <c r="F911" t="s">
        <v>879</v>
      </c>
      <c r="G911" t="s">
        <v>58</v>
      </c>
      <c r="H911" t="s">
        <v>975</v>
      </c>
      <c r="I911" t="s">
        <v>956</v>
      </c>
      <c r="J911" s="104">
        <v>45538</v>
      </c>
      <c r="K911" s="104">
        <v>45538</v>
      </c>
      <c r="L911" s="345">
        <v>-35</v>
      </c>
      <c r="M911">
        <v>134.54</v>
      </c>
      <c r="N911">
        <v>4708.8999999999996</v>
      </c>
      <c r="O911" s="345">
        <v>4677.21</v>
      </c>
      <c r="P911" t="s">
        <v>58</v>
      </c>
      <c r="Q911">
        <v>4677.21</v>
      </c>
      <c r="R911" t="s">
        <v>58</v>
      </c>
      <c r="S911">
        <v>-31.69</v>
      </c>
      <c r="T911">
        <v>-31.69</v>
      </c>
    </row>
    <row r="912" spans="1:20" x14ac:dyDescent="0.25">
      <c r="A912">
        <v>91084</v>
      </c>
      <c r="B912">
        <v>678460</v>
      </c>
      <c r="C912">
        <v>678460</v>
      </c>
      <c r="D912" t="s">
        <v>987</v>
      </c>
      <c r="E912" t="s">
        <v>742</v>
      </c>
      <c r="F912" t="s">
        <v>887</v>
      </c>
      <c r="G912" t="s">
        <v>58</v>
      </c>
      <c r="H912" t="s">
        <v>975</v>
      </c>
      <c r="I912" t="s">
        <v>956</v>
      </c>
      <c r="J912" s="104">
        <v>45538</v>
      </c>
      <c r="K912" s="104">
        <v>45538</v>
      </c>
      <c r="L912" s="345">
        <v>-12</v>
      </c>
      <c r="M912">
        <v>670.9</v>
      </c>
      <c r="N912">
        <v>8050.8</v>
      </c>
      <c r="O912" s="345">
        <v>8017.9</v>
      </c>
      <c r="P912" t="s">
        <v>58</v>
      </c>
      <c r="Q912">
        <v>8017.9</v>
      </c>
      <c r="R912" t="s">
        <v>58</v>
      </c>
      <c r="S912">
        <v>-32.9</v>
      </c>
      <c r="T912">
        <v>-32.9</v>
      </c>
    </row>
    <row r="913" spans="1:20" x14ac:dyDescent="0.25">
      <c r="A913">
        <v>91095</v>
      </c>
      <c r="B913">
        <v>678460</v>
      </c>
      <c r="C913">
        <v>678460</v>
      </c>
      <c r="D913" t="s">
        <v>988</v>
      </c>
      <c r="E913" t="s">
        <v>989</v>
      </c>
      <c r="F913" t="s">
        <v>918</v>
      </c>
      <c r="G913" t="s">
        <v>58</v>
      </c>
      <c r="H913" t="s">
        <v>975</v>
      </c>
      <c r="I913" t="s">
        <v>956</v>
      </c>
      <c r="J913" s="104">
        <v>45538</v>
      </c>
      <c r="K913" s="104">
        <v>45538</v>
      </c>
      <c r="L913" s="345">
        <v>-40</v>
      </c>
      <c r="M913">
        <v>226.85</v>
      </c>
      <c r="N913">
        <v>9074</v>
      </c>
      <c r="O913" s="345">
        <v>9040.74</v>
      </c>
      <c r="P913" t="s">
        <v>58</v>
      </c>
      <c r="Q913">
        <v>9040.74</v>
      </c>
      <c r="R913" t="s">
        <v>58</v>
      </c>
      <c r="S913">
        <v>-33.26</v>
      </c>
      <c r="T913">
        <v>-33.26</v>
      </c>
    </row>
    <row r="914" spans="1:20" x14ac:dyDescent="0.25">
      <c r="A914">
        <v>91096</v>
      </c>
      <c r="B914">
        <v>678460</v>
      </c>
      <c r="C914">
        <v>678460</v>
      </c>
      <c r="D914" t="s">
        <v>990</v>
      </c>
      <c r="E914" t="s">
        <v>991</v>
      </c>
      <c r="F914" t="s">
        <v>920</v>
      </c>
      <c r="G914" t="s">
        <v>58</v>
      </c>
      <c r="H914" t="s">
        <v>975</v>
      </c>
      <c r="I914" t="s">
        <v>956</v>
      </c>
      <c r="J914" s="104">
        <v>45538</v>
      </c>
      <c r="K914" s="104">
        <v>45538</v>
      </c>
      <c r="L914" s="345">
        <v>-50</v>
      </c>
      <c r="M914">
        <v>104.02</v>
      </c>
      <c r="N914">
        <v>5201</v>
      </c>
      <c r="O914" s="345">
        <v>5169.13</v>
      </c>
      <c r="P914" t="s">
        <v>58</v>
      </c>
      <c r="Q914">
        <v>5169.13</v>
      </c>
      <c r="R914" t="s">
        <v>58</v>
      </c>
      <c r="S914">
        <v>-31.87</v>
      </c>
      <c r="T914">
        <v>-31.87</v>
      </c>
    </row>
    <row r="915" spans="1:20" x14ac:dyDescent="0.25">
      <c r="A915">
        <v>91097</v>
      </c>
      <c r="B915">
        <v>678460</v>
      </c>
      <c r="C915">
        <v>678460</v>
      </c>
      <c r="D915" t="s">
        <v>992</v>
      </c>
      <c r="E915" t="s">
        <v>993</v>
      </c>
      <c r="F915" t="s">
        <v>994</v>
      </c>
      <c r="G915" t="s">
        <v>58</v>
      </c>
      <c r="H915" t="s">
        <v>975</v>
      </c>
      <c r="I915" t="s">
        <v>956</v>
      </c>
      <c r="J915" s="104">
        <v>45538</v>
      </c>
      <c r="K915" s="104">
        <v>45538</v>
      </c>
      <c r="L915" s="345">
        <v>-120</v>
      </c>
      <c r="M915">
        <v>27.364999999999998</v>
      </c>
      <c r="N915">
        <v>3283.8</v>
      </c>
      <c r="O915" s="345">
        <v>3252.62</v>
      </c>
      <c r="P915" t="s">
        <v>58</v>
      </c>
      <c r="Q915">
        <v>3252.62</v>
      </c>
      <c r="R915" t="s">
        <v>58</v>
      </c>
      <c r="S915">
        <v>-31.18</v>
      </c>
      <c r="T915">
        <v>-31.18</v>
      </c>
    </row>
    <row r="916" spans="1:20" x14ac:dyDescent="0.25">
      <c r="A916">
        <v>91098</v>
      </c>
      <c r="B916">
        <v>678460</v>
      </c>
      <c r="C916">
        <v>678460</v>
      </c>
      <c r="D916" t="s">
        <v>995</v>
      </c>
      <c r="E916" t="s">
        <v>739</v>
      </c>
      <c r="F916" t="s">
        <v>885</v>
      </c>
      <c r="G916" t="s">
        <v>58</v>
      </c>
      <c r="H916" t="s">
        <v>975</v>
      </c>
      <c r="I916" t="s">
        <v>956</v>
      </c>
      <c r="J916" s="104">
        <v>45538</v>
      </c>
      <c r="K916" s="104">
        <v>45538</v>
      </c>
      <c r="L916" s="345">
        <v>-110</v>
      </c>
      <c r="M916">
        <v>34.72</v>
      </c>
      <c r="N916">
        <v>3819.2</v>
      </c>
      <c r="O916" s="345">
        <v>3787.82</v>
      </c>
      <c r="P916" t="s">
        <v>58</v>
      </c>
      <c r="Q916">
        <v>3787.82</v>
      </c>
      <c r="R916" t="s">
        <v>58</v>
      </c>
      <c r="S916">
        <v>-31.38</v>
      </c>
      <c r="T916">
        <v>-31.38</v>
      </c>
    </row>
    <row r="917" spans="1:20" x14ac:dyDescent="0.25">
      <c r="A917">
        <v>91099</v>
      </c>
      <c r="B917">
        <v>678460</v>
      </c>
      <c r="C917">
        <v>678460</v>
      </c>
      <c r="D917" t="s">
        <v>996</v>
      </c>
      <c r="E917" t="s">
        <v>756</v>
      </c>
      <c r="F917" t="s">
        <v>911</v>
      </c>
      <c r="G917" t="s">
        <v>58</v>
      </c>
      <c r="H917" t="s">
        <v>975</v>
      </c>
      <c r="I917" t="s">
        <v>956</v>
      </c>
      <c r="J917" s="104">
        <v>45538</v>
      </c>
      <c r="K917" s="104">
        <v>45538</v>
      </c>
      <c r="L917" s="345">
        <v>-25</v>
      </c>
      <c r="M917">
        <v>397.5</v>
      </c>
      <c r="N917">
        <v>9937.5</v>
      </c>
      <c r="O917" s="345">
        <v>9903.93</v>
      </c>
      <c r="P917" t="s">
        <v>58</v>
      </c>
      <c r="Q917">
        <v>9903.93</v>
      </c>
      <c r="R917" t="s">
        <v>58</v>
      </c>
      <c r="S917">
        <v>-33.57</v>
      </c>
      <c r="T917">
        <v>-33.57</v>
      </c>
    </row>
    <row r="918" spans="1:20" x14ac:dyDescent="0.25">
      <c r="A918">
        <v>91100</v>
      </c>
      <c r="B918">
        <v>678460</v>
      </c>
      <c r="C918">
        <v>678460</v>
      </c>
      <c r="D918" t="s">
        <v>997</v>
      </c>
      <c r="E918" t="s">
        <v>998</v>
      </c>
      <c r="F918" t="s">
        <v>999</v>
      </c>
      <c r="G918" t="s">
        <v>58</v>
      </c>
      <c r="H918" t="s">
        <v>975</v>
      </c>
      <c r="I918" t="s">
        <v>956</v>
      </c>
      <c r="J918" s="104">
        <v>45538</v>
      </c>
      <c r="K918" s="104">
        <v>45538</v>
      </c>
      <c r="L918" s="345">
        <v>-350</v>
      </c>
      <c r="M918">
        <v>14.33</v>
      </c>
      <c r="N918">
        <v>5015.5</v>
      </c>
      <c r="O918" s="345">
        <v>4953.7</v>
      </c>
      <c r="P918" t="s">
        <v>58</v>
      </c>
      <c r="Q918">
        <v>4953.7</v>
      </c>
      <c r="R918" t="s">
        <v>58</v>
      </c>
      <c r="S918">
        <v>-61.8</v>
      </c>
      <c r="T918">
        <v>-61.8</v>
      </c>
    </row>
    <row r="919" spans="1:20" x14ac:dyDescent="0.25">
      <c r="A919">
        <v>91101</v>
      </c>
      <c r="B919">
        <v>678460</v>
      </c>
      <c r="C919">
        <v>678460</v>
      </c>
      <c r="D919" t="s">
        <v>1000</v>
      </c>
      <c r="E919" t="s">
        <v>757</v>
      </c>
      <c r="F919" t="s">
        <v>912</v>
      </c>
      <c r="G919" t="s">
        <v>865</v>
      </c>
      <c r="H919" t="s">
        <v>975</v>
      </c>
      <c r="I919" t="s">
        <v>956</v>
      </c>
      <c r="J919" s="104">
        <v>45538</v>
      </c>
      <c r="K919" s="104">
        <v>45538</v>
      </c>
      <c r="L919" s="345">
        <v>-20</v>
      </c>
      <c r="M919">
        <v>432</v>
      </c>
      <c r="N919">
        <v>8640</v>
      </c>
      <c r="O919" s="345">
        <v>8576.9</v>
      </c>
      <c r="P919" t="s">
        <v>58</v>
      </c>
      <c r="Q919">
        <v>8640</v>
      </c>
      <c r="R919" t="s">
        <v>865</v>
      </c>
      <c r="S919">
        <v>0</v>
      </c>
      <c r="T919">
        <v>0</v>
      </c>
    </row>
    <row r="920" spans="1:20" x14ac:dyDescent="0.25">
      <c r="A920">
        <v>91107</v>
      </c>
      <c r="B920">
        <v>678460</v>
      </c>
      <c r="C920">
        <v>678460</v>
      </c>
      <c r="D920" t="s">
        <v>1001</v>
      </c>
      <c r="E920" t="s">
        <v>743</v>
      </c>
      <c r="F920" t="s">
        <v>889</v>
      </c>
      <c r="G920" t="s">
        <v>876</v>
      </c>
      <c r="H920" t="s">
        <v>975</v>
      </c>
      <c r="I920" t="s">
        <v>956</v>
      </c>
      <c r="J920" s="104">
        <v>45538</v>
      </c>
      <c r="K920" s="104">
        <v>45538</v>
      </c>
      <c r="L920" s="345">
        <v>-55</v>
      </c>
      <c r="M920">
        <v>927.4</v>
      </c>
      <c r="N920">
        <v>51007</v>
      </c>
      <c r="O920" s="345">
        <v>6774.16</v>
      </c>
      <c r="P920" t="s">
        <v>58</v>
      </c>
      <c r="Q920">
        <v>51007</v>
      </c>
      <c r="R920" t="s">
        <v>876</v>
      </c>
      <c r="S920">
        <v>0</v>
      </c>
      <c r="T920">
        <v>0</v>
      </c>
    </row>
    <row r="921" spans="1:20" x14ac:dyDescent="0.25">
      <c r="A921">
        <v>91123</v>
      </c>
      <c r="B921">
        <v>678460</v>
      </c>
      <c r="C921">
        <v>678460</v>
      </c>
      <c r="D921" t="s">
        <v>1002</v>
      </c>
      <c r="E921" t="s">
        <v>731</v>
      </c>
      <c r="F921" t="s">
        <v>877</v>
      </c>
      <c r="G921" t="s">
        <v>58</v>
      </c>
      <c r="H921" t="s">
        <v>975</v>
      </c>
      <c r="I921" t="s">
        <v>956</v>
      </c>
      <c r="J921" s="104">
        <v>45538</v>
      </c>
      <c r="K921" s="104">
        <v>45538</v>
      </c>
      <c r="L921" s="345">
        <v>-8</v>
      </c>
      <c r="M921">
        <v>782.8</v>
      </c>
      <c r="N921">
        <v>6262.4</v>
      </c>
      <c r="O921" s="345">
        <v>6200.15</v>
      </c>
      <c r="P921" t="s">
        <v>58</v>
      </c>
      <c r="Q921">
        <v>6200.15</v>
      </c>
      <c r="R921" t="s">
        <v>58</v>
      </c>
      <c r="S921">
        <v>-62.25</v>
      </c>
      <c r="T921">
        <v>-62.25</v>
      </c>
    </row>
    <row r="922" spans="1:20" x14ac:dyDescent="0.25">
      <c r="A922">
        <v>91408</v>
      </c>
      <c r="B922">
        <v>676842</v>
      </c>
      <c r="C922">
        <v>676842</v>
      </c>
      <c r="D922" t="s">
        <v>962</v>
      </c>
      <c r="E922" t="s">
        <v>699</v>
      </c>
      <c r="F922" t="s">
        <v>2</v>
      </c>
      <c r="G922" t="s">
        <v>58</v>
      </c>
      <c r="I922" t="s">
        <v>956</v>
      </c>
      <c r="J922" s="104">
        <v>45538</v>
      </c>
      <c r="K922" s="104">
        <v>45539</v>
      </c>
      <c r="L922" s="345">
        <v>15</v>
      </c>
      <c r="M922">
        <v>1574.57</v>
      </c>
      <c r="N922">
        <v>-23618.55</v>
      </c>
      <c r="O922" s="345">
        <v>-23678.55</v>
      </c>
      <c r="P922" t="s">
        <v>58</v>
      </c>
      <c r="Q922">
        <v>-23678.55</v>
      </c>
      <c r="R922" t="s">
        <v>58</v>
      </c>
      <c r="S922">
        <v>-60</v>
      </c>
      <c r="T922">
        <v>-60</v>
      </c>
    </row>
    <row r="923" spans="1:20" x14ac:dyDescent="0.25">
      <c r="A923">
        <v>91410</v>
      </c>
      <c r="B923">
        <v>676842</v>
      </c>
      <c r="C923">
        <v>676842</v>
      </c>
      <c r="D923" t="s">
        <v>979</v>
      </c>
      <c r="E923" t="s">
        <v>748</v>
      </c>
      <c r="F923" t="s">
        <v>893</v>
      </c>
      <c r="G923" t="s">
        <v>58</v>
      </c>
      <c r="H923" t="s">
        <v>965</v>
      </c>
      <c r="I923" t="s">
        <v>956</v>
      </c>
      <c r="J923" s="104">
        <v>45538</v>
      </c>
      <c r="K923" s="104">
        <v>45538</v>
      </c>
      <c r="L923" s="345">
        <v>-86</v>
      </c>
      <c r="M923">
        <v>60.51</v>
      </c>
      <c r="N923">
        <v>5203.8599999999997</v>
      </c>
      <c r="O923" s="345">
        <v>5171.99</v>
      </c>
      <c r="P923" t="s">
        <v>58</v>
      </c>
      <c r="Q923">
        <v>5171.99</v>
      </c>
      <c r="R923" t="s">
        <v>58</v>
      </c>
      <c r="S923">
        <v>-31.87</v>
      </c>
      <c r="T923">
        <v>-31.87</v>
      </c>
    </row>
    <row r="924" spans="1:20" x14ac:dyDescent="0.25">
      <c r="A924">
        <v>91411</v>
      </c>
      <c r="B924">
        <v>676842</v>
      </c>
      <c r="C924">
        <v>676842</v>
      </c>
      <c r="D924" t="s">
        <v>987</v>
      </c>
      <c r="E924" t="s">
        <v>742</v>
      </c>
      <c r="F924" t="s">
        <v>887</v>
      </c>
      <c r="G924" t="s">
        <v>58</v>
      </c>
      <c r="H924" t="s">
        <v>965</v>
      </c>
      <c r="I924" t="s">
        <v>956</v>
      </c>
      <c r="J924" s="104">
        <v>45538</v>
      </c>
      <c r="K924" s="104">
        <v>45538</v>
      </c>
      <c r="L924" s="345">
        <v>-10</v>
      </c>
      <c r="M924">
        <v>670.9</v>
      </c>
      <c r="N924">
        <v>6709</v>
      </c>
      <c r="O924" s="345">
        <v>6676.59</v>
      </c>
      <c r="P924" t="s">
        <v>58</v>
      </c>
      <c r="Q924">
        <v>6676.59</v>
      </c>
      <c r="R924" t="s">
        <v>58</v>
      </c>
      <c r="S924">
        <v>-32.409999999999997</v>
      </c>
      <c r="T924">
        <v>-32.409999999999997</v>
      </c>
    </row>
    <row r="925" spans="1:20" x14ac:dyDescent="0.25">
      <c r="A925">
        <v>91412</v>
      </c>
      <c r="B925">
        <v>676842</v>
      </c>
      <c r="C925">
        <v>676842</v>
      </c>
      <c r="D925" t="s">
        <v>996</v>
      </c>
      <c r="E925" t="s">
        <v>756</v>
      </c>
      <c r="F925" t="s">
        <v>911</v>
      </c>
      <c r="G925" t="s">
        <v>58</v>
      </c>
      <c r="H925" t="s">
        <v>965</v>
      </c>
      <c r="I925" t="s">
        <v>956</v>
      </c>
      <c r="J925" s="104">
        <v>45538</v>
      </c>
      <c r="K925" s="104">
        <v>45538</v>
      </c>
      <c r="L925" s="345">
        <v>-20</v>
      </c>
      <c r="M925">
        <v>397.5</v>
      </c>
      <c r="N925">
        <v>7950</v>
      </c>
      <c r="O925" s="345">
        <v>7917.15</v>
      </c>
      <c r="P925" t="s">
        <v>58</v>
      </c>
      <c r="Q925">
        <v>7917.15</v>
      </c>
      <c r="R925" t="s">
        <v>58</v>
      </c>
      <c r="S925">
        <v>-32.85</v>
      </c>
      <c r="T925">
        <v>-32.85</v>
      </c>
    </row>
    <row r="926" spans="1:20" x14ac:dyDescent="0.25">
      <c r="A926">
        <v>120430</v>
      </c>
      <c r="B926">
        <v>678460</v>
      </c>
      <c r="C926">
        <v>678460</v>
      </c>
      <c r="D926" t="s">
        <v>1003</v>
      </c>
      <c r="E926" t="s">
        <v>710</v>
      </c>
      <c r="F926" t="s">
        <v>8</v>
      </c>
      <c r="G926" t="s">
        <v>58</v>
      </c>
      <c r="H926" t="s">
        <v>965</v>
      </c>
      <c r="I926" t="s">
        <v>956</v>
      </c>
      <c r="J926" s="104">
        <v>45538</v>
      </c>
      <c r="K926" s="104">
        <v>45538</v>
      </c>
      <c r="L926" s="345">
        <v>4300</v>
      </c>
      <c r="M926">
        <v>6.7859999999999996</v>
      </c>
      <c r="N926">
        <v>-29179.8</v>
      </c>
      <c r="O926" s="345">
        <v>-29250.3</v>
      </c>
      <c r="P926" t="s">
        <v>58</v>
      </c>
      <c r="Q926">
        <v>-29250.3</v>
      </c>
      <c r="R926" t="s">
        <v>58</v>
      </c>
      <c r="S926">
        <v>-70.5</v>
      </c>
      <c r="T926">
        <v>-70.5</v>
      </c>
    </row>
    <row r="927" spans="1:20" x14ac:dyDescent="0.25">
      <c r="A927">
        <v>98988</v>
      </c>
      <c r="B927">
        <v>676844</v>
      </c>
      <c r="C927">
        <v>676844</v>
      </c>
      <c r="D927" t="s">
        <v>964</v>
      </c>
      <c r="E927" t="s">
        <v>709</v>
      </c>
      <c r="F927" t="s">
        <v>9</v>
      </c>
      <c r="G927" t="s">
        <v>58</v>
      </c>
      <c r="H927" t="s">
        <v>965</v>
      </c>
      <c r="I927" t="s">
        <v>956</v>
      </c>
      <c r="J927" s="104">
        <v>45516</v>
      </c>
      <c r="K927" s="104">
        <v>45517</v>
      </c>
      <c r="L927" s="345">
        <v>900</v>
      </c>
      <c r="M927">
        <v>12.075986</v>
      </c>
      <c r="N927">
        <v>-10868.39</v>
      </c>
      <c r="O927" s="345">
        <v>-10902.3</v>
      </c>
      <c r="P927" t="s">
        <v>58</v>
      </c>
      <c r="Q927">
        <v>-10902.3</v>
      </c>
      <c r="R927" t="s">
        <v>58</v>
      </c>
      <c r="S927">
        <v>-33.909999999999997</v>
      </c>
      <c r="T927">
        <v>-33.909999999999997</v>
      </c>
    </row>
    <row r="928" spans="1:20" x14ac:dyDescent="0.25">
      <c r="A928">
        <v>98990</v>
      </c>
      <c r="B928">
        <v>676844</v>
      </c>
      <c r="C928">
        <v>676844</v>
      </c>
      <c r="D928" t="s">
        <v>966</v>
      </c>
      <c r="E928" t="s">
        <v>967</v>
      </c>
      <c r="F928" t="s">
        <v>968</v>
      </c>
      <c r="G928" t="s">
        <v>58</v>
      </c>
      <c r="H928" t="s">
        <v>965</v>
      </c>
      <c r="I928" t="s">
        <v>956</v>
      </c>
      <c r="J928" s="104">
        <v>45516</v>
      </c>
      <c r="K928" s="104">
        <v>45517</v>
      </c>
      <c r="L928" s="345">
        <v>-29</v>
      </c>
      <c r="M928">
        <v>589.18965500000002</v>
      </c>
      <c r="N928">
        <v>17086.5</v>
      </c>
      <c r="O928" s="345">
        <v>17050.36</v>
      </c>
      <c r="P928" t="s">
        <v>58</v>
      </c>
      <c r="Q928">
        <v>17050.36</v>
      </c>
      <c r="R928" t="s">
        <v>58</v>
      </c>
      <c r="S928">
        <v>-36.14</v>
      </c>
      <c r="T928">
        <v>-36.14</v>
      </c>
    </row>
    <row r="929" spans="1:20" x14ac:dyDescent="0.25">
      <c r="A929">
        <v>98992</v>
      </c>
      <c r="B929">
        <v>676844</v>
      </c>
      <c r="C929">
        <v>676844</v>
      </c>
      <c r="D929" t="s">
        <v>969</v>
      </c>
      <c r="E929" t="s">
        <v>970</v>
      </c>
      <c r="F929" t="s">
        <v>922</v>
      </c>
      <c r="G929" t="s">
        <v>58</v>
      </c>
      <c r="H929" t="s">
        <v>965</v>
      </c>
      <c r="I929" t="s">
        <v>956</v>
      </c>
      <c r="J929" s="104">
        <v>45516</v>
      </c>
      <c r="K929" s="104">
        <v>45517</v>
      </c>
      <c r="L929" s="345">
        <v>-760</v>
      </c>
      <c r="M929">
        <v>10.115862</v>
      </c>
      <c r="N929">
        <v>7688.06</v>
      </c>
      <c r="O929" s="345">
        <v>7655.29</v>
      </c>
      <c r="P929" t="s">
        <v>58</v>
      </c>
      <c r="Q929">
        <v>7655.29</v>
      </c>
      <c r="R929" t="s">
        <v>58</v>
      </c>
      <c r="S929">
        <v>-32.770000000000003</v>
      </c>
      <c r="T929">
        <v>-32.770000000000003</v>
      </c>
    </row>
    <row r="930" spans="1:20" x14ac:dyDescent="0.25">
      <c r="A930">
        <v>98994</v>
      </c>
      <c r="B930">
        <v>676844</v>
      </c>
      <c r="C930">
        <v>676844</v>
      </c>
      <c r="D930" t="s">
        <v>963</v>
      </c>
      <c r="E930" t="s">
        <v>705</v>
      </c>
      <c r="F930" t="s">
        <v>3</v>
      </c>
      <c r="G930" t="s">
        <v>865</v>
      </c>
      <c r="I930" t="s">
        <v>956</v>
      </c>
      <c r="J930" s="104">
        <v>45516</v>
      </c>
      <c r="K930" s="104">
        <v>45517</v>
      </c>
      <c r="L930" s="345">
        <v>6</v>
      </c>
      <c r="M930">
        <v>2342.7600000000002</v>
      </c>
      <c r="N930">
        <v>-14056.56</v>
      </c>
      <c r="O930" s="345">
        <v>-12912.3</v>
      </c>
      <c r="P930" t="s">
        <v>58</v>
      </c>
      <c r="Q930">
        <v>-14056.56</v>
      </c>
      <c r="R930" t="s">
        <v>865</v>
      </c>
      <c r="S930">
        <v>0</v>
      </c>
      <c r="T930">
        <v>0</v>
      </c>
    </row>
    <row r="931" spans="1:20" x14ac:dyDescent="0.25">
      <c r="A931">
        <v>98984</v>
      </c>
      <c r="B931">
        <v>676844</v>
      </c>
      <c r="C931">
        <v>676844</v>
      </c>
      <c r="D931" t="s">
        <v>958</v>
      </c>
      <c r="E931" t="s">
        <v>706</v>
      </c>
      <c r="F931" t="s">
        <v>4</v>
      </c>
      <c r="G931" t="s">
        <v>865</v>
      </c>
      <c r="I931" t="s">
        <v>956</v>
      </c>
      <c r="J931" s="104">
        <v>45511</v>
      </c>
      <c r="K931" s="104">
        <v>45512</v>
      </c>
      <c r="L931" s="345">
        <v>14</v>
      </c>
      <c r="M931">
        <v>1986.61</v>
      </c>
      <c r="N931">
        <v>-27812.54</v>
      </c>
      <c r="O931" s="345">
        <v>-25601.87</v>
      </c>
      <c r="P931" t="s">
        <v>58</v>
      </c>
      <c r="Q931">
        <v>-27812.54</v>
      </c>
      <c r="R931" t="s">
        <v>865</v>
      </c>
      <c r="S931">
        <v>0</v>
      </c>
      <c r="T931">
        <v>0</v>
      </c>
    </row>
    <row r="932" spans="1:20" x14ac:dyDescent="0.25">
      <c r="A932">
        <v>98980</v>
      </c>
      <c r="B932">
        <v>676844</v>
      </c>
      <c r="C932">
        <v>676844</v>
      </c>
      <c r="D932" t="s">
        <v>955</v>
      </c>
      <c r="E932" t="s">
        <v>707</v>
      </c>
      <c r="F932" t="s">
        <v>6</v>
      </c>
      <c r="G932" t="s">
        <v>58</v>
      </c>
      <c r="I932" t="s">
        <v>956</v>
      </c>
      <c r="J932" s="104">
        <v>45510</v>
      </c>
      <c r="K932" s="104">
        <v>45511</v>
      </c>
      <c r="L932" s="345">
        <v>10</v>
      </c>
      <c r="M932">
        <v>1011.97</v>
      </c>
      <c r="N932">
        <v>-10119.700000000001</v>
      </c>
      <c r="O932" s="345">
        <v>-10179.700000000001</v>
      </c>
      <c r="P932" t="s">
        <v>58</v>
      </c>
      <c r="Q932">
        <v>-10179.700000000001</v>
      </c>
      <c r="R932" t="s">
        <v>58</v>
      </c>
      <c r="S932">
        <v>-60</v>
      </c>
      <c r="T932">
        <v>-60</v>
      </c>
    </row>
    <row r="933" spans="1:20" x14ac:dyDescent="0.25">
      <c r="A933">
        <v>75595</v>
      </c>
      <c r="B933">
        <v>70596124</v>
      </c>
      <c r="C933">
        <v>70596124</v>
      </c>
      <c r="D933" t="s">
        <v>961</v>
      </c>
      <c r="E933" t="s">
        <v>711</v>
      </c>
      <c r="F933" t="s">
        <v>10</v>
      </c>
      <c r="G933" t="s">
        <v>58</v>
      </c>
      <c r="H933" t="s">
        <v>960</v>
      </c>
      <c r="I933" t="s">
        <v>956</v>
      </c>
      <c r="J933" s="104">
        <v>45509</v>
      </c>
      <c r="K933" s="104">
        <v>45511</v>
      </c>
      <c r="L933" s="345">
        <v>3300</v>
      </c>
      <c r="M933">
        <v>11.7</v>
      </c>
      <c r="N933">
        <v>-38610</v>
      </c>
      <c r="O933" s="345">
        <v>-38701.58</v>
      </c>
      <c r="P933" t="s">
        <v>58</v>
      </c>
      <c r="Q933">
        <v>-38701.58</v>
      </c>
      <c r="R933" t="s">
        <v>58</v>
      </c>
      <c r="S933">
        <v>-91.58</v>
      </c>
      <c r="T933">
        <v>-91.58</v>
      </c>
    </row>
    <row r="934" spans="1:20" x14ac:dyDescent="0.25">
      <c r="A934">
        <v>75604</v>
      </c>
      <c r="B934">
        <v>70596132</v>
      </c>
      <c r="C934">
        <v>70596132</v>
      </c>
      <c r="D934" t="s">
        <v>961</v>
      </c>
      <c r="E934" t="s">
        <v>711</v>
      </c>
      <c r="F934" t="s">
        <v>10</v>
      </c>
      <c r="G934" t="s">
        <v>58</v>
      </c>
      <c r="H934" t="s">
        <v>960</v>
      </c>
      <c r="I934" t="s">
        <v>956</v>
      </c>
      <c r="J934" s="104">
        <v>45509</v>
      </c>
      <c r="K934" s="104">
        <v>45511</v>
      </c>
      <c r="L934" s="345">
        <v>1700</v>
      </c>
      <c r="M934">
        <v>11.7</v>
      </c>
      <c r="N934">
        <v>-19890</v>
      </c>
      <c r="O934" s="345">
        <v>-19975.97</v>
      </c>
      <c r="P934" t="s">
        <v>58</v>
      </c>
      <c r="Q934">
        <v>-19975.97</v>
      </c>
      <c r="R934" t="s">
        <v>58</v>
      </c>
      <c r="S934">
        <v>-85.97</v>
      </c>
      <c r="T934">
        <v>-85.97</v>
      </c>
    </row>
    <row r="935" spans="1:20" x14ac:dyDescent="0.25">
      <c r="A935">
        <v>75614</v>
      </c>
      <c r="B935">
        <v>70596149</v>
      </c>
      <c r="C935">
        <v>70596149</v>
      </c>
      <c r="D935" t="s">
        <v>961</v>
      </c>
      <c r="E935" t="s">
        <v>711</v>
      </c>
      <c r="F935" t="s">
        <v>10</v>
      </c>
      <c r="G935" t="s">
        <v>58</v>
      </c>
      <c r="H935" t="s">
        <v>960</v>
      </c>
      <c r="I935" t="s">
        <v>956</v>
      </c>
      <c r="J935" s="104">
        <v>45509</v>
      </c>
      <c r="K935" s="104">
        <v>45511</v>
      </c>
      <c r="L935" s="345">
        <v>1700</v>
      </c>
      <c r="M935">
        <v>11.7</v>
      </c>
      <c r="N935">
        <v>-19890</v>
      </c>
      <c r="O935" s="345">
        <v>-19975.97</v>
      </c>
      <c r="P935" t="s">
        <v>58</v>
      </c>
      <c r="Q935">
        <v>-19975.97</v>
      </c>
      <c r="R935" t="s">
        <v>58</v>
      </c>
      <c r="S935">
        <v>-85.97</v>
      </c>
      <c r="T935">
        <v>-85.97</v>
      </c>
    </row>
    <row r="936" spans="1:20" x14ac:dyDescent="0.25">
      <c r="A936">
        <v>75620</v>
      </c>
      <c r="B936">
        <v>70598445</v>
      </c>
      <c r="C936">
        <v>70598445</v>
      </c>
      <c r="D936" t="s">
        <v>961</v>
      </c>
      <c r="E936" t="s">
        <v>711</v>
      </c>
      <c r="F936" t="s">
        <v>10</v>
      </c>
      <c r="G936" t="s">
        <v>58</v>
      </c>
      <c r="H936" t="s">
        <v>960</v>
      </c>
      <c r="I936" t="s">
        <v>956</v>
      </c>
      <c r="J936" s="104">
        <v>45509</v>
      </c>
      <c r="K936" s="104">
        <v>45511</v>
      </c>
      <c r="L936" s="345">
        <v>9500</v>
      </c>
      <c r="M936">
        <v>11.7</v>
      </c>
      <c r="N936">
        <v>-111150</v>
      </c>
      <c r="O936" s="345">
        <v>-111461.23</v>
      </c>
      <c r="P936" t="s">
        <v>58</v>
      </c>
      <c r="Q936">
        <v>-111461.23</v>
      </c>
      <c r="R936" t="s">
        <v>58</v>
      </c>
      <c r="S936">
        <v>-311.23</v>
      </c>
      <c r="T936">
        <v>-311.23</v>
      </c>
    </row>
    <row r="937" spans="1:20" x14ac:dyDescent="0.25">
      <c r="A937">
        <v>75631</v>
      </c>
      <c r="B937">
        <v>70609739</v>
      </c>
      <c r="C937">
        <v>70609739</v>
      </c>
      <c r="D937" t="s">
        <v>961</v>
      </c>
      <c r="E937" t="s">
        <v>711</v>
      </c>
      <c r="F937" t="s">
        <v>10</v>
      </c>
      <c r="G937" t="s">
        <v>58</v>
      </c>
      <c r="H937" t="s">
        <v>960</v>
      </c>
      <c r="I937" t="s">
        <v>956</v>
      </c>
      <c r="J937" s="104">
        <v>45509</v>
      </c>
      <c r="K937" s="104">
        <v>45511</v>
      </c>
      <c r="L937" s="345">
        <v>1000</v>
      </c>
      <c r="M937">
        <v>11.7</v>
      </c>
      <c r="N937">
        <v>-11700</v>
      </c>
      <c r="O937" s="345">
        <v>-11783.51</v>
      </c>
      <c r="P937" t="s">
        <v>58</v>
      </c>
      <c r="Q937">
        <v>-11783.51</v>
      </c>
      <c r="R937" t="s">
        <v>58</v>
      </c>
      <c r="S937">
        <v>-83.51</v>
      </c>
      <c r="T937">
        <v>-83.51</v>
      </c>
    </row>
    <row r="938" spans="1:20" x14ac:dyDescent="0.25">
      <c r="A938">
        <v>75635</v>
      </c>
      <c r="B938">
        <v>70609111</v>
      </c>
      <c r="C938">
        <v>70609111</v>
      </c>
      <c r="D938" t="s">
        <v>961</v>
      </c>
      <c r="E938" t="s">
        <v>711</v>
      </c>
      <c r="F938" t="s">
        <v>10</v>
      </c>
      <c r="G938" t="s">
        <v>58</v>
      </c>
      <c r="H938" t="s">
        <v>960</v>
      </c>
      <c r="I938" t="s">
        <v>956</v>
      </c>
      <c r="J938" s="104">
        <v>45509</v>
      </c>
      <c r="K938" s="104">
        <v>45511</v>
      </c>
      <c r="L938" s="345">
        <v>3300</v>
      </c>
      <c r="M938">
        <v>11.7</v>
      </c>
      <c r="N938">
        <v>-38610</v>
      </c>
      <c r="O938" s="345">
        <v>-38701.58</v>
      </c>
      <c r="P938" t="s">
        <v>58</v>
      </c>
      <c r="Q938">
        <v>-38701.58</v>
      </c>
      <c r="R938" t="s">
        <v>58</v>
      </c>
      <c r="S938">
        <v>-91.58</v>
      </c>
      <c r="T938">
        <v>-91.58</v>
      </c>
    </row>
    <row r="939" spans="1:20" x14ac:dyDescent="0.25">
      <c r="A939">
        <v>75644</v>
      </c>
      <c r="B939">
        <v>70609064</v>
      </c>
      <c r="C939">
        <v>70609064</v>
      </c>
      <c r="D939" t="s">
        <v>961</v>
      </c>
      <c r="E939" t="s">
        <v>711</v>
      </c>
      <c r="F939" t="s">
        <v>10</v>
      </c>
      <c r="G939" t="s">
        <v>58</v>
      </c>
      <c r="H939" t="s">
        <v>960</v>
      </c>
      <c r="I939" t="s">
        <v>956</v>
      </c>
      <c r="J939" s="104">
        <v>45509</v>
      </c>
      <c r="K939" s="104">
        <v>45511</v>
      </c>
      <c r="L939" s="345">
        <v>1700</v>
      </c>
      <c r="M939">
        <v>11.7</v>
      </c>
      <c r="N939">
        <v>-19890</v>
      </c>
      <c r="O939" s="345">
        <v>-19975.97</v>
      </c>
      <c r="P939" t="s">
        <v>58</v>
      </c>
      <c r="Q939">
        <v>-19975.97</v>
      </c>
      <c r="R939" t="s">
        <v>58</v>
      </c>
      <c r="S939">
        <v>-85.97</v>
      </c>
      <c r="T939">
        <v>-85.97</v>
      </c>
    </row>
    <row r="940" spans="1:20" x14ac:dyDescent="0.25">
      <c r="A940">
        <v>75651</v>
      </c>
      <c r="B940">
        <v>70609103</v>
      </c>
      <c r="C940">
        <v>70609103</v>
      </c>
      <c r="D940" t="s">
        <v>961</v>
      </c>
      <c r="E940" t="s">
        <v>711</v>
      </c>
      <c r="F940" t="s">
        <v>10</v>
      </c>
      <c r="G940" t="s">
        <v>58</v>
      </c>
      <c r="H940" t="s">
        <v>960</v>
      </c>
      <c r="I940" t="s">
        <v>956</v>
      </c>
      <c r="J940" s="104">
        <v>45509</v>
      </c>
      <c r="K940" s="104">
        <v>45511</v>
      </c>
      <c r="L940" s="345">
        <v>4000</v>
      </c>
      <c r="M940">
        <v>11.7</v>
      </c>
      <c r="N940">
        <v>-46800</v>
      </c>
      <c r="O940" s="345">
        <v>-46894.04</v>
      </c>
      <c r="P940" t="s">
        <v>58</v>
      </c>
      <c r="Q940">
        <v>-46894.04</v>
      </c>
      <c r="R940" t="s">
        <v>58</v>
      </c>
      <c r="S940">
        <v>-94.04</v>
      </c>
      <c r="T940">
        <v>-94.04</v>
      </c>
    </row>
    <row r="941" spans="1:20" x14ac:dyDescent="0.25">
      <c r="A941">
        <v>75658</v>
      </c>
      <c r="B941">
        <v>70609128</v>
      </c>
      <c r="C941">
        <v>70609128</v>
      </c>
      <c r="D941" t="s">
        <v>961</v>
      </c>
      <c r="E941" t="s">
        <v>711</v>
      </c>
      <c r="F941" t="s">
        <v>10</v>
      </c>
      <c r="G941" t="s">
        <v>58</v>
      </c>
      <c r="H941" t="s">
        <v>960</v>
      </c>
      <c r="I941" t="s">
        <v>956</v>
      </c>
      <c r="J941" s="104">
        <v>45509</v>
      </c>
      <c r="K941" s="104">
        <v>45511</v>
      </c>
      <c r="L941" s="345">
        <v>4000</v>
      </c>
      <c r="M941">
        <v>11.7</v>
      </c>
      <c r="N941">
        <v>-46800</v>
      </c>
      <c r="O941" s="345">
        <v>-46894.04</v>
      </c>
      <c r="P941" t="s">
        <v>58</v>
      </c>
      <c r="Q941">
        <v>-46894.04</v>
      </c>
      <c r="R941" t="s">
        <v>58</v>
      </c>
      <c r="S941">
        <v>-94.04</v>
      </c>
      <c r="T941">
        <v>-94.04</v>
      </c>
    </row>
    <row r="942" spans="1:20" x14ac:dyDescent="0.25">
      <c r="A942">
        <v>75668</v>
      </c>
      <c r="B942">
        <v>70609136</v>
      </c>
      <c r="C942">
        <v>70609136</v>
      </c>
      <c r="D942" t="s">
        <v>961</v>
      </c>
      <c r="E942" t="s">
        <v>711</v>
      </c>
      <c r="F942" t="s">
        <v>10</v>
      </c>
      <c r="G942" t="s">
        <v>58</v>
      </c>
      <c r="H942" t="s">
        <v>960</v>
      </c>
      <c r="I942" t="s">
        <v>956</v>
      </c>
      <c r="J942" s="104">
        <v>45509</v>
      </c>
      <c r="K942" s="104">
        <v>45511</v>
      </c>
      <c r="L942" s="345">
        <v>1700</v>
      </c>
      <c r="M942">
        <v>11.7</v>
      </c>
      <c r="N942">
        <v>-19890</v>
      </c>
      <c r="O942" s="345">
        <v>-19975.97</v>
      </c>
      <c r="P942" t="s">
        <v>58</v>
      </c>
      <c r="Q942">
        <v>-19975.97</v>
      </c>
      <c r="R942" t="s">
        <v>58</v>
      </c>
      <c r="S942">
        <v>-85.97</v>
      </c>
      <c r="T942">
        <v>-85.97</v>
      </c>
    </row>
    <row r="943" spans="1:20" x14ac:dyDescent="0.25">
      <c r="A943">
        <v>75674</v>
      </c>
      <c r="B943">
        <v>70612178</v>
      </c>
      <c r="C943">
        <v>70612178</v>
      </c>
      <c r="D943" t="s">
        <v>961</v>
      </c>
      <c r="E943" t="s">
        <v>711</v>
      </c>
      <c r="F943" t="s">
        <v>10</v>
      </c>
      <c r="G943" t="s">
        <v>58</v>
      </c>
      <c r="H943" t="s">
        <v>960</v>
      </c>
      <c r="I943" t="s">
        <v>956</v>
      </c>
      <c r="J943" s="104">
        <v>45509</v>
      </c>
      <c r="K943" s="104">
        <v>45511</v>
      </c>
      <c r="L943" s="345">
        <v>1000</v>
      </c>
      <c r="M943">
        <v>11.7</v>
      </c>
      <c r="N943">
        <v>-11700</v>
      </c>
      <c r="O943" s="345">
        <v>-11783.51</v>
      </c>
      <c r="P943" t="s">
        <v>58</v>
      </c>
      <c r="Q943">
        <v>-11783.51</v>
      </c>
      <c r="R943" t="s">
        <v>58</v>
      </c>
      <c r="S943">
        <v>-83.51</v>
      </c>
      <c r="T943">
        <v>-83.51</v>
      </c>
    </row>
    <row r="944" spans="1:20" x14ac:dyDescent="0.25">
      <c r="A944">
        <v>76149</v>
      </c>
      <c r="B944">
        <v>70523881</v>
      </c>
      <c r="C944">
        <v>70523881</v>
      </c>
      <c r="D944" t="s">
        <v>962</v>
      </c>
      <c r="E944" t="s">
        <v>699</v>
      </c>
      <c r="F944" t="s">
        <v>2</v>
      </c>
      <c r="G944" t="s">
        <v>58</v>
      </c>
      <c r="I944" t="s">
        <v>956</v>
      </c>
      <c r="J944" s="104">
        <v>45509</v>
      </c>
      <c r="K944" s="104">
        <v>45511</v>
      </c>
      <c r="L944" s="345">
        <v>20</v>
      </c>
      <c r="M944">
        <v>1464.92</v>
      </c>
      <c r="N944">
        <v>-29298.400000000001</v>
      </c>
      <c r="O944" s="345">
        <v>-29378.400000000001</v>
      </c>
      <c r="P944" t="s">
        <v>58</v>
      </c>
      <c r="Q944">
        <v>-29378.400000000001</v>
      </c>
      <c r="R944" t="s">
        <v>58</v>
      </c>
      <c r="S944">
        <v>-80</v>
      </c>
      <c r="T944">
        <v>-80</v>
      </c>
    </row>
    <row r="945" spans="1:20" x14ac:dyDescent="0.25">
      <c r="A945">
        <v>76157</v>
      </c>
      <c r="B945">
        <v>70524081</v>
      </c>
      <c r="C945">
        <v>70524081</v>
      </c>
      <c r="D945" t="s">
        <v>962</v>
      </c>
      <c r="E945" t="s">
        <v>699</v>
      </c>
      <c r="F945" t="s">
        <v>2</v>
      </c>
      <c r="G945" t="s">
        <v>58</v>
      </c>
      <c r="I945" t="s">
        <v>956</v>
      </c>
      <c r="J945" s="104">
        <v>45509</v>
      </c>
      <c r="K945" s="104">
        <v>45511</v>
      </c>
      <c r="L945" s="345">
        <v>30</v>
      </c>
      <c r="M945">
        <v>1464.92</v>
      </c>
      <c r="N945">
        <v>-43947.6</v>
      </c>
      <c r="O945" s="345">
        <v>-44027.6</v>
      </c>
      <c r="P945" t="s">
        <v>58</v>
      </c>
      <c r="Q945">
        <v>-44027.6</v>
      </c>
      <c r="R945" t="s">
        <v>58</v>
      </c>
      <c r="S945">
        <v>-80</v>
      </c>
      <c r="T945">
        <v>-80</v>
      </c>
    </row>
    <row r="946" spans="1:20" x14ac:dyDescent="0.25">
      <c r="A946">
        <v>76159</v>
      </c>
      <c r="B946">
        <v>70524877</v>
      </c>
      <c r="C946">
        <v>70524877</v>
      </c>
      <c r="D946" t="s">
        <v>962</v>
      </c>
      <c r="E946" t="s">
        <v>699</v>
      </c>
      <c r="F946" t="s">
        <v>2</v>
      </c>
      <c r="G946" t="s">
        <v>58</v>
      </c>
      <c r="I946" t="s">
        <v>956</v>
      </c>
      <c r="J946" s="104">
        <v>45509</v>
      </c>
      <c r="K946" s="104">
        <v>45511</v>
      </c>
      <c r="L946" s="345">
        <v>15</v>
      </c>
      <c r="M946">
        <v>1464.92</v>
      </c>
      <c r="N946">
        <v>-21973.8</v>
      </c>
      <c r="O946" s="345">
        <v>-22053.8</v>
      </c>
      <c r="P946" t="s">
        <v>58</v>
      </c>
      <c r="Q946">
        <v>-22053.8</v>
      </c>
      <c r="R946" t="s">
        <v>58</v>
      </c>
      <c r="S946">
        <v>-80</v>
      </c>
      <c r="T946">
        <v>-80</v>
      </c>
    </row>
    <row r="947" spans="1:20" x14ac:dyDescent="0.25">
      <c r="A947">
        <v>76161</v>
      </c>
      <c r="B947">
        <v>70596124</v>
      </c>
      <c r="C947">
        <v>70596124</v>
      </c>
      <c r="D947" t="s">
        <v>962</v>
      </c>
      <c r="E947" t="s">
        <v>699</v>
      </c>
      <c r="F947" t="s">
        <v>2</v>
      </c>
      <c r="G947" t="s">
        <v>58</v>
      </c>
      <c r="I947" t="s">
        <v>956</v>
      </c>
      <c r="J947" s="104">
        <v>45509</v>
      </c>
      <c r="K947" s="104">
        <v>45511</v>
      </c>
      <c r="L947" s="345">
        <v>12</v>
      </c>
      <c r="M947">
        <v>1464.92</v>
      </c>
      <c r="N947">
        <v>-17579.04</v>
      </c>
      <c r="O947" s="345">
        <v>-17659.04</v>
      </c>
      <c r="P947" t="s">
        <v>58</v>
      </c>
      <c r="Q947">
        <v>-17659.04</v>
      </c>
      <c r="R947" t="s">
        <v>58</v>
      </c>
      <c r="S947">
        <v>-80</v>
      </c>
      <c r="T947">
        <v>-80</v>
      </c>
    </row>
    <row r="948" spans="1:20" x14ac:dyDescent="0.25">
      <c r="A948">
        <v>76162</v>
      </c>
      <c r="B948">
        <v>70596124</v>
      </c>
      <c r="C948">
        <v>70596124</v>
      </c>
      <c r="D948" t="s">
        <v>963</v>
      </c>
      <c r="E948" t="s">
        <v>705</v>
      </c>
      <c r="F948" t="s">
        <v>3</v>
      </c>
      <c r="G948" t="s">
        <v>865</v>
      </c>
      <c r="I948" t="s">
        <v>956</v>
      </c>
      <c r="J948" s="104">
        <v>45509</v>
      </c>
      <c r="K948" s="104">
        <v>45511</v>
      </c>
      <c r="L948" s="345">
        <v>16</v>
      </c>
      <c r="M948">
        <v>2286.66</v>
      </c>
      <c r="N948">
        <v>-36586.559999999998</v>
      </c>
      <c r="O948" s="345">
        <v>-36674.33</v>
      </c>
      <c r="P948" t="s">
        <v>865</v>
      </c>
      <c r="Q948">
        <v>-36674.33</v>
      </c>
      <c r="R948" t="s">
        <v>865</v>
      </c>
      <c r="S948">
        <v>-87.77</v>
      </c>
      <c r="T948">
        <v>-87.77</v>
      </c>
    </row>
    <row r="949" spans="1:20" x14ac:dyDescent="0.25">
      <c r="A949">
        <v>76169</v>
      </c>
      <c r="B949">
        <v>70596132</v>
      </c>
      <c r="C949">
        <v>70596132</v>
      </c>
      <c r="D949" t="s">
        <v>962</v>
      </c>
      <c r="E949" t="s">
        <v>699</v>
      </c>
      <c r="F949" t="s">
        <v>2</v>
      </c>
      <c r="G949" t="s">
        <v>58</v>
      </c>
      <c r="I949" t="s">
        <v>956</v>
      </c>
      <c r="J949" s="104">
        <v>45509</v>
      </c>
      <c r="K949" s="104">
        <v>45511</v>
      </c>
      <c r="L949" s="345">
        <v>7</v>
      </c>
      <c r="M949">
        <v>1464.92</v>
      </c>
      <c r="N949">
        <v>-10254.44</v>
      </c>
      <c r="O949" s="345">
        <v>-10334.44</v>
      </c>
      <c r="P949" t="s">
        <v>58</v>
      </c>
      <c r="Q949">
        <v>-10334.44</v>
      </c>
      <c r="R949" t="s">
        <v>58</v>
      </c>
      <c r="S949">
        <v>-80</v>
      </c>
      <c r="T949">
        <v>-80</v>
      </c>
    </row>
    <row r="950" spans="1:20" x14ac:dyDescent="0.25">
      <c r="A950">
        <v>76170</v>
      </c>
      <c r="B950">
        <v>70596132</v>
      </c>
      <c r="C950">
        <v>70596132</v>
      </c>
      <c r="D950" t="s">
        <v>963</v>
      </c>
      <c r="E950" t="s">
        <v>705</v>
      </c>
      <c r="F950" t="s">
        <v>3</v>
      </c>
      <c r="G950" t="s">
        <v>865</v>
      </c>
      <c r="I950" t="s">
        <v>956</v>
      </c>
      <c r="J950" s="104">
        <v>45509</v>
      </c>
      <c r="K950" s="104">
        <v>45511</v>
      </c>
      <c r="L950" s="345">
        <v>8</v>
      </c>
      <c r="M950">
        <v>2286.66</v>
      </c>
      <c r="N950">
        <v>-18293.28</v>
      </c>
      <c r="O950" s="345">
        <v>-18381.05</v>
      </c>
      <c r="P950" t="s">
        <v>865</v>
      </c>
      <c r="Q950">
        <v>-18381.05</v>
      </c>
      <c r="R950" t="s">
        <v>865</v>
      </c>
      <c r="S950">
        <v>-87.77</v>
      </c>
      <c r="T950">
        <v>-87.77</v>
      </c>
    </row>
    <row r="951" spans="1:20" x14ac:dyDescent="0.25">
      <c r="A951">
        <v>76177</v>
      </c>
      <c r="B951">
        <v>70596149</v>
      </c>
      <c r="C951">
        <v>70596149</v>
      </c>
      <c r="D951" t="s">
        <v>963</v>
      </c>
      <c r="E951" t="s">
        <v>705</v>
      </c>
      <c r="F951" t="s">
        <v>3</v>
      </c>
      <c r="G951" t="s">
        <v>865</v>
      </c>
      <c r="I951" t="s">
        <v>956</v>
      </c>
      <c r="J951" s="104">
        <v>45509</v>
      </c>
      <c r="K951" s="104">
        <v>45511</v>
      </c>
      <c r="L951" s="345">
        <v>8</v>
      </c>
      <c r="M951">
        <v>2286.66</v>
      </c>
      <c r="N951">
        <v>-18293.28</v>
      </c>
      <c r="O951" s="345">
        <v>-18381.05</v>
      </c>
      <c r="P951" t="s">
        <v>865</v>
      </c>
      <c r="Q951">
        <v>-18381.05</v>
      </c>
      <c r="R951" t="s">
        <v>865</v>
      </c>
      <c r="S951">
        <v>-87.77</v>
      </c>
      <c r="T951">
        <v>-87.77</v>
      </c>
    </row>
    <row r="952" spans="1:20" x14ac:dyDescent="0.25">
      <c r="A952">
        <v>76178</v>
      </c>
      <c r="B952">
        <v>70596149</v>
      </c>
      <c r="C952">
        <v>70596149</v>
      </c>
      <c r="D952" t="s">
        <v>962</v>
      </c>
      <c r="E952" t="s">
        <v>699</v>
      </c>
      <c r="F952" t="s">
        <v>2</v>
      </c>
      <c r="G952" t="s">
        <v>58</v>
      </c>
      <c r="I952" t="s">
        <v>956</v>
      </c>
      <c r="J952" s="104">
        <v>45509</v>
      </c>
      <c r="K952" s="104">
        <v>45511</v>
      </c>
      <c r="L952" s="345">
        <v>7</v>
      </c>
      <c r="M952">
        <v>1464.92</v>
      </c>
      <c r="N952">
        <v>-10254.44</v>
      </c>
      <c r="O952" s="345">
        <v>-10334.44</v>
      </c>
      <c r="P952" t="s">
        <v>58</v>
      </c>
      <c r="Q952">
        <v>-10334.44</v>
      </c>
      <c r="R952" t="s">
        <v>58</v>
      </c>
      <c r="S952">
        <v>-80</v>
      </c>
      <c r="T952">
        <v>-80</v>
      </c>
    </row>
    <row r="953" spans="1:20" x14ac:dyDescent="0.25">
      <c r="A953">
        <v>76185</v>
      </c>
      <c r="B953">
        <v>70598445</v>
      </c>
      <c r="C953">
        <v>70598445</v>
      </c>
      <c r="D953" t="s">
        <v>962</v>
      </c>
      <c r="E953" t="s">
        <v>699</v>
      </c>
      <c r="F953" t="s">
        <v>2</v>
      </c>
      <c r="G953" t="s">
        <v>58</v>
      </c>
      <c r="I953" t="s">
        <v>956</v>
      </c>
      <c r="J953" s="104">
        <v>45509</v>
      </c>
      <c r="K953" s="104">
        <v>45511</v>
      </c>
      <c r="L953" s="345">
        <v>30</v>
      </c>
      <c r="M953">
        <v>1464.92</v>
      </c>
      <c r="N953">
        <v>-43947.6</v>
      </c>
      <c r="O953" s="345">
        <v>-44027.6</v>
      </c>
      <c r="P953" t="s">
        <v>58</v>
      </c>
      <c r="Q953">
        <v>-44027.6</v>
      </c>
      <c r="R953" t="s">
        <v>58</v>
      </c>
      <c r="S953">
        <v>-80</v>
      </c>
      <c r="T953">
        <v>-80</v>
      </c>
    </row>
    <row r="954" spans="1:20" x14ac:dyDescent="0.25">
      <c r="A954">
        <v>76186</v>
      </c>
      <c r="B954">
        <v>70598445</v>
      </c>
      <c r="C954">
        <v>70598445</v>
      </c>
      <c r="D954" t="s">
        <v>963</v>
      </c>
      <c r="E954" t="s">
        <v>705</v>
      </c>
      <c r="F954" t="s">
        <v>3</v>
      </c>
      <c r="G954" t="s">
        <v>865</v>
      </c>
      <c r="I954" t="s">
        <v>956</v>
      </c>
      <c r="J954" s="104">
        <v>45509</v>
      </c>
      <c r="K954" s="104">
        <v>45511</v>
      </c>
      <c r="L954" s="345">
        <v>40</v>
      </c>
      <c r="M954">
        <v>2286.66</v>
      </c>
      <c r="N954">
        <v>-91466.4</v>
      </c>
      <c r="O954" s="345">
        <v>-91603.6</v>
      </c>
      <c r="P954" t="s">
        <v>865</v>
      </c>
      <c r="Q954">
        <v>-91603.6</v>
      </c>
      <c r="R954" t="s">
        <v>865</v>
      </c>
      <c r="S954">
        <v>-137.19999999999999</v>
      </c>
      <c r="T954">
        <v>-137.19999999999999</v>
      </c>
    </row>
    <row r="955" spans="1:20" x14ac:dyDescent="0.25">
      <c r="A955">
        <v>76193</v>
      </c>
      <c r="B955">
        <v>70524098</v>
      </c>
      <c r="C955">
        <v>70524098</v>
      </c>
      <c r="D955" t="s">
        <v>962</v>
      </c>
      <c r="E955" t="s">
        <v>699</v>
      </c>
      <c r="F955" t="s">
        <v>2</v>
      </c>
      <c r="G955" t="s">
        <v>58</v>
      </c>
      <c r="I955" t="s">
        <v>956</v>
      </c>
      <c r="J955" s="104">
        <v>45509</v>
      </c>
      <c r="K955" s="104">
        <v>45511</v>
      </c>
      <c r="L955" s="345">
        <v>10</v>
      </c>
      <c r="M955">
        <v>1464.92</v>
      </c>
      <c r="N955">
        <v>-14649.2</v>
      </c>
      <c r="O955" s="345">
        <v>-14699.2</v>
      </c>
      <c r="P955" t="s">
        <v>58</v>
      </c>
      <c r="Q955">
        <v>-14699.2</v>
      </c>
      <c r="R955" t="s">
        <v>58</v>
      </c>
      <c r="S955">
        <v>-50</v>
      </c>
      <c r="T955">
        <v>-50</v>
      </c>
    </row>
    <row r="956" spans="1:20" x14ac:dyDescent="0.25">
      <c r="A956">
        <v>76195</v>
      </c>
      <c r="B956">
        <v>70572573</v>
      </c>
      <c r="C956">
        <v>70572573</v>
      </c>
      <c r="D956" t="s">
        <v>962</v>
      </c>
      <c r="E956" t="s">
        <v>699</v>
      </c>
      <c r="F956" t="s">
        <v>2</v>
      </c>
      <c r="G956" t="s">
        <v>58</v>
      </c>
      <c r="I956" t="s">
        <v>956</v>
      </c>
      <c r="J956" s="104">
        <v>45509</v>
      </c>
      <c r="K956" s="104">
        <v>45511</v>
      </c>
      <c r="L956" s="345">
        <v>5</v>
      </c>
      <c r="M956">
        <v>1464.92</v>
      </c>
      <c r="N956">
        <v>-7324.6</v>
      </c>
      <c r="O956" s="345">
        <v>-7404.6</v>
      </c>
      <c r="P956" t="s">
        <v>58</v>
      </c>
      <c r="Q956">
        <v>-7404.6</v>
      </c>
      <c r="R956" t="s">
        <v>58</v>
      </c>
      <c r="S956">
        <v>-80</v>
      </c>
      <c r="T956">
        <v>-80</v>
      </c>
    </row>
    <row r="957" spans="1:20" x14ac:dyDescent="0.25">
      <c r="A957">
        <v>76197</v>
      </c>
      <c r="B957">
        <v>70524073</v>
      </c>
      <c r="C957">
        <v>70524073</v>
      </c>
      <c r="D957" t="s">
        <v>962</v>
      </c>
      <c r="E957" t="s">
        <v>699</v>
      </c>
      <c r="F957" t="s">
        <v>2</v>
      </c>
      <c r="G957" t="s">
        <v>58</v>
      </c>
      <c r="I957" t="s">
        <v>956</v>
      </c>
      <c r="J957" s="104">
        <v>45509</v>
      </c>
      <c r="K957" s="104">
        <v>45511</v>
      </c>
      <c r="L957" s="345">
        <v>10</v>
      </c>
      <c r="M957">
        <v>1464.92</v>
      </c>
      <c r="N957">
        <v>-14649.2</v>
      </c>
      <c r="O957" s="345">
        <v>-14699.2</v>
      </c>
      <c r="P957" t="s">
        <v>58</v>
      </c>
      <c r="Q957">
        <v>-14699.2</v>
      </c>
      <c r="R957" t="s">
        <v>58</v>
      </c>
      <c r="S957">
        <v>-50</v>
      </c>
      <c r="T957">
        <v>-50</v>
      </c>
    </row>
    <row r="958" spans="1:20" x14ac:dyDescent="0.25">
      <c r="A958">
        <v>76199</v>
      </c>
      <c r="B958">
        <v>70609739</v>
      </c>
      <c r="C958">
        <v>70609739</v>
      </c>
      <c r="D958" t="s">
        <v>963</v>
      </c>
      <c r="E958" t="s">
        <v>705</v>
      </c>
      <c r="F958" t="s">
        <v>3</v>
      </c>
      <c r="G958" t="s">
        <v>865</v>
      </c>
      <c r="I958" t="s">
        <v>956</v>
      </c>
      <c r="J958" s="104">
        <v>45509</v>
      </c>
      <c r="K958" s="104">
        <v>45511</v>
      </c>
      <c r="L958" s="345">
        <v>5</v>
      </c>
      <c r="M958">
        <v>2286.66</v>
      </c>
      <c r="N958">
        <v>-11433.3</v>
      </c>
      <c r="O958" s="345">
        <v>-11521.07</v>
      </c>
      <c r="P958" t="s">
        <v>865</v>
      </c>
      <c r="Q958">
        <v>-11521.07</v>
      </c>
      <c r="R958" t="s">
        <v>865</v>
      </c>
      <c r="S958">
        <v>-87.77</v>
      </c>
      <c r="T958">
        <v>-87.77</v>
      </c>
    </row>
    <row r="959" spans="1:20" x14ac:dyDescent="0.25">
      <c r="A959">
        <v>76200</v>
      </c>
      <c r="B959">
        <v>70609739</v>
      </c>
      <c r="C959">
        <v>70609739</v>
      </c>
      <c r="D959" t="s">
        <v>962</v>
      </c>
      <c r="E959" t="s">
        <v>699</v>
      </c>
      <c r="F959" t="s">
        <v>2</v>
      </c>
      <c r="G959" t="s">
        <v>58</v>
      </c>
      <c r="I959" t="s">
        <v>956</v>
      </c>
      <c r="J959" s="104">
        <v>45509</v>
      </c>
      <c r="K959" s="104">
        <v>45511</v>
      </c>
      <c r="L959" s="345">
        <v>4</v>
      </c>
      <c r="M959">
        <v>1464.92</v>
      </c>
      <c r="N959">
        <v>-5859.68</v>
      </c>
      <c r="O959" s="345">
        <v>-5939.68</v>
      </c>
      <c r="P959" t="s">
        <v>58</v>
      </c>
      <c r="Q959">
        <v>-5939.68</v>
      </c>
      <c r="R959" t="s">
        <v>58</v>
      </c>
      <c r="S959">
        <v>-80</v>
      </c>
      <c r="T959">
        <v>-80</v>
      </c>
    </row>
    <row r="960" spans="1:20" x14ac:dyDescent="0.25">
      <c r="A960">
        <v>76209</v>
      </c>
      <c r="B960">
        <v>70609111</v>
      </c>
      <c r="C960">
        <v>70609111</v>
      </c>
      <c r="D960" t="s">
        <v>963</v>
      </c>
      <c r="E960" t="s">
        <v>705</v>
      </c>
      <c r="F960" t="s">
        <v>3</v>
      </c>
      <c r="G960" t="s">
        <v>865</v>
      </c>
      <c r="I960" t="s">
        <v>956</v>
      </c>
      <c r="J960" s="104">
        <v>45509</v>
      </c>
      <c r="K960" s="104">
        <v>45511</v>
      </c>
      <c r="L960" s="345">
        <v>15</v>
      </c>
      <c r="M960">
        <v>2286.66</v>
      </c>
      <c r="N960">
        <v>-34299.9</v>
      </c>
      <c r="O960" s="345">
        <v>-34387.67</v>
      </c>
      <c r="P960" t="s">
        <v>865</v>
      </c>
      <c r="Q960">
        <v>-34387.67</v>
      </c>
      <c r="R960" t="s">
        <v>865</v>
      </c>
      <c r="S960">
        <v>-87.77</v>
      </c>
      <c r="T960">
        <v>-87.77</v>
      </c>
    </row>
    <row r="961" spans="1:20" x14ac:dyDescent="0.25">
      <c r="A961">
        <v>76210</v>
      </c>
      <c r="B961">
        <v>70609111</v>
      </c>
      <c r="C961">
        <v>70609111</v>
      </c>
      <c r="D961" t="s">
        <v>962</v>
      </c>
      <c r="E961" t="s">
        <v>699</v>
      </c>
      <c r="F961" t="s">
        <v>2</v>
      </c>
      <c r="G961" t="s">
        <v>58</v>
      </c>
      <c r="I961" t="s">
        <v>956</v>
      </c>
      <c r="J961" s="104">
        <v>45509</v>
      </c>
      <c r="K961" s="104">
        <v>45511</v>
      </c>
      <c r="L961" s="345">
        <v>12</v>
      </c>
      <c r="M961">
        <v>1464.92</v>
      </c>
      <c r="N961">
        <v>-17579.04</v>
      </c>
      <c r="O961" s="345">
        <v>-17659.04</v>
      </c>
      <c r="P961" t="s">
        <v>58</v>
      </c>
      <c r="Q961">
        <v>-17659.04</v>
      </c>
      <c r="R961" t="s">
        <v>58</v>
      </c>
      <c r="S961">
        <v>-80</v>
      </c>
      <c r="T961">
        <v>-80</v>
      </c>
    </row>
    <row r="962" spans="1:20" x14ac:dyDescent="0.25">
      <c r="A962">
        <v>76219</v>
      </c>
      <c r="B962">
        <v>70609064</v>
      </c>
      <c r="C962">
        <v>70609064</v>
      </c>
      <c r="D962" t="s">
        <v>962</v>
      </c>
      <c r="E962" t="s">
        <v>699</v>
      </c>
      <c r="F962" t="s">
        <v>2</v>
      </c>
      <c r="G962" t="s">
        <v>58</v>
      </c>
      <c r="I962" t="s">
        <v>956</v>
      </c>
      <c r="J962" s="104">
        <v>45509</v>
      </c>
      <c r="K962" s="104">
        <v>45511</v>
      </c>
      <c r="L962" s="345">
        <v>7</v>
      </c>
      <c r="M962">
        <v>1464.92</v>
      </c>
      <c r="N962">
        <v>-10254.44</v>
      </c>
      <c r="O962" s="345">
        <v>-10334.44</v>
      </c>
      <c r="P962" t="s">
        <v>58</v>
      </c>
      <c r="Q962">
        <v>-10334.44</v>
      </c>
      <c r="R962" t="s">
        <v>58</v>
      </c>
      <c r="S962">
        <v>-80</v>
      </c>
      <c r="T962">
        <v>-80</v>
      </c>
    </row>
    <row r="963" spans="1:20" x14ac:dyDescent="0.25">
      <c r="A963">
        <v>76220</v>
      </c>
      <c r="B963">
        <v>70609064</v>
      </c>
      <c r="C963">
        <v>70609064</v>
      </c>
      <c r="D963" t="s">
        <v>963</v>
      </c>
      <c r="E963" t="s">
        <v>705</v>
      </c>
      <c r="F963" t="s">
        <v>3</v>
      </c>
      <c r="G963" t="s">
        <v>865</v>
      </c>
      <c r="I963" t="s">
        <v>956</v>
      </c>
      <c r="J963" s="104">
        <v>45509</v>
      </c>
      <c r="K963" s="104">
        <v>45511</v>
      </c>
      <c r="L963" s="345">
        <v>8</v>
      </c>
      <c r="M963">
        <v>2286.66</v>
      </c>
      <c r="N963">
        <v>-18293.28</v>
      </c>
      <c r="O963" s="345">
        <v>-18381.05</v>
      </c>
      <c r="P963" t="s">
        <v>865</v>
      </c>
      <c r="Q963">
        <v>-18381.05</v>
      </c>
      <c r="R963" t="s">
        <v>865</v>
      </c>
      <c r="S963">
        <v>-87.77</v>
      </c>
      <c r="T963">
        <v>-87.77</v>
      </c>
    </row>
    <row r="964" spans="1:20" x14ac:dyDescent="0.25">
      <c r="A964">
        <v>76227</v>
      </c>
      <c r="B964">
        <v>70609103</v>
      </c>
      <c r="C964">
        <v>70609103</v>
      </c>
      <c r="D964" t="s">
        <v>962</v>
      </c>
      <c r="E964" t="s">
        <v>699</v>
      </c>
      <c r="F964" t="s">
        <v>2</v>
      </c>
      <c r="G964" t="s">
        <v>58</v>
      </c>
      <c r="I964" t="s">
        <v>956</v>
      </c>
      <c r="J964" s="104">
        <v>45509</v>
      </c>
      <c r="K964" s="104">
        <v>45511</v>
      </c>
      <c r="L964" s="345">
        <v>15</v>
      </c>
      <c r="M964">
        <v>1464.92</v>
      </c>
      <c r="N964">
        <v>-21973.8</v>
      </c>
      <c r="O964" s="345">
        <v>-22053.8</v>
      </c>
      <c r="P964" t="s">
        <v>58</v>
      </c>
      <c r="Q964">
        <v>-22053.8</v>
      </c>
      <c r="R964" t="s">
        <v>58</v>
      </c>
      <c r="S964">
        <v>-80</v>
      </c>
      <c r="T964">
        <v>-80</v>
      </c>
    </row>
    <row r="965" spans="1:20" x14ac:dyDescent="0.25">
      <c r="A965">
        <v>76228</v>
      </c>
      <c r="B965">
        <v>70609103</v>
      </c>
      <c r="C965">
        <v>70609103</v>
      </c>
      <c r="D965" t="s">
        <v>963</v>
      </c>
      <c r="E965" t="s">
        <v>705</v>
      </c>
      <c r="F965" t="s">
        <v>3</v>
      </c>
      <c r="G965" t="s">
        <v>865</v>
      </c>
      <c r="I965" t="s">
        <v>956</v>
      </c>
      <c r="J965" s="104">
        <v>45509</v>
      </c>
      <c r="K965" s="104">
        <v>45511</v>
      </c>
      <c r="L965" s="345">
        <v>20</v>
      </c>
      <c r="M965">
        <v>2286.66</v>
      </c>
      <c r="N965">
        <v>-45733.2</v>
      </c>
      <c r="O965" s="345">
        <v>-45820.97</v>
      </c>
      <c r="P965" t="s">
        <v>865</v>
      </c>
      <c r="Q965">
        <v>-45820.97</v>
      </c>
      <c r="R965" t="s">
        <v>865</v>
      </c>
      <c r="S965">
        <v>-87.77</v>
      </c>
      <c r="T965">
        <v>-87.77</v>
      </c>
    </row>
    <row r="966" spans="1:20" x14ac:dyDescent="0.25">
      <c r="A966">
        <v>76237</v>
      </c>
      <c r="B966">
        <v>70609128</v>
      </c>
      <c r="C966">
        <v>70609128</v>
      </c>
      <c r="D966" t="s">
        <v>963</v>
      </c>
      <c r="E966" t="s">
        <v>705</v>
      </c>
      <c r="F966" t="s">
        <v>3</v>
      </c>
      <c r="G966" t="s">
        <v>865</v>
      </c>
      <c r="I966" t="s">
        <v>956</v>
      </c>
      <c r="J966" s="104">
        <v>45509</v>
      </c>
      <c r="K966" s="104">
        <v>45511</v>
      </c>
      <c r="L966" s="345">
        <v>18</v>
      </c>
      <c r="M966">
        <v>2286.66</v>
      </c>
      <c r="N966">
        <v>-41159.879999999997</v>
      </c>
      <c r="O966" s="345">
        <v>-41247.65</v>
      </c>
      <c r="P966" t="s">
        <v>865</v>
      </c>
      <c r="Q966">
        <v>-41247.65</v>
      </c>
      <c r="R966" t="s">
        <v>865</v>
      </c>
      <c r="S966">
        <v>-87.77</v>
      </c>
      <c r="T966">
        <v>-87.77</v>
      </c>
    </row>
    <row r="967" spans="1:20" x14ac:dyDescent="0.25">
      <c r="A967">
        <v>76238</v>
      </c>
      <c r="B967">
        <v>70609128</v>
      </c>
      <c r="C967">
        <v>70609128</v>
      </c>
      <c r="D967" t="s">
        <v>962</v>
      </c>
      <c r="E967" t="s">
        <v>699</v>
      </c>
      <c r="F967" t="s">
        <v>2</v>
      </c>
      <c r="G967" t="s">
        <v>58</v>
      </c>
      <c r="I967" t="s">
        <v>956</v>
      </c>
      <c r="J967" s="104">
        <v>45509</v>
      </c>
      <c r="K967" s="104">
        <v>45511</v>
      </c>
      <c r="L967" s="345">
        <v>13</v>
      </c>
      <c r="M967">
        <v>1464.92</v>
      </c>
      <c r="N967">
        <v>-19043.96</v>
      </c>
      <c r="O967" s="345">
        <v>-19123.96</v>
      </c>
      <c r="P967" t="s">
        <v>58</v>
      </c>
      <c r="Q967">
        <v>-19123.96</v>
      </c>
      <c r="R967" t="s">
        <v>58</v>
      </c>
      <c r="S967">
        <v>-80</v>
      </c>
      <c r="T967">
        <v>-80</v>
      </c>
    </row>
    <row r="968" spans="1:20" x14ac:dyDescent="0.25">
      <c r="A968">
        <v>76247</v>
      </c>
      <c r="B968">
        <v>70609136</v>
      </c>
      <c r="C968">
        <v>70609136</v>
      </c>
      <c r="D968" t="s">
        <v>962</v>
      </c>
      <c r="E968" t="s">
        <v>699</v>
      </c>
      <c r="F968" t="s">
        <v>2</v>
      </c>
      <c r="G968" t="s">
        <v>58</v>
      </c>
      <c r="I968" t="s">
        <v>956</v>
      </c>
      <c r="J968" s="104">
        <v>45509</v>
      </c>
      <c r="K968" s="104">
        <v>45511</v>
      </c>
      <c r="L968" s="345">
        <v>7</v>
      </c>
      <c r="M968">
        <v>1464.92</v>
      </c>
      <c r="N968">
        <v>-10254.44</v>
      </c>
      <c r="O968" s="345">
        <v>-10334.44</v>
      </c>
      <c r="P968" t="s">
        <v>58</v>
      </c>
      <c r="Q968">
        <v>-10334.44</v>
      </c>
      <c r="R968" t="s">
        <v>58</v>
      </c>
      <c r="S968">
        <v>-80</v>
      </c>
      <c r="T968">
        <v>-80</v>
      </c>
    </row>
    <row r="969" spans="1:20" x14ac:dyDescent="0.25">
      <c r="A969">
        <v>76248</v>
      </c>
      <c r="B969">
        <v>70609136</v>
      </c>
      <c r="C969">
        <v>70609136</v>
      </c>
      <c r="D969" t="s">
        <v>963</v>
      </c>
      <c r="E969" t="s">
        <v>705</v>
      </c>
      <c r="F969" t="s">
        <v>3</v>
      </c>
      <c r="G969" t="s">
        <v>865</v>
      </c>
      <c r="I969" t="s">
        <v>956</v>
      </c>
      <c r="J969" s="104">
        <v>45509</v>
      </c>
      <c r="K969" s="104">
        <v>45511</v>
      </c>
      <c r="L969" s="345">
        <v>8</v>
      </c>
      <c r="M969">
        <v>2286.66</v>
      </c>
      <c r="N969">
        <v>-18293.28</v>
      </c>
      <c r="O969" s="345">
        <v>-18381.05</v>
      </c>
      <c r="P969" t="s">
        <v>865</v>
      </c>
      <c r="Q969">
        <v>-18381.05</v>
      </c>
      <c r="R969" t="s">
        <v>865</v>
      </c>
      <c r="S969">
        <v>-87.77</v>
      </c>
      <c r="T969">
        <v>-87.77</v>
      </c>
    </row>
    <row r="970" spans="1:20" x14ac:dyDescent="0.25">
      <c r="A970">
        <v>76257</v>
      </c>
      <c r="B970">
        <v>70612178</v>
      </c>
      <c r="C970">
        <v>70612178</v>
      </c>
      <c r="D970" t="s">
        <v>963</v>
      </c>
      <c r="E970" t="s">
        <v>705</v>
      </c>
      <c r="F970" t="s">
        <v>3</v>
      </c>
      <c r="G970" t="s">
        <v>865</v>
      </c>
      <c r="I970" t="s">
        <v>956</v>
      </c>
      <c r="J970" s="104">
        <v>45509</v>
      </c>
      <c r="K970" s="104">
        <v>45511</v>
      </c>
      <c r="L970" s="345">
        <v>4</v>
      </c>
      <c r="M970">
        <v>2286.66</v>
      </c>
      <c r="N970">
        <v>-9146.64</v>
      </c>
      <c r="O970" s="345">
        <v>-9234.41</v>
      </c>
      <c r="P970" t="s">
        <v>865</v>
      </c>
      <c r="Q970">
        <v>-9234.41</v>
      </c>
      <c r="R970" t="s">
        <v>865</v>
      </c>
      <c r="S970">
        <v>-87.77</v>
      </c>
      <c r="T970">
        <v>-87.77</v>
      </c>
    </row>
    <row r="971" spans="1:20" x14ac:dyDescent="0.25">
      <c r="A971">
        <v>76258</v>
      </c>
      <c r="B971">
        <v>70612178</v>
      </c>
      <c r="C971">
        <v>70612178</v>
      </c>
      <c r="D971" t="s">
        <v>962</v>
      </c>
      <c r="E971" t="s">
        <v>699</v>
      </c>
      <c r="F971" t="s">
        <v>2</v>
      </c>
      <c r="G971" t="s">
        <v>58</v>
      </c>
      <c r="I971" t="s">
        <v>956</v>
      </c>
      <c r="J971" s="104">
        <v>45509</v>
      </c>
      <c r="K971" s="104">
        <v>45511</v>
      </c>
      <c r="L971" s="345">
        <v>4</v>
      </c>
      <c r="M971">
        <v>1464.92</v>
      </c>
      <c r="N971">
        <v>-5859.68</v>
      </c>
      <c r="O971" s="345">
        <v>-5939.68</v>
      </c>
      <c r="P971" t="s">
        <v>58</v>
      </c>
      <c r="Q971">
        <v>-5939.68</v>
      </c>
      <c r="R971" t="s">
        <v>58</v>
      </c>
      <c r="S971">
        <v>-80</v>
      </c>
      <c r="T971">
        <v>-80</v>
      </c>
    </row>
    <row r="972" spans="1:20" x14ac:dyDescent="0.25">
      <c r="A972">
        <v>75594</v>
      </c>
      <c r="B972">
        <v>70596124</v>
      </c>
      <c r="C972">
        <v>70596124</v>
      </c>
      <c r="D972" t="s">
        <v>959</v>
      </c>
      <c r="E972" t="s">
        <v>710</v>
      </c>
      <c r="F972" t="s">
        <v>8</v>
      </c>
      <c r="G972" t="s">
        <v>865</v>
      </c>
      <c r="H972" t="s">
        <v>960</v>
      </c>
      <c r="I972" t="s">
        <v>956</v>
      </c>
      <c r="J972" s="104">
        <v>45506</v>
      </c>
      <c r="K972" s="104">
        <v>45510</v>
      </c>
      <c r="L972" s="345">
        <v>4000</v>
      </c>
      <c r="M972">
        <v>7.128914</v>
      </c>
      <c r="N972">
        <v>-28515.66</v>
      </c>
      <c r="O972" s="345">
        <v>-28611.5</v>
      </c>
      <c r="P972" t="s">
        <v>865</v>
      </c>
      <c r="Q972">
        <v>-28611.5</v>
      </c>
      <c r="R972" t="s">
        <v>865</v>
      </c>
      <c r="S972">
        <v>-95.84</v>
      </c>
      <c r="T972">
        <v>-95.84</v>
      </c>
    </row>
    <row r="973" spans="1:20" x14ac:dyDescent="0.25">
      <c r="A973">
        <v>75603</v>
      </c>
      <c r="B973">
        <v>70596132</v>
      </c>
      <c r="C973">
        <v>70596132</v>
      </c>
      <c r="D973" t="s">
        <v>959</v>
      </c>
      <c r="E973" t="s">
        <v>710</v>
      </c>
      <c r="F973" t="s">
        <v>8</v>
      </c>
      <c r="G973" t="s">
        <v>865</v>
      </c>
      <c r="H973" t="s">
        <v>960</v>
      </c>
      <c r="I973" t="s">
        <v>956</v>
      </c>
      <c r="J973" s="104">
        <v>45506</v>
      </c>
      <c r="K973" s="104">
        <v>45510</v>
      </c>
      <c r="L973" s="345">
        <v>2000</v>
      </c>
      <c r="M973">
        <v>7.128914</v>
      </c>
      <c r="N973">
        <v>-14257.83</v>
      </c>
      <c r="O973" s="345">
        <v>-14349.39</v>
      </c>
      <c r="P973" t="s">
        <v>865</v>
      </c>
      <c r="Q973">
        <v>-14349.39</v>
      </c>
      <c r="R973" t="s">
        <v>865</v>
      </c>
      <c r="S973">
        <v>-91.56</v>
      </c>
      <c r="T973">
        <v>-91.56</v>
      </c>
    </row>
    <row r="974" spans="1:20" x14ac:dyDescent="0.25">
      <c r="A974">
        <v>75612</v>
      </c>
      <c r="B974">
        <v>70596149</v>
      </c>
      <c r="C974">
        <v>70596149</v>
      </c>
      <c r="D974" t="s">
        <v>959</v>
      </c>
      <c r="E974" t="s">
        <v>710</v>
      </c>
      <c r="F974" t="s">
        <v>8</v>
      </c>
      <c r="G974" t="s">
        <v>865</v>
      </c>
      <c r="H974" t="s">
        <v>960</v>
      </c>
      <c r="I974" t="s">
        <v>956</v>
      </c>
      <c r="J974" s="104">
        <v>45506</v>
      </c>
      <c r="K974" s="104">
        <v>45510</v>
      </c>
      <c r="L974" s="345">
        <v>2000</v>
      </c>
      <c r="M974">
        <v>7.128914</v>
      </c>
      <c r="N974">
        <v>-14257.83</v>
      </c>
      <c r="O974" s="345">
        <v>-14349.39</v>
      </c>
      <c r="P974" t="s">
        <v>865</v>
      </c>
      <c r="Q974">
        <v>-14349.39</v>
      </c>
      <c r="R974" t="s">
        <v>865</v>
      </c>
      <c r="S974">
        <v>-91.56</v>
      </c>
      <c r="T974">
        <v>-91.56</v>
      </c>
    </row>
    <row r="975" spans="1:20" x14ac:dyDescent="0.25">
      <c r="A975">
        <v>75619</v>
      </c>
      <c r="B975">
        <v>70598445</v>
      </c>
      <c r="C975">
        <v>70598445</v>
      </c>
      <c r="D975" t="s">
        <v>959</v>
      </c>
      <c r="E975" t="s">
        <v>710</v>
      </c>
      <c r="F975" t="s">
        <v>8</v>
      </c>
      <c r="G975" t="s">
        <v>865</v>
      </c>
      <c r="H975" t="s">
        <v>960</v>
      </c>
      <c r="I975" t="s">
        <v>956</v>
      </c>
      <c r="J975" s="104">
        <v>45506</v>
      </c>
      <c r="K975" s="104">
        <v>45510</v>
      </c>
      <c r="L975" s="345">
        <v>11500</v>
      </c>
      <c r="M975">
        <v>7.128914</v>
      </c>
      <c r="N975">
        <v>-81982.509999999995</v>
      </c>
      <c r="O975" s="345">
        <v>-82212.070000000007</v>
      </c>
      <c r="P975" t="s">
        <v>865</v>
      </c>
      <c r="Q975">
        <v>-82212.070000000007</v>
      </c>
      <c r="R975" t="s">
        <v>865</v>
      </c>
      <c r="S975">
        <v>-229.56</v>
      </c>
      <c r="T975">
        <v>-229.56</v>
      </c>
    </row>
    <row r="976" spans="1:20" x14ac:dyDescent="0.25">
      <c r="A976">
        <v>75627</v>
      </c>
      <c r="B976">
        <v>70609739</v>
      </c>
      <c r="C976">
        <v>70609739</v>
      </c>
      <c r="D976" t="s">
        <v>959</v>
      </c>
      <c r="E976" t="s">
        <v>710</v>
      </c>
      <c r="F976" t="s">
        <v>8</v>
      </c>
      <c r="G976" t="s">
        <v>865</v>
      </c>
      <c r="H976" t="s">
        <v>960</v>
      </c>
      <c r="I976" t="s">
        <v>956</v>
      </c>
      <c r="J976" s="104">
        <v>45506</v>
      </c>
      <c r="K976" s="104">
        <v>45510</v>
      </c>
      <c r="L976" s="345">
        <v>1500</v>
      </c>
      <c r="M976">
        <v>7.128914</v>
      </c>
      <c r="N976">
        <v>-10693.37</v>
      </c>
      <c r="O976" s="345">
        <v>-10783.86</v>
      </c>
      <c r="P976" t="s">
        <v>865</v>
      </c>
      <c r="Q976">
        <v>-10783.86</v>
      </c>
      <c r="R976" t="s">
        <v>865</v>
      </c>
      <c r="S976">
        <v>-90.49</v>
      </c>
      <c r="T976">
        <v>-90.49</v>
      </c>
    </row>
    <row r="977" spans="1:20" x14ac:dyDescent="0.25">
      <c r="A977">
        <v>75636</v>
      </c>
      <c r="B977">
        <v>70609111</v>
      </c>
      <c r="C977">
        <v>70609111</v>
      </c>
      <c r="D977" t="s">
        <v>959</v>
      </c>
      <c r="E977" t="s">
        <v>710</v>
      </c>
      <c r="F977" t="s">
        <v>8</v>
      </c>
      <c r="G977" t="s">
        <v>865</v>
      </c>
      <c r="H977" t="s">
        <v>960</v>
      </c>
      <c r="I977" t="s">
        <v>956</v>
      </c>
      <c r="J977" s="104">
        <v>45506</v>
      </c>
      <c r="K977" s="104">
        <v>45510</v>
      </c>
      <c r="L977" s="345">
        <v>4000</v>
      </c>
      <c r="M977">
        <v>7.128914</v>
      </c>
      <c r="N977">
        <v>-28515.66</v>
      </c>
      <c r="O977" s="345">
        <v>-28611.5</v>
      </c>
      <c r="P977" t="s">
        <v>865</v>
      </c>
      <c r="Q977">
        <v>-28611.5</v>
      </c>
      <c r="R977" t="s">
        <v>865</v>
      </c>
      <c r="S977">
        <v>-95.84</v>
      </c>
      <c r="T977">
        <v>-95.84</v>
      </c>
    </row>
    <row r="978" spans="1:20" x14ac:dyDescent="0.25">
      <c r="A978">
        <v>75643</v>
      </c>
      <c r="B978">
        <v>70609064</v>
      </c>
      <c r="C978">
        <v>70609064</v>
      </c>
      <c r="D978" t="s">
        <v>959</v>
      </c>
      <c r="E978" t="s">
        <v>710</v>
      </c>
      <c r="F978" t="s">
        <v>8</v>
      </c>
      <c r="G978" t="s">
        <v>865</v>
      </c>
      <c r="H978" t="s">
        <v>960</v>
      </c>
      <c r="I978" t="s">
        <v>956</v>
      </c>
      <c r="J978" s="104">
        <v>45506</v>
      </c>
      <c r="K978" s="104">
        <v>45510</v>
      </c>
      <c r="L978" s="345">
        <v>2000</v>
      </c>
      <c r="M978">
        <v>7.128914</v>
      </c>
      <c r="N978">
        <v>-14257.83</v>
      </c>
      <c r="O978" s="345">
        <v>-14349.39</v>
      </c>
      <c r="P978" t="s">
        <v>865</v>
      </c>
      <c r="Q978">
        <v>-14349.39</v>
      </c>
      <c r="R978" t="s">
        <v>865</v>
      </c>
      <c r="S978">
        <v>-91.56</v>
      </c>
      <c r="T978">
        <v>-91.56</v>
      </c>
    </row>
    <row r="979" spans="1:20" x14ac:dyDescent="0.25">
      <c r="A979">
        <v>75650</v>
      </c>
      <c r="B979">
        <v>70609103</v>
      </c>
      <c r="C979">
        <v>70609103</v>
      </c>
      <c r="D979" t="s">
        <v>959</v>
      </c>
      <c r="E979" t="s">
        <v>710</v>
      </c>
      <c r="F979" t="s">
        <v>8</v>
      </c>
      <c r="G979" t="s">
        <v>865</v>
      </c>
      <c r="H979" t="s">
        <v>960</v>
      </c>
      <c r="I979" t="s">
        <v>956</v>
      </c>
      <c r="J979" s="104">
        <v>45506</v>
      </c>
      <c r="K979" s="104">
        <v>45510</v>
      </c>
      <c r="L979" s="345">
        <v>5000</v>
      </c>
      <c r="M979">
        <v>7.128914</v>
      </c>
      <c r="N979">
        <v>-35644.57</v>
      </c>
      <c r="O979" s="345">
        <v>-35742.54</v>
      </c>
      <c r="P979" t="s">
        <v>865</v>
      </c>
      <c r="Q979">
        <v>-35742.54</v>
      </c>
      <c r="R979" t="s">
        <v>865</v>
      </c>
      <c r="S979">
        <v>-97.97</v>
      </c>
      <c r="T979">
        <v>-97.97</v>
      </c>
    </row>
    <row r="980" spans="1:20" x14ac:dyDescent="0.25">
      <c r="A980">
        <v>75660</v>
      </c>
      <c r="B980">
        <v>70609128</v>
      </c>
      <c r="C980">
        <v>70609128</v>
      </c>
      <c r="D980" t="s">
        <v>959</v>
      </c>
      <c r="E980" t="s">
        <v>710</v>
      </c>
      <c r="F980" t="s">
        <v>8</v>
      </c>
      <c r="G980" t="s">
        <v>865</v>
      </c>
      <c r="H980" t="s">
        <v>960</v>
      </c>
      <c r="I980" t="s">
        <v>956</v>
      </c>
      <c r="J980" s="104">
        <v>45506</v>
      </c>
      <c r="K980" s="104">
        <v>45510</v>
      </c>
      <c r="L980" s="345">
        <v>5000</v>
      </c>
      <c r="M980">
        <v>7.128914</v>
      </c>
      <c r="N980">
        <v>-35644.57</v>
      </c>
      <c r="O980" s="345">
        <v>-35742.54</v>
      </c>
      <c r="P980" t="s">
        <v>865</v>
      </c>
      <c r="Q980">
        <v>-35742.54</v>
      </c>
      <c r="R980" t="s">
        <v>865</v>
      </c>
      <c r="S980">
        <v>-97.97</v>
      </c>
      <c r="T980">
        <v>-97.97</v>
      </c>
    </row>
    <row r="981" spans="1:20" x14ac:dyDescent="0.25">
      <c r="A981">
        <v>75666</v>
      </c>
      <c r="B981">
        <v>70609136</v>
      </c>
      <c r="C981">
        <v>70609136</v>
      </c>
      <c r="D981" t="s">
        <v>959</v>
      </c>
      <c r="E981" t="s">
        <v>710</v>
      </c>
      <c r="F981" t="s">
        <v>8</v>
      </c>
      <c r="G981" t="s">
        <v>865</v>
      </c>
      <c r="H981" t="s">
        <v>960</v>
      </c>
      <c r="I981" t="s">
        <v>956</v>
      </c>
      <c r="J981" s="104">
        <v>45506</v>
      </c>
      <c r="K981" s="104">
        <v>45510</v>
      </c>
      <c r="L981" s="345">
        <v>2000</v>
      </c>
      <c r="M981">
        <v>7.128914</v>
      </c>
      <c r="N981">
        <v>-14257.83</v>
      </c>
      <c r="O981" s="345">
        <v>-14349.39</v>
      </c>
      <c r="P981" t="s">
        <v>865</v>
      </c>
      <c r="Q981">
        <v>-14349.39</v>
      </c>
      <c r="R981" t="s">
        <v>865</v>
      </c>
      <c r="S981">
        <v>-91.56</v>
      </c>
      <c r="T981">
        <v>-91.56</v>
      </c>
    </row>
    <row r="982" spans="1:20" x14ac:dyDescent="0.25">
      <c r="A982">
        <v>75676</v>
      </c>
      <c r="B982">
        <v>70612178</v>
      </c>
      <c r="C982">
        <v>70612178</v>
      </c>
      <c r="D982" t="s">
        <v>959</v>
      </c>
      <c r="E982" t="s">
        <v>710</v>
      </c>
      <c r="F982" t="s">
        <v>8</v>
      </c>
      <c r="G982" t="s">
        <v>865</v>
      </c>
      <c r="H982" t="s">
        <v>960</v>
      </c>
      <c r="I982" t="s">
        <v>956</v>
      </c>
      <c r="J982" s="104">
        <v>45506</v>
      </c>
      <c r="K982" s="104">
        <v>45510</v>
      </c>
      <c r="L982" s="345">
        <v>1500</v>
      </c>
      <c r="M982">
        <v>7.128914</v>
      </c>
      <c r="N982">
        <v>-10693.37</v>
      </c>
      <c r="O982" s="345">
        <v>-10783.86</v>
      </c>
      <c r="P982" t="s">
        <v>865</v>
      </c>
      <c r="Q982">
        <v>-10783.86</v>
      </c>
      <c r="R982" t="s">
        <v>865</v>
      </c>
      <c r="S982">
        <v>-90.49</v>
      </c>
      <c r="T982">
        <v>-90.49</v>
      </c>
    </row>
    <row r="983" spans="1:20" x14ac:dyDescent="0.25">
      <c r="A983">
        <v>91400</v>
      </c>
      <c r="B983">
        <v>676842</v>
      </c>
      <c r="C983">
        <v>676842</v>
      </c>
      <c r="D983" t="s">
        <v>955</v>
      </c>
      <c r="E983" t="s">
        <v>707</v>
      </c>
      <c r="F983" t="s">
        <v>6</v>
      </c>
      <c r="G983" t="s">
        <v>58</v>
      </c>
      <c r="I983" t="s">
        <v>956</v>
      </c>
      <c r="J983" s="104">
        <v>45504</v>
      </c>
      <c r="K983" s="104">
        <v>45505</v>
      </c>
      <c r="L983" s="345">
        <v>30</v>
      </c>
      <c r="M983">
        <v>1039.24</v>
      </c>
      <c r="N983">
        <v>-31177.200000000001</v>
      </c>
      <c r="O983" s="345">
        <v>-31237.200000000001</v>
      </c>
      <c r="P983" t="s">
        <v>58</v>
      </c>
      <c r="Q983">
        <v>-31237.200000000001</v>
      </c>
      <c r="R983" t="s">
        <v>58</v>
      </c>
      <c r="S983">
        <v>-60</v>
      </c>
      <c r="T983">
        <v>-60</v>
      </c>
    </row>
    <row r="984" spans="1:20" x14ac:dyDescent="0.25">
      <c r="A984">
        <v>91402</v>
      </c>
      <c r="B984">
        <v>676842</v>
      </c>
      <c r="C984">
        <v>676842</v>
      </c>
      <c r="D984" t="s">
        <v>957</v>
      </c>
      <c r="E984" t="s">
        <v>700</v>
      </c>
      <c r="F984" t="s">
        <v>5</v>
      </c>
      <c r="G984" t="s">
        <v>58</v>
      </c>
      <c r="I984" t="s">
        <v>956</v>
      </c>
      <c r="J984" s="104">
        <v>45504</v>
      </c>
      <c r="K984" s="104">
        <v>45505</v>
      </c>
      <c r="L984" s="345">
        <v>10</v>
      </c>
      <c r="M984">
        <v>1033.82</v>
      </c>
      <c r="N984">
        <v>-10338.200000000001</v>
      </c>
      <c r="O984" s="345">
        <v>-10398.200000000001</v>
      </c>
      <c r="P984" t="s">
        <v>58</v>
      </c>
      <c r="Q984">
        <v>-10398.200000000001</v>
      </c>
      <c r="R984" t="s">
        <v>58</v>
      </c>
      <c r="S984">
        <v>-60</v>
      </c>
      <c r="T984">
        <v>-60</v>
      </c>
    </row>
    <row r="985" spans="1:20" x14ac:dyDescent="0.25">
      <c r="A985">
        <v>91404</v>
      </c>
      <c r="B985">
        <v>676842</v>
      </c>
      <c r="C985">
        <v>676842</v>
      </c>
      <c r="D985" t="s">
        <v>958</v>
      </c>
      <c r="E985" t="s">
        <v>706</v>
      </c>
      <c r="F985" t="s">
        <v>4</v>
      </c>
      <c r="G985" t="s">
        <v>865</v>
      </c>
      <c r="I985" t="s">
        <v>956</v>
      </c>
      <c r="J985" s="104">
        <v>45504</v>
      </c>
      <c r="K985" s="104">
        <v>45505</v>
      </c>
      <c r="L985" s="345">
        <v>12</v>
      </c>
      <c r="M985">
        <v>2117.73</v>
      </c>
      <c r="N985">
        <v>-25412.76</v>
      </c>
      <c r="O985" s="345">
        <v>-23638.36</v>
      </c>
      <c r="P985" t="s">
        <v>58</v>
      </c>
      <c r="Q985">
        <v>-25412.76</v>
      </c>
      <c r="R985" t="s">
        <v>865</v>
      </c>
      <c r="S985">
        <v>0</v>
      </c>
      <c r="T985">
        <v>0</v>
      </c>
    </row>
    <row r="986" spans="1:20" x14ac:dyDescent="0.25">
      <c r="A986">
        <v>98976</v>
      </c>
      <c r="B986">
        <v>676844</v>
      </c>
      <c r="C986">
        <v>676844</v>
      </c>
      <c r="D986" t="s">
        <v>955</v>
      </c>
      <c r="E986" t="s">
        <v>707</v>
      </c>
      <c r="F986" t="s">
        <v>6</v>
      </c>
      <c r="G986" t="s">
        <v>58</v>
      </c>
      <c r="I986" t="s">
        <v>956</v>
      </c>
      <c r="J986" s="104">
        <v>45504</v>
      </c>
      <c r="K986" s="104">
        <v>45505</v>
      </c>
      <c r="L986" s="345">
        <v>30</v>
      </c>
      <c r="M986">
        <v>1039.24</v>
      </c>
      <c r="N986">
        <v>-31177.200000000001</v>
      </c>
      <c r="O986" s="345">
        <v>-31237.200000000001</v>
      </c>
      <c r="P986" t="s">
        <v>58</v>
      </c>
      <c r="Q986">
        <v>-31237.200000000001</v>
      </c>
      <c r="R986" t="s">
        <v>58</v>
      </c>
      <c r="S986">
        <v>-60</v>
      </c>
      <c r="T986">
        <v>-60</v>
      </c>
    </row>
    <row r="987" spans="1:20" x14ac:dyDescent="0.25">
      <c r="A987">
        <v>98978</v>
      </c>
      <c r="B987">
        <v>676844</v>
      </c>
      <c r="C987">
        <v>676844</v>
      </c>
      <c r="D987" t="s">
        <v>957</v>
      </c>
      <c r="E987" t="s">
        <v>700</v>
      </c>
      <c r="F987" t="s">
        <v>5</v>
      </c>
      <c r="G987" t="s">
        <v>58</v>
      </c>
      <c r="I987" t="s">
        <v>956</v>
      </c>
      <c r="J987" s="104">
        <v>45504</v>
      </c>
      <c r="K987" s="104">
        <v>45505</v>
      </c>
      <c r="L987" s="345">
        <v>12</v>
      </c>
      <c r="M987">
        <v>1033.82</v>
      </c>
      <c r="N987">
        <v>-12405.84</v>
      </c>
      <c r="O987" s="345">
        <v>-12465.84</v>
      </c>
      <c r="P987" t="s">
        <v>58</v>
      </c>
      <c r="Q987">
        <v>-12465.84</v>
      </c>
      <c r="R987" t="s">
        <v>58</v>
      </c>
      <c r="S987">
        <v>-60</v>
      </c>
      <c r="T987">
        <v>-60</v>
      </c>
    </row>
  </sheetData>
  <sortState xmlns:xlrd2="http://schemas.microsoft.com/office/spreadsheetml/2017/richdata2" ref="A2:T987">
    <sortCondition descending="1" ref="J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DE525-D307-46CE-9F3F-4C4B0F2D0E63}">
  <sheetPr codeName="Sheet7">
    <tabColor theme="4" tint="0.59999389629810485"/>
  </sheetPr>
  <dimension ref="A1:BW281"/>
  <sheetViews>
    <sheetView topLeftCell="F18" zoomScale="85" zoomScaleNormal="85" workbookViewId="0">
      <selection activeCell="H40" sqref="H40"/>
    </sheetView>
  </sheetViews>
  <sheetFormatPr defaultColWidth="9.5703125" defaultRowHeight="15" x14ac:dyDescent="0.25"/>
  <cols>
    <col min="1" max="1" width="9.5703125" style="1"/>
    <col min="2" max="2" width="6.42578125" bestFit="1" customWidth="1"/>
    <col min="3" max="3" width="21.7109375" bestFit="1" customWidth="1"/>
    <col min="4" max="4" width="26" bestFit="1" customWidth="1"/>
    <col min="5" max="5" width="12.5703125" bestFit="1" customWidth="1"/>
    <col min="6" max="6" width="17" bestFit="1" customWidth="1"/>
    <col min="7" max="7" width="17" customWidth="1"/>
    <col min="8" max="8" width="10.42578125" bestFit="1" customWidth="1"/>
    <col min="10" max="10" width="8.28515625" bestFit="1" customWidth="1"/>
    <col min="11" max="11" width="21.7109375" bestFit="1" customWidth="1"/>
    <col min="12" max="12" width="44.7109375" bestFit="1" customWidth="1"/>
    <col min="13" max="13" width="13" customWidth="1"/>
    <col min="14" max="14" width="20.140625" bestFit="1" customWidth="1"/>
    <col min="15" max="15" width="31.7109375" bestFit="1" customWidth="1"/>
    <col min="16" max="16" width="17.28515625" bestFit="1" customWidth="1"/>
    <col min="17" max="17" width="11.5703125" customWidth="1"/>
    <col min="18" max="18" width="11" customWidth="1"/>
    <col min="19" max="19" width="25" bestFit="1" customWidth="1"/>
    <col min="20" max="20" width="47.7109375" customWidth="1"/>
    <col min="21" max="26" width="13.85546875" customWidth="1"/>
    <col min="27" max="27" width="31.7109375" customWidth="1"/>
    <col min="28" max="28" width="36.7109375" customWidth="1"/>
    <col min="29" max="30" width="11.28515625" customWidth="1"/>
    <col min="31" max="31" width="35" customWidth="1"/>
    <col min="32" max="32" width="24.42578125" customWidth="1"/>
    <col min="33" max="33" width="25.5703125" customWidth="1"/>
    <col min="34" max="34" width="34.85546875" customWidth="1"/>
    <col min="35" max="35" width="12.5703125" customWidth="1"/>
    <col min="37" max="37" width="8" bestFit="1" customWidth="1"/>
    <col min="38" max="38" width="8" customWidth="1"/>
    <col min="39" max="39" width="11.85546875" bestFit="1" customWidth="1"/>
    <col min="40" max="40" width="21.7109375" bestFit="1" customWidth="1"/>
    <col min="41" max="41" width="29" bestFit="1" customWidth="1"/>
    <col min="42" max="42" width="12.5703125" bestFit="1" customWidth="1"/>
    <col min="60" max="60" width="35.42578125" bestFit="1" customWidth="1"/>
    <col min="61" max="61" width="16.85546875" bestFit="1" customWidth="1"/>
    <col min="62" max="62" width="12.5703125" bestFit="1" customWidth="1"/>
    <col min="63" max="63" width="9.28515625" bestFit="1" customWidth="1"/>
    <col min="64" max="64" width="6.5703125" bestFit="1" customWidth="1"/>
    <col min="65" max="65" width="17.28515625" bestFit="1" customWidth="1"/>
    <col min="66" max="66" width="13.85546875" bestFit="1" customWidth="1"/>
    <col min="67" max="67" width="12.5703125" bestFit="1" customWidth="1"/>
    <col min="68" max="68" width="9.28515625" bestFit="1" customWidth="1"/>
    <col min="69" max="69" width="6.5703125" bestFit="1" customWidth="1"/>
    <col min="70" max="70" width="17.28515625" bestFit="1" customWidth="1"/>
    <col min="71" max="71" width="13.85546875" bestFit="1" customWidth="1"/>
    <col min="72" max="72" width="9.5703125" bestFit="1" customWidth="1"/>
    <col min="73" max="73" width="17.28515625" bestFit="1" customWidth="1"/>
    <col min="74" max="74" width="13.85546875" bestFit="1" customWidth="1"/>
    <col min="75" max="75" width="9.5703125" bestFit="1" customWidth="1"/>
    <col min="76" max="76" width="11.28515625" bestFit="1" customWidth="1"/>
    <col min="77" max="77" width="9.5703125" bestFit="1" customWidth="1"/>
    <col min="78" max="78" width="13.140625" bestFit="1" customWidth="1"/>
    <col min="79" max="79" width="11.28515625" bestFit="1" customWidth="1"/>
  </cols>
  <sheetData>
    <row r="1" spans="2:57" x14ac:dyDescent="0.25">
      <c r="B1" s="1"/>
      <c r="C1" s="1"/>
      <c r="D1" s="1" t="s">
        <v>1077</v>
      </c>
      <c r="E1" s="1" t="s">
        <v>1077</v>
      </c>
      <c r="F1" s="1" t="s">
        <v>1077</v>
      </c>
      <c r="G1" s="1" t="s">
        <v>1077</v>
      </c>
      <c r="H1" s="1" t="s">
        <v>1077</v>
      </c>
      <c r="I1" s="1" t="s">
        <v>1077</v>
      </c>
      <c r="J1" s="1" t="s">
        <v>1077</v>
      </c>
      <c r="K1" s="1" t="s">
        <v>1077</v>
      </c>
      <c r="L1" s="1" t="s">
        <v>1077</v>
      </c>
      <c r="M1" s="1" t="s">
        <v>1077</v>
      </c>
      <c r="N1" s="1" t="s">
        <v>1077</v>
      </c>
      <c r="O1" s="1" t="s">
        <v>1077</v>
      </c>
      <c r="P1" s="1" t="s">
        <v>1077</v>
      </c>
      <c r="Q1" s="1" t="s">
        <v>1077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2:57" ht="15.7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834</v>
      </c>
      <c r="U2" s="1"/>
      <c r="V2" s="1"/>
      <c r="W2" s="1"/>
      <c r="X2" s="1"/>
      <c r="Y2" s="1"/>
      <c r="Z2" s="1"/>
      <c r="AA2" s="1"/>
      <c r="AB2" s="1"/>
      <c r="AC2" s="1"/>
      <c r="AD2" s="323" t="s">
        <v>40</v>
      </c>
      <c r="AE2" s="323"/>
      <c r="AF2" s="324"/>
      <c r="AG2" s="16" t="s">
        <v>39</v>
      </c>
      <c r="AH2" s="16"/>
      <c r="AI2" s="306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spans="2:57" ht="15.75" x14ac:dyDescent="0.25">
      <c r="B3" s="1"/>
      <c r="C3" s="498"/>
      <c r="D3" s="476" t="s">
        <v>40</v>
      </c>
      <c r="E3" s="476"/>
      <c r="F3" s="477"/>
      <c r="G3" s="476" t="s">
        <v>39</v>
      </c>
      <c r="H3" s="476"/>
      <c r="I3" s="477"/>
      <c r="J3" s="475"/>
      <c r="K3" s="475"/>
      <c r="L3" s="476" t="s">
        <v>40</v>
      </c>
      <c r="M3" s="476"/>
      <c r="N3" s="477"/>
      <c r="O3" s="476" t="s">
        <v>39</v>
      </c>
      <c r="P3" s="476"/>
      <c r="Q3" s="477"/>
      <c r="R3" s="1"/>
      <c r="S3" s="1"/>
      <c r="T3" s="1"/>
      <c r="U3" s="16" t="s">
        <v>40</v>
      </c>
      <c r="V3" s="16"/>
      <c r="W3" s="306"/>
      <c r="X3" s="16" t="s">
        <v>39</v>
      </c>
      <c r="Y3" s="16"/>
      <c r="Z3" s="306"/>
      <c r="AA3" s="1"/>
      <c r="AB3" s="169" t="s">
        <v>1</v>
      </c>
      <c r="AC3" s="170" t="s">
        <v>624</v>
      </c>
      <c r="AD3" s="319" t="s">
        <v>54</v>
      </c>
      <c r="AE3" s="320" t="s">
        <v>1102</v>
      </c>
      <c r="AF3" s="321" t="s">
        <v>1103</v>
      </c>
      <c r="AG3" s="319" t="s">
        <v>54</v>
      </c>
      <c r="AH3" s="320" t="s">
        <v>1102</v>
      </c>
      <c r="AI3" s="321" t="s">
        <v>1103</v>
      </c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pans="2:57" x14ac:dyDescent="0.25">
      <c r="B4" s="1"/>
      <c r="C4" s="478" t="s">
        <v>0</v>
      </c>
      <c r="D4" s="479" t="str">
        <f>L4</f>
        <v>No PS</v>
      </c>
      <c r="E4" s="479" t="str">
        <f t="shared" ref="E4:I4" si="0">M4</f>
        <v>Mix Rate</v>
      </c>
      <c r="F4" s="479" t="str">
        <f t="shared" si="0"/>
        <v>PS only Rate</v>
      </c>
      <c r="G4" s="479" t="str">
        <f t="shared" si="0"/>
        <v>No PS</v>
      </c>
      <c r="H4" s="479" t="str">
        <f t="shared" si="0"/>
        <v>Mix Rate</v>
      </c>
      <c r="I4" s="480" t="str">
        <f t="shared" si="0"/>
        <v>PS only Rate</v>
      </c>
      <c r="J4" s="1"/>
      <c r="K4" s="478" t="s">
        <v>0</v>
      </c>
      <c r="L4" s="479" t="str">
        <f>U4</f>
        <v>No PS</v>
      </c>
      <c r="M4" s="479" t="str">
        <f t="shared" ref="M4:Q4" si="1">V4</f>
        <v>Mix Rate</v>
      </c>
      <c r="N4" s="479" t="str">
        <f t="shared" si="1"/>
        <v>PS only Rate</v>
      </c>
      <c r="O4" s="479" t="str">
        <f t="shared" si="1"/>
        <v>No PS</v>
      </c>
      <c r="P4" s="479" t="str">
        <f t="shared" si="1"/>
        <v>Mix Rate</v>
      </c>
      <c r="Q4" s="480" t="str">
        <f t="shared" si="1"/>
        <v>PS only Rate</v>
      </c>
      <c r="R4" s="1"/>
      <c r="S4" s="1"/>
      <c r="T4" s="322" t="s">
        <v>0</v>
      </c>
      <c r="U4" s="319" t="str">
        <f>AD3</f>
        <v>No PS</v>
      </c>
      <c r="V4" s="320" t="str">
        <f t="shared" ref="V4:Z4" si="2">AE3</f>
        <v>Mix Rate</v>
      </c>
      <c r="W4" s="321" t="str">
        <f t="shared" si="2"/>
        <v>PS only Rate</v>
      </c>
      <c r="X4" s="319" t="str">
        <f t="shared" si="2"/>
        <v>No PS</v>
      </c>
      <c r="Y4" s="320" t="str">
        <f t="shared" si="2"/>
        <v>Mix Rate</v>
      </c>
      <c r="Z4" s="321" t="str">
        <f t="shared" si="2"/>
        <v>PS only Rate</v>
      </c>
      <c r="AA4" s="1"/>
      <c r="AB4" s="148" t="s">
        <v>220</v>
      </c>
      <c r="AC4" s="12" t="s">
        <v>620</v>
      </c>
      <c r="AD4" s="331">
        <f t="shared" ref="AD4:AF18" si="3">SUMIFS($U$24:$U$509,$W$24:$W$509,"*"&amp;$AB4&amp;"*",$X$24:$X$509,$AC4,$R$24:$R$509,AD$3)</f>
        <v>0.16</v>
      </c>
      <c r="AE4" s="332">
        <f t="shared" si="3"/>
        <v>0.125</v>
      </c>
      <c r="AF4" s="333">
        <f t="shared" si="3"/>
        <v>0</v>
      </c>
      <c r="AG4" s="331">
        <f t="shared" ref="AG4:AI18" si="4">SUMIFS($AC$24:$AC$500,$AE$24:$AE$500,"*"&amp;$AB4&amp;"*",$AF$24:$AF$500,$AC4,$Z$24:$Z$500,AG$3)</f>
        <v>0.17</v>
      </c>
      <c r="AH4" s="332">
        <f t="shared" si="4"/>
        <v>0.15</v>
      </c>
      <c r="AI4" s="333">
        <f t="shared" si="4"/>
        <v>0</v>
      </c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</row>
    <row r="5" spans="2:57" x14ac:dyDescent="0.25">
      <c r="B5" s="1"/>
      <c r="C5" s="481" t="s">
        <v>220</v>
      </c>
      <c r="D5" s="482">
        <v>0.44</v>
      </c>
      <c r="E5" s="483">
        <v>0.5</v>
      </c>
      <c r="F5" s="484"/>
      <c r="G5" s="482">
        <v>0.51</v>
      </c>
      <c r="H5" s="483"/>
      <c r="I5" s="483">
        <v>0.55000000000000004</v>
      </c>
      <c r="J5" s="1"/>
      <c r="K5" s="481" t="s">
        <v>220</v>
      </c>
      <c r="L5" s="482">
        <f>+U5-D5</f>
        <v>4.500000000000004E-2</v>
      </c>
      <c r="M5" s="482">
        <f t="shared" ref="M5:P5" si="5">+V5-E5</f>
        <v>0</v>
      </c>
      <c r="N5" s="482">
        <f t="shared" si="5"/>
        <v>0.4</v>
      </c>
      <c r="O5" s="482">
        <f t="shared" si="5"/>
        <v>7.0000000000000062E-2</v>
      </c>
      <c r="P5" s="482">
        <f t="shared" si="5"/>
        <v>0.56500000000000006</v>
      </c>
      <c r="Q5" s="482">
        <f>+Z5-I5</f>
        <v>4.9999999999999933E-2</v>
      </c>
      <c r="R5" s="1"/>
      <c r="S5" s="1"/>
      <c r="T5" s="156" t="s">
        <v>220</v>
      </c>
      <c r="U5" s="310">
        <f>SUMIF($AB$4:$AB$18,"*"&amp;$T5&amp;"*",AD$4:AD$18)</f>
        <v>0.48500000000000004</v>
      </c>
      <c r="V5" s="311">
        <f t="shared" ref="V5:Z5" si="6">SUMIF($AB$4:$AB$18,"*"&amp;$T5&amp;"*",AE$4:AE$18)</f>
        <v>0.5</v>
      </c>
      <c r="W5" s="312">
        <f t="shared" si="6"/>
        <v>0.4</v>
      </c>
      <c r="X5" s="310">
        <f t="shared" si="6"/>
        <v>0.58000000000000007</v>
      </c>
      <c r="Y5" s="311">
        <f t="shared" si="6"/>
        <v>0.56500000000000006</v>
      </c>
      <c r="Z5" s="312">
        <f t="shared" si="6"/>
        <v>0.6</v>
      </c>
      <c r="AA5" s="1"/>
      <c r="AB5" s="149" t="s">
        <v>220</v>
      </c>
      <c r="AC5" s="2" t="s">
        <v>621</v>
      </c>
      <c r="AD5" s="328">
        <f t="shared" si="3"/>
        <v>9.5000000000000001E-2</v>
      </c>
      <c r="AE5" s="329">
        <f t="shared" si="3"/>
        <v>0.14000000000000001</v>
      </c>
      <c r="AF5" s="330">
        <f t="shared" si="3"/>
        <v>0.2</v>
      </c>
      <c r="AG5" s="328">
        <f t="shared" si="4"/>
        <v>0.1</v>
      </c>
      <c r="AH5" s="329">
        <f t="shared" si="4"/>
        <v>0.1</v>
      </c>
      <c r="AI5" s="330">
        <f t="shared" si="4"/>
        <v>0.3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2:57" x14ac:dyDescent="0.25">
      <c r="B6" s="1"/>
      <c r="C6" s="485" t="s">
        <v>226</v>
      </c>
      <c r="D6" s="486">
        <v>0.18</v>
      </c>
      <c r="E6" s="487">
        <v>0.15</v>
      </c>
      <c r="F6" s="488"/>
      <c r="G6" s="486">
        <v>0.18</v>
      </c>
      <c r="H6" s="487"/>
      <c r="I6" s="487">
        <v>0</v>
      </c>
      <c r="J6" s="1"/>
      <c r="K6" s="485" t="s">
        <v>227</v>
      </c>
      <c r="L6" s="482">
        <f t="shared" ref="L6:L14" si="7">+U6-D6</f>
        <v>0</v>
      </c>
      <c r="M6" s="482">
        <f t="shared" ref="M6:M14" si="8">+V6-E6</f>
        <v>0</v>
      </c>
      <c r="N6" s="482">
        <f t="shared" ref="N6:N14" si="9">+W6-F6</f>
        <v>0.1</v>
      </c>
      <c r="O6" s="482">
        <f t="shared" ref="O6:O14" si="10">+X6-G6</f>
        <v>0</v>
      </c>
      <c r="P6" s="482">
        <f t="shared" ref="P6:P14" si="11">+Y6-H6</f>
        <v>0.15</v>
      </c>
      <c r="Q6" s="482">
        <f t="shared" ref="Q6:Q14" si="12">+Z6-I6</f>
        <v>0</v>
      </c>
      <c r="R6" s="1"/>
      <c r="S6" s="1"/>
      <c r="T6" s="157" t="s">
        <v>227</v>
      </c>
      <c r="U6" s="307">
        <f t="shared" ref="U6:U14" si="13">SUMIF($AB$4:$AB$18,"*"&amp;$T6&amp;"*",AD$4:AD$18)</f>
        <v>0.18</v>
      </c>
      <c r="V6" s="308">
        <f t="shared" ref="V6:V14" si="14">SUMIF($AB$4:$AB$18,"*"&amp;$T6&amp;"*",AE$4:AE$18)</f>
        <v>0.15</v>
      </c>
      <c r="W6" s="309">
        <f t="shared" ref="W6:W14" si="15">SUMIF($AB$4:$AB$18,"*"&amp;$T6&amp;"*",AF$4:AF$18)</f>
        <v>0.1</v>
      </c>
      <c r="X6" s="307">
        <f t="shared" ref="X6:X14" si="16">SUMIF($AB$4:$AB$18,"*"&amp;$T6&amp;"*",AG$4:AG$18)</f>
        <v>0.18</v>
      </c>
      <c r="Y6" s="308">
        <f t="shared" ref="Y6:Y14" si="17">SUMIF($AB$4:$AB$18,"*"&amp;$T6&amp;"*",AH$4:AH$18)</f>
        <v>0.15</v>
      </c>
      <c r="Z6" s="309">
        <f t="shared" ref="Z6:Z14" si="18">SUMIF($AB$4:$AB$18,"*"&amp;$T6&amp;"*",AI$4:AI$18)</f>
        <v>0</v>
      </c>
      <c r="AA6" s="1"/>
      <c r="AB6" s="149" t="s">
        <v>220</v>
      </c>
      <c r="AC6" s="2" t="s">
        <v>622</v>
      </c>
      <c r="AD6" s="328">
        <f t="shared" si="3"/>
        <v>0.20500000000000002</v>
      </c>
      <c r="AE6" s="329">
        <f t="shared" si="3"/>
        <v>0.21000000000000002</v>
      </c>
      <c r="AF6" s="330">
        <f t="shared" si="3"/>
        <v>0.2</v>
      </c>
      <c r="AG6" s="328">
        <f t="shared" si="4"/>
        <v>0.26</v>
      </c>
      <c r="AH6" s="329">
        <f t="shared" si="4"/>
        <v>0.29000000000000004</v>
      </c>
      <c r="AI6" s="330">
        <f t="shared" si="4"/>
        <v>0.3</v>
      </c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2:57" x14ac:dyDescent="0.25">
      <c r="B7" s="1"/>
      <c r="C7" s="489" t="s">
        <v>16</v>
      </c>
      <c r="D7" s="486">
        <v>0.12</v>
      </c>
      <c r="E7" s="487">
        <v>0.02</v>
      </c>
      <c r="F7" s="488"/>
      <c r="G7" s="486">
        <v>0.06</v>
      </c>
      <c r="H7" s="487"/>
      <c r="I7" s="487">
        <v>0.01</v>
      </c>
      <c r="J7" s="1"/>
      <c r="K7" s="489" t="s">
        <v>16</v>
      </c>
      <c r="L7" s="482">
        <f t="shared" si="7"/>
        <v>-0.12</v>
      </c>
      <c r="M7" s="482">
        <f t="shared" si="8"/>
        <v>-0.02</v>
      </c>
      <c r="N7" s="482">
        <f t="shared" si="9"/>
        <v>0</v>
      </c>
      <c r="O7" s="482">
        <f t="shared" si="10"/>
        <v>-4.9999999999999996E-2</v>
      </c>
      <c r="P7" s="482">
        <f t="shared" si="11"/>
        <v>0.01</v>
      </c>
      <c r="Q7" s="482">
        <f t="shared" si="12"/>
        <v>-0.01</v>
      </c>
      <c r="R7" s="1"/>
      <c r="S7" s="1"/>
      <c r="T7" s="158" t="s">
        <v>16</v>
      </c>
      <c r="U7" s="307">
        <f t="shared" si="13"/>
        <v>0</v>
      </c>
      <c r="V7" s="308">
        <f t="shared" si="14"/>
        <v>0</v>
      </c>
      <c r="W7" s="309">
        <f t="shared" si="15"/>
        <v>0</v>
      </c>
      <c r="X7" s="307">
        <f t="shared" si="16"/>
        <v>0.01</v>
      </c>
      <c r="Y7" s="308">
        <f t="shared" si="17"/>
        <v>0.01</v>
      </c>
      <c r="Z7" s="309">
        <f t="shared" si="18"/>
        <v>0</v>
      </c>
      <c r="AA7" s="1"/>
      <c r="AB7" s="150" t="s">
        <v>220</v>
      </c>
      <c r="AC7" s="4" t="s">
        <v>623</v>
      </c>
      <c r="AD7" s="325">
        <f t="shared" si="3"/>
        <v>2.5000000000000001E-2</v>
      </c>
      <c r="AE7" s="326">
        <f t="shared" si="3"/>
        <v>2.5000000000000001E-2</v>
      </c>
      <c r="AF7" s="327">
        <f t="shared" si="3"/>
        <v>0</v>
      </c>
      <c r="AG7" s="325">
        <f t="shared" si="4"/>
        <v>0.05</v>
      </c>
      <c r="AH7" s="326">
        <f t="shared" si="4"/>
        <v>2.5000000000000001E-2</v>
      </c>
      <c r="AI7" s="327">
        <f t="shared" si="4"/>
        <v>0</v>
      </c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2:57" x14ac:dyDescent="0.25">
      <c r="B8" s="1"/>
      <c r="C8" s="489" t="s">
        <v>13</v>
      </c>
      <c r="D8" s="486">
        <v>0.06</v>
      </c>
      <c r="E8" s="487">
        <v>0.11</v>
      </c>
      <c r="F8" s="488"/>
      <c r="G8" s="486">
        <v>7.0000000000000007E-2</v>
      </c>
      <c r="H8" s="487"/>
      <c r="I8" s="487">
        <v>0.17</v>
      </c>
      <c r="J8" s="1"/>
      <c r="K8" s="489" t="s">
        <v>13</v>
      </c>
      <c r="L8" s="482">
        <f t="shared" si="7"/>
        <v>0</v>
      </c>
      <c r="M8" s="482">
        <f t="shared" si="8"/>
        <v>-4.9999999999999906E-3</v>
      </c>
      <c r="N8" s="482">
        <f t="shared" si="9"/>
        <v>0.15</v>
      </c>
      <c r="O8" s="482">
        <f t="shared" si="10"/>
        <v>0</v>
      </c>
      <c r="P8" s="482">
        <f t="shared" si="11"/>
        <v>0.10500000000000001</v>
      </c>
      <c r="Q8" s="482">
        <f t="shared" si="12"/>
        <v>-2.0000000000000018E-2</v>
      </c>
      <c r="R8" s="1"/>
      <c r="S8" s="1"/>
      <c r="T8" s="158" t="s">
        <v>13</v>
      </c>
      <c r="U8" s="307">
        <f t="shared" si="13"/>
        <v>0.06</v>
      </c>
      <c r="V8" s="308">
        <f t="shared" si="14"/>
        <v>0.10500000000000001</v>
      </c>
      <c r="W8" s="309">
        <f t="shared" si="15"/>
        <v>0.15</v>
      </c>
      <c r="X8" s="307">
        <f t="shared" si="16"/>
        <v>7.0000000000000007E-2</v>
      </c>
      <c r="Y8" s="308">
        <f t="shared" si="17"/>
        <v>0.10500000000000001</v>
      </c>
      <c r="Z8" s="309">
        <f t="shared" si="18"/>
        <v>0.15</v>
      </c>
      <c r="AA8" s="1"/>
      <c r="AB8" s="151" t="s">
        <v>227</v>
      </c>
      <c r="AC8" s="152" t="s">
        <v>622</v>
      </c>
      <c r="AD8" s="316">
        <f t="shared" si="3"/>
        <v>0.18</v>
      </c>
      <c r="AE8" s="317">
        <f t="shared" si="3"/>
        <v>0.15</v>
      </c>
      <c r="AF8" s="318">
        <f t="shared" si="3"/>
        <v>0.1</v>
      </c>
      <c r="AG8" s="316">
        <f t="shared" si="4"/>
        <v>0.18</v>
      </c>
      <c r="AH8" s="317">
        <f t="shared" si="4"/>
        <v>0.15</v>
      </c>
      <c r="AI8" s="318">
        <f t="shared" si="4"/>
        <v>0</v>
      </c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</row>
    <row r="9" spans="2:57" x14ac:dyDescent="0.25">
      <c r="B9" s="1"/>
      <c r="C9" s="489" t="s">
        <v>239</v>
      </c>
      <c r="D9" s="486">
        <v>0</v>
      </c>
      <c r="E9" s="487">
        <v>0</v>
      </c>
      <c r="F9" s="488"/>
      <c r="G9" s="486">
        <v>0</v>
      </c>
      <c r="H9" s="487"/>
      <c r="I9" s="487">
        <v>0</v>
      </c>
      <c r="J9" s="1"/>
      <c r="K9" s="489" t="s">
        <v>239</v>
      </c>
      <c r="L9" s="482">
        <f t="shared" si="7"/>
        <v>0</v>
      </c>
      <c r="M9" s="482">
        <f t="shared" si="8"/>
        <v>0</v>
      </c>
      <c r="N9" s="482">
        <f t="shared" si="9"/>
        <v>0</v>
      </c>
      <c r="O9" s="482">
        <f t="shared" si="10"/>
        <v>0</v>
      </c>
      <c r="P9" s="482">
        <f t="shared" si="11"/>
        <v>0</v>
      </c>
      <c r="Q9" s="482">
        <f t="shared" si="12"/>
        <v>0</v>
      </c>
      <c r="R9" s="1"/>
      <c r="S9" s="1"/>
      <c r="T9" s="158" t="s">
        <v>239</v>
      </c>
      <c r="U9" s="307">
        <f t="shared" si="13"/>
        <v>0</v>
      </c>
      <c r="V9" s="308">
        <f t="shared" si="14"/>
        <v>0</v>
      </c>
      <c r="W9" s="309">
        <f t="shared" si="15"/>
        <v>0</v>
      </c>
      <c r="X9" s="307">
        <f t="shared" si="16"/>
        <v>0</v>
      </c>
      <c r="Y9" s="308">
        <f t="shared" si="17"/>
        <v>0</v>
      </c>
      <c r="Z9" s="309">
        <f t="shared" si="18"/>
        <v>0</v>
      </c>
      <c r="AA9" s="1"/>
      <c r="AB9" s="153" t="s">
        <v>16</v>
      </c>
      <c r="AC9" s="152" t="s">
        <v>16</v>
      </c>
      <c r="AD9" s="316">
        <f t="shared" si="3"/>
        <v>0</v>
      </c>
      <c r="AE9" s="317">
        <f t="shared" si="3"/>
        <v>0</v>
      </c>
      <c r="AF9" s="318">
        <f t="shared" si="3"/>
        <v>0</v>
      </c>
      <c r="AG9" s="316">
        <f t="shared" si="4"/>
        <v>0.01</v>
      </c>
      <c r="AH9" s="317">
        <f t="shared" si="4"/>
        <v>0.01</v>
      </c>
      <c r="AI9" s="318">
        <f t="shared" si="4"/>
        <v>0</v>
      </c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</row>
    <row r="10" spans="2:57" x14ac:dyDescent="0.25">
      <c r="B10" s="1"/>
      <c r="C10" s="489" t="s">
        <v>228</v>
      </c>
      <c r="D10" s="486">
        <v>0.12</v>
      </c>
      <c r="E10" s="487">
        <v>0.06</v>
      </c>
      <c r="F10" s="488"/>
      <c r="G10" s="486">
        <v>0.09</v>
      </c>
      <c r="H10" s="487"/>
      <c r="I10" s="487">
        <v>0.12</v>
      </c>
      <c r="J10" s="1"/>
      <c r="K10" s="489" t="s">
        <v>229</v>
      </c>
      <c r="L10" s="482">
        <f t="shared" si="7"/>
        <v>7.0000000000000007E-2</v>
      </c>
      <c r="M10" s="482">
        <f t="shared" si="8"/>
        <v>1.4999999999999999E-2</v>
      </c>
      <c r="N10" s="482">
        <f t="shared" si="9"/>
        <v>0.15</v>
      </c>
      <c r="O10" s="482">
        <f t="shared" si="10"/>
        <v>-1.999999999999999E-2</v>
      </c>
      <c r="P10" s="482">
        <f t="shared" si="11"/>
        <v>0</v>
      </c>
      <c r="Q10" s="482">
        <f t="shared" si="12"/>
        <v>-1.999999999999999E-2</v>
      </c>
      <c r="R10" s="1"/>
      <c r="S10" s="1"/>
      <c r="T10" s="158" t="s">
        <v>229</v>
      </c>
      <c r="U10" s="307">
        <f t="shared" si="13"/>
        <v>0.19</v>
      </c>
      <c r="V10" s="308">
        <f t="shared" si="14"/>
        <v>7.4999999999999997E-2</v>
      </c>
      <c r="W10" s="309">
        <f t="shared" si="15"/>
        <v>0.15</v>
      </c>
      <c r="X10" s="307">
        <f t="shared" si="16"/>
        <v>7.0000000000000007E-2</v>
      </c>
      <c r="Y10" s="308">
        <f t="shared" si="17"/>
        <v>0</v>
      </c>
      <c r="Z10" s="309">
        <f t="shared" si="18"/>
        <v>0.1</v>
      </c>
      <c r="AA10" s="1"/>
      <c r="AB10" s="5" t="s">
        <v>13</v>
      </c>
      <c r="AC10" s="139" t="s">
        <v>621</v>
      </c>
      <c r="AD10" s="331">
        <f t="shared" si="3"/>
        <v>0.06</v>
      </c>
      <c r="AE10" s="332">
        <f t="shared" si="3"/>
        <v>0.10500000000000001</v>
      </c>
      <c r="AF10" s="333">
        <f t="shared" si="3"/>
        <v>0.15</v>
      </c>
      <c r="AG10" s="331">
        <f t="shared" si="4"/>
        <v>7.0000000000000007E-2</v>
      </c>
      <c r="AH10" s="332">
        <f t="shared" si="4"/>
        <v>0.10500000000000001</v>
      </c>
      <c r="AI10" s="333">
        <f t="shared" si="4"/>
        <v>0.15</v>
      </c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</row>
    <row r="11" spans="2:57" x14ac:dyDescent="0.25">
      <c r="B11" s="1"/>
      <c r="C11" s="489" t="s">
        <v>236</v>
      </c>
      <c r="D11" s="486">
        <v>0.03</v>
      </c>
      <c r="E11" s="487">
        <v>0.1</v>
      </c>
      <c r="F11" s="488"/>
      <c r="G11" s="486">
        <v>0.03</v>
      </c>
      <c r="H11" s="487"/>
      <c r="I11" s="487">
        <v>0.15</v>
      </c>
      <c r="J11" s="1"/>
      <c r="K11" s="489" t="s">
        <v>236</v>
      </c>
      <c r="L11" s="482">
        <f t="shared" si="7"/>
        <v>-4.9999999999999975E-3</v>
      </c>
      <c r="M11" s="482">
        <f t="shared" si="8"/>
        <v>-7.5000000000000011E-2</v>
      </c>
      <c r="N11" s="482">
        <f t="shared" si="9"/>
        <v>0</v>
      </c>
      <c r="O11" s="482">
        <f t="shared" si="10"/>
        <v>0</v>
      </c>
      <c r="P11" s="482">
        <f t="shared" si="11"/>
        <v>2.5000000000000001E-2</v>
      </c>
      <c r="Q11" s="482">
        <f t="shared" si="12"/>
        <v>-0.15</v>
      </c>
      <c r="R11" s="1"/>
      <c r="S11" s="1"/>
      <c r="T11" s="158" t="s">
        <v>236</v>
      </c>
      <c r="U11" s="307">
        <f t="shared" si="13"/>
        <v>2.5000000000000001E-2</v>
      </c>
      <c r="V11" s="308">
        <f t="shared" si="14"/>
        <v>2.5000000000000001E-2</v>
      </c>
      <c r="W11" s="309">
        <f t="shared" si="15"/>
        <v>0</v>
      </c>
      <c r="X11" s="307">
        <f t="shared" si="16"/>
        <v>0.03</v>
      </c>
      <c r="Y11" s="308">
        <f t="shared" si="17"/>
        <v>2.5000000000000001E-2</v>
      </c>
      <c r="Z11" s="309">
        <f t="shared" si="18"/>
        <v>0</v>
      </c>
      <c r="AA11" s="1"/>
      <c r="AB11" s="3" t="s">
        <v>13</v>
      </c>
      <c r="AC11" s="141" t="s">
        <v>622</v>
      </c>
      <c r="AD11" s="325">
        <f t="shared" si="3"/>
        <v>0</v>
      </c>
      <c r="AE11" s="326">
        <f t="shared" si="3"/>
        <v>0</v>
      </c>
      <c r="AF11" s="327">
        <f t="shared" si="3"/>
        <v>0</v>
      </c>
      <c r="AG11" s="325">
        <f t="shared" si="4"/>
        <v>0</v>
      </c>
      <c r="AH11" s="326">
        <f t="shared" si="4"/>
        <v>0</v>
      </c>
      <c r="AI11" s="327">
        <f t="shared" si="4"/>
        <v>0</v>
      </c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2:57" x14ac:dyDescent="0.25">
      <c r="B12" s="1"/>
      <c r="C12" s="489" t="s">
        <v>224</v>
      </c>
      <c r="D12" s="486">
        <v>0.06</v>
      </c>
      <c r="E12" s="487">
        <v>0.05</v>
      </c>
      <c r="F12" s="488"/>
      <c r="G12" s="486">
        <v>0.06</v>
      </c>
      <c r="H12" s="487"/>
      <c r="I12" s="487">
        <v>0</v>
      </c>
      <c r="J12" s="1"/>
      <c r="K12" s="489" t="s">
        <v>1060</v>
      </c>
      <c r="L12" s="482">
        <f t="shared" si="7"/>
        <v>-0.06</v>
      </c>
      <c r="M12" s="482">
        <f t="shared" si="8"/>
        <v>2.4999999999999994E-2</v>
      </c>
      <c r="N12" s="482">
        <f t="shared" si="9"/>
        <v>0.15</v>
      </c>
      <c r="O12" s="482">
        <f t="shared" si="10"/>
        <v>-0.06</v>
      </c>
      <c r="P12" s="482">
        <f t="shared" si="11"/>
        <v>7.4999999999999997E-2</v>
      </c>
      <c r="Q12" s="482">
        <f t="shared" si="12"/>
        <v>0.15</v>
      </c>
      <c r="R12" s="1"/>
      <c r="S12" s="1"/>
      <c r="T12" s="158" t="s">
        <v>1060</v>
      </c>
      <c r="U12" s="307">
        <f t="shared" si="13"/>
        <v>0</v>
      </c>
      <c r="V12" s="308">
        <f t="shared" si="14"/>
        <v>7.4999999999999997E-2</v>
      </c>
      <c r="W12" s="309">
        <f t="shared" si="15"/>
        <v>0.15</v>
      </c>
      <c r="X12" s="307">
        <f t="shared" si="16"/>
        <v>0</v>
      </c>
      <c r="Y12" s="308">
        <f t="shared" si="17"/>
        <v>7.4999999999999997E-2</v>
      </c>
      <c r="Z12" s="309">
        <f t="shared" si="18"/>
        <v>0.15</v>
      </c>
      <c r="AA12" s="1"/>
      <c r="AB12" s="153" t="s">
        <v>239</v>
      </c>
      <c r="AC12" s="152" t="s">
        <v>621</v>
      </c>
      <c r="AD12" s="316">
        <f t="shared" si="3"/>
        <v>0</v>
      </c>
      <c r="AE12" s="317">
        <f t="shared" si="3"/>
        <v>0</v>
      </c>
      <c r="AF12" s="318">
        <f t="shared" si="3"/>
        <v>0</v>
      </c>
      <c r="AG12" s="316">
        <f t="shared" si="4"/>
        <v>0</v>
      </c>
      <c r="AH12" s="317">
        <f t="shared" si="4"/>
        <v>0</v>
      </c>
      <c r="AI12" s="318">
        <f t="shared" si="4"/>
        <v>0</v>
      </c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2:57" x14ac:dyDescent="0.25">
      <c r="B13" s="1"/>
      <c r="C13" s="489" t="s">
        <v>616</v>
      </c>
      <c r="D13" s="486">
        <v>0</v>
      </c>
      <c r="E13" s="487">
        <v>0.03</v>
      </c>
      <c r="F13" s="488"/>
      <c r="G13" s="486">
        <v>0</v>
      </c>
      <c r="H13" s="487"/>
      <c r="I13" s="487">
        <v>0</v>
      </c>
      <c r="J13" s="1"/>
      <c r="K13" s="489" t="s">
        <v>225</v>
      </c>
      <c r="L13" s="482">
        <f t="shared" si="7"/>
        <v>0.06</v>
      </c>
      <c r="M13" s="482">
        <f t="shared" si="8"/>
        <v>1.4999999999999999E-2</v>
      </c>
      <c r="N13" s="482">
        <f t="shared" si="9"/>
        <v>0.05</v>
      </c>
      <c r="O13" s="482">
        <f t="shared" si="10"/>
        <v>0.06</v>
      </c>
      <c r="P13" s="482">
        <f t="shared" si="11"/>
        <v>4.4999999999999998E-2</v>
      </c>
      <c r="Q13" s="482">
        <f t="shared" si="12"/>
        <v>0</v>
      </c>
      <c r="R13" s="1"/>
      <c r="S13" s="1"/>
      <c r="T13" s="158" t="s">
        <v>225</v>
      </c>
      <c r="U13" s="307">
        <f t="shared" si="13"/>
        <v>0.06</v>
      </c>
      <c r="V13" s="308">
        <f t="shared" si="14"/>
        <v>4.4999999999999998E-2</v>
      </c>
      <c r="W13" s="309">
        <f t="shared" si="15"/>
        <v>0.05</v>
      </c>
      <c r="X13" s="307">
        <f t="shared" si="16"/>
        <v>0.06</v>
      </c>
      <c r="Y13" s="308">
        <f t="shared" si="17"/>
        <v>4.4999999999999998E-2</v>
      </c>
      <c r="Z13" s="309">
        <f t="shared" si="18"/>
        <v>0</v>
      </c>
      <c r="AA13" s="1"/>
      <c r="AB13" s="153" t="s">
        <v>229</v>
      </c>
      <c r="AC13" s="152" t="s">
        <v>621</v>
      </c>
      <c r="AD13" s="316">
        <f t="shared" si="3"/>
        <v>0.19</v>
      </c>
      <c r="AE13" s="317">
        <f t="shared" si="3"/>
        <v>7.4999999999999997E-2</v>
      </c>
      <c r="AF13" s="318">
        <f t="shared" si="3"/>
        <v>0.15</v>
      </c>
      <c r="AG13" s="316">
        <f t="shared" si="4"/>
        <v>7.0000000000000007E-2</v>
      </c>
      <c r="AH13" s="317">
        <f t="shared" si="4"/>
        <v>0</v>
      </c>
      <c r="AI13" s="318">
        <f t="shared" si="4"/>
        <v>0.1</v>
      </c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2:57" x14ac:dyDescent="0.25">
      <c r="B14" s="1"/>
      <c r="C14" s="490"/>
      <c r="D14" s="491"/>
      <c r="E14" s="492"/>
      <c r="F14" s="493"/>
      <c r="G14" s="491"/>
      <c r="H14" s="492"/>
      <c r="I14" s="493"/>
      <c r="J14" s="1"/>
      <c r="K14" s="490" t="s">
        <v>616</v>
      </c>
      <c r="L14" s="482">
        <f t="shared" si="7"/>
        <v>0</v>
      </c>
      <c r="M14" s="482">
        <f t="shared" si="8"/>
        <v>2.5000000000000001E-2</v>
      </c>
      <c r="N14" s="482">
        <f t="shared" si="9"/>
        <v>0</v>
      </c>
      <c r="O14" s="482">
        <f t="shared" si="10"/>
        <v>0</v>
      </c>
      <c r="P14" s="482">
        <f t="shared" si="11"/>
        <v>2.5000000000000001E-2</v>
      </c>
      <c r="Q14" s="482">
        <f t="shared" si="12"/>
        <v>0</v>
      </c>
      <c r="R14" s="1"/>
      <c r="S14" s="1"/>
      <c r="T14" s="154" t="s">
        <v>616</v>
      </c>
      <c r="U14" s="313">
        <f t="shared" si="13"/>
        <v>0</v>
      </c>
      <c r="V14" s="314">
        <f t="shared" si="14"/>
        <v>2.5000000000000001E-2</v>
      </c>
      <c r="W14" s="315">
        <f t="shared" si="15"/>
        <v>0</v>
      </c>
      <c r="X14" s="313">
        <f t="shared" si="16"/>
        <v>0</v>
      </c>
      <c r="Y14" s="314">
        <f t="shared" si="17"/>
        <v>2.5000000000000001E-2</v>
      </c>
      <c r="Z14" s="315">
        <f t="shared" si="18"/>
        <v>0</v>
      </c>
      <c r="AA14" s="1"/>
      <c r="AB14" s="5" t="s">
        <v>930</v>
      </c>
      <c r="AC14" s="139" t="s">
        <v>621</v>
      </c>
      <c r="AD14" s="331">
        <f t="shared" si="3"/>
        <v>0</v>
      </c>
      <c r="AE14" s="332">
        <f t="shared" si="3"/>
        <v>7.4999999999999997E-2</v>
      </c>
      <c r="AF14" s="333">
        <f t="shared" si="3"/>
        <v>0.15</v>
      </c>
      <c r="AG14" s="331">
        <f t="shared" si="4"/>
        <v>0</v>
      </c>
      <c r="AH14" s="332">
        <f t="shared" si="4"/>
        <v>7.4999999999999997E-2</v>
      </c>
      <c r="AI14" s="333">
        <f t="shared" si="4"/>
        <v>0.15</v>
      </c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2:57" x14ac:dyDescent="0.25">
      <c r="B15" s="1"/>
      <c r="C15" s="494"/>
      <c r="D15" s="495"/>
      <c r="E15" s="496"/>
      <c r="F15" s="497"/>
      <c r="G15" s="495"/>
      <c r="H15" s="496"/>
      <c r="I15" s="497"/>
      <c r="J15" s="411"/>
      <c r="K15" s="494" t="s">
        <v>590</v>
      </c>
      <c r="L15" s="495">
        <f t="shared" ref="L15:Q15" si="19">SUM(L5:L14)</f>
        <v>-9.9999999999999534E-3</v>
      </c>
      <c r="M15" s="496">
        <f t="shared" si="19"/>
        <v>-2.0000000000000011E-2</v>
      </c>
      <c r="N15" s="497">
        <f t="shared" si="19"/>
        <v>1</v>
      </c>
      <c r="O15" s="495">
        <f t="shared" si="19"/>
        <v>7.6327832942979512E-17</v>
      </c>
      <c r="P15" s="496">
        <f t="shared" si="19"/>
        <v>1</v>
      </c>
      <c r="Q15" s="497">
        <f t="shared" si="19"/>
        <v>-8.3266726846886741E-17</v>
      </c>
      <c r="R15" s="1"/>
      <c r="S15" s="1"/>
      <c r="T15" s="155" t="s">
        <v>590</v>
      </c>
      <c r="U15" s="316">
        <f t="shared" ref="U15:Z15" si="20">SUM(U5:U14)</f>
        <v>1</v>
      </c>
      <c r="V15" s="317">
        <f t="shared" si="20"/>
        <v>1</v>
      </c>
      <c r="W15" s="318">
        <f t="shared" si="20"/>
        <v>1</v>
      </c>
      <c r="X15" s="316">
        <f t="shared" si="20"/>
        <v>1.0000000000000002</v>
      </c>
      <c r="Y15" s="317">
        <f t="shared" si="20"/>
        <v>1</v>
      </c>
      <c r="Z15" s="318">
        <f t="shared" si="20"/>
        <v>1</v>
      </c>
      <c r="AA15" s="1"/>
      <c r="AB15" s="6" t="s">
        <v>236</v>
      </c>
      <c r="AC15" s="140" t="s">
        <v>622</v>
      </c>
      <c r="AD15" s="328">
        <f t="shared" si="3"/>
        <v>0</v>
      </c>
      <c r="AE15" s="329">
        <f t="shared" si="3"/>
        <v>0</v>
      </c>
      <c r="AF15" s="330">
        <f t="shared" si="3"/>
        <v>0</v>
      </c>
      <c r="AG15" s="328">
        <f t="shared" si="4"/>
        <v>0</v>
      </c>
      <c r="AH15" s="329">
        <f t="shared" si="4"/>
        <v>0</v>
      </c>
      <c r="AI15" s="330">
        <f t="shared" si="4"/>
        <v>0</v>
      </c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2:57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3" t="s">
        <v>236</v>
      </c>
      <c r="AC16" s="141" t="s">
        <v>623</v>
      </c>
      <c r="AD16" s="325">
        <f t="shared" si="3"/>
        <v>2.5000000000000001E-2</v>
      </c>
      <c r="AE16" s="326">
        <f t="shared" si="3"/>
        <v>2.5000000000000001E-2</v>
      </c>
      <c r="AF16" s="327">
        <f t="shared" si="3"/>
        <v>0</v>
      </c>
      <c r="AG16" s="325">
        <f t="shared" si="4"/>
        <v>0.03</v>
      </c>
      <c r="AH16" s="326">
        <f t="shared" si="4"/>
        <v>2.5000000000000001E-2</v>
      </c>
      <c r="AI16" s="327">
        <f t="shared" si="4"/>
        <v>0</v>
      </c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2:59" ht="18.75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34"/>
      <c r="T17" s="1"/>
      <c r="U17" s="1"/>
      <c r="V17" s="1"/>
      <c r="W17" s="1"/>
      <c r="X17" s="1"/>
      <c r="Y17" s="1"/>
      <c r="Z17" s="1"/>
      <c r="AA17" s="1"/>
      <c r="AB17" s="153" t="s">
        <v>225</v>
      </c>
      <c r="AC17" s="152" t="s">
        <v>622</v>
      </c>
      <c r="AD17" s="316">
        <f t="shared" si="3"/>
        <v>0.06</v>
      </c>
      <c r="AE17" s="317">
        <f t="shared" si="3"/>
        <v>4.4999999999999998E-2</v>
      </c>
      <c r="AF17" s="318">
        <f t="shared" si="3"/>
        <v>0.05</v>
      </c>
      <c r="AG17" s="316">
        <f t="shared" si="4"/>
        <v>0.06</v>
      </c>
      <c r="AH17" s="317">
        <f t="shared" si="4"/>
        <v>4.4999999999999998E-2</v>
      </c>
      <c r="AI17" s="318">
        <f t="shared" si="4"/>
        <v>0</v>
      </c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2:59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53" t="s">
        <v>616</v>
      </c>
      <c r="AC18" s="152" t="s">
        <v>622</v>
      </c>
      <c r="AD18" s="316">
        <f t="shared" si="3"/>
        <v>0</v>
      </c>
      <c r="AE18" s="317">
        <f t="shared" si="3"/>
        <v>2.5000000000000001E-2</v>
      </c>
      <c r="AF18" s="318">
        <f t="shared" si="3"/>
        <v>0</v>
      </c>
      <c r="AG18" s="316">
        <f t="shared" si="4"/>
        <v>0</v>
      </c>
      <c r="AH18" s="317">
        <f t="shared" si="4"/>
        <v>2.5000000000000001E-2</v>
      </c>
      <c r="AI18" s="318">
        <f t="shared" si="4"/>
        <v>0</v>
      </c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2:59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3" t="s">
        <v>306</v>
      </c>
      <c r="AC19" s="141" t="s">
        <v>590</v>
      </c>
      <c r="AD19" s="316">
        <f t="shared" ref="AD19:AI19" si="21">SUM(AD4:AD18)</f>
        <v>1</v>
      </c>
      <c r="AE19" s="317">
        <f>SUM(AE4:AE18)</f>
        <v>1</v>
      </c>
      <c r="AF19" s="318">
        <f t="shared" si="21"/>
        <v>1</v>
      </c>
      <c r="AG19" s="316">
        <f t="shared" si="21"/>
        <v>1.0000000000000002</v>
      </c>
      <c r="AH19" s="335">
        <f t="shared" si="21"/>
        <v>1</v>
      </c>
      <c r="AI19" s="318">
        <f t="shared" si="21"/>
        <v>1</v>
      </c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2:59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2:59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46" t="s">
        <v>665</v>
      </c>
      <c r="AD21" s="147" t="s">
        <v>666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2:59" ht="15.75" x14ac:dyDescent="0.25">
      <c r="B22" s="16" t="s">
        <v>1048</v>
      </c>
      <c r="C22" s="10"/>
      <c r="D22" s="9"/>
      <c r="E22" s="9"/>
      <c r="F22" s="9"/>
      <c r="G22" s="9"/>
      <c r="H22" s="11"/>
      <c r="I22" s="1"/>
      <c r="J22" s="16" t="s">
        <v>698</v>
      </c>
      <c r="K22" s="10"/>
      <c r="L22" s="9"/>
      <c r="M22" s="9"/>
      <c r="N22" s="9"/>
      <c r="O22" s="9"/>
      <c r="P22" s="11"/>
      <c r="Q22" s="1"/>
      <c r="R22" s="16" t="s">
        <v>40</v>
      </c>
      <c r="S22" s="10"/>
      <c r="T22" s="9"/>
      <c r="U22" s="9"/>
      <c r="V22" s="9"/>
      <c r="W22" s="9"/>
      <c r="X22" s="11"/>
      <c r="Y22" s="1"/>
      <c r="Z22" s="8" t="s">
        <v>39</v>
      </c>
      <c r="AA22" s="10"/>
      <c r="AB22" s="9"/>
      <c r="AC22" s="9"/>
      <c r="AD22" s="9"/>
      <c r="AE22" s="9"/>
      <c r="AF22" s="11"/>
      <c r="AG22" s="1"/>
      <c r="AH22" s="8" t="s">
        <v>674</v>
      </c>
      <c r="AI22" s="10"/>
      <c r="AJ22" s="9"/>
      <c r="AK22" s="11"/>
      <c r="AL22" s="9"/>
      <c r="AM22" s="9"/>
      <c r="AN22" s="1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</row>
    <row r="23" spans="2:59" x14ac:dyDescent="0.25">
      <c r="B23" s="1" t="s">
        <v>56</v>
      </c>
      <c r="C23" s="1" t="s">
        <v>308</v>
      </c>
      <c r="D23" s="1" t="s">
        <v>32</v>
      </c>
      <c r="E23" s="1" t="s">
        <v>52</v>
      </c>
      <c r="F23" s="138" t="s">
        <v>0</v>
      </c>
      <c r="G23" s="138" t="s">
        <v>1</v>
      </c>
      <c r="H23" s="138" t="s">
        <v>626</v>
      </c>
      <c r="I23" s="1"/>
      <c r="J23" s="1" t="s">
        <v>56</v>
      </c>
      <c r="K23" s="1" t="s">
        <v>308</v>
      </c>
      <c r="L23" s="1" t="s">
        <v>32</v>
      </c>
      <c r="M23" s="1" t="s">
        <v>52</v>
      </c>
      <c r="N23" s="138" t="s">
        <v>0</v>
      </c>
      <c r="O23" s="138" t="s">
        <v>1</v>
      </c>
      <c r="P23" s="138" t="s">
        <v>626</v>
      </c>
      <c r="Q23" s="1"/>
      <c r="R23" s="1" t="s">
        <v>56</v>
      </c>
      <c r="S23" s="1" t="s">
        <v>308</v>
      </c>
      <c r="T23" s="1" t="s">
        <v>32</v>
      </c>
      <c r="U23" s="1" t="s">
        <v>52</v>
      </c>
      <c r="V23" s="138" t="s">
        <v>0</v>
      </c>
      <c r="W23" s="138" t="s">
        <v>1</v>
      </c>
      <c r="X23" s="138" t="s">
        <v>626</v>
      </c>
      <c r="Y23" s="1"/>
      <c r="Z23" s="1" t="s">
        <v>56</v>
      </c>
      <c r="AA23" s="1" t="s">
        <v>308</v>
      </c>
      <c r="AB23" s="1" t="s">
        <v>32</v>
      </c>
      <c r="AC23" s="1" t="s">
        <v>52</v>
      </c>
      <c r="AD23" s="138" t="s">
        <v>0</v>
      </c>
      <c r="AE23" s="138" t="s">
        <v>1</v>
      </c>
      <c r="AF23" s="138" t="s">
        <v>626</v>
      </c>
      <c r="AG23" s="1"/>
      <c r="AH23" s="1" t="s">
        <v>56</v>
      </c>
      <c r="AI23" s="1" t="s">
        <v>308</v>
      </c>
      <c r="AJ23" s="1" t="s">
        <v>32</v>
      </c>
      <c r="AK23" s="1" t="s">
        <v>52</v>
      </c>
      <c r="AL23" s="138" t="s">
        <v>0</v>
      </c>
      <c r="AM23" s="138" t="s">
        <v>1</v>
      </c>
      <c r="AN23" s="138" t="s">
        <v>626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</row>
    <row r="24" spans="2:59" x14ac:dyDescent="0.25">
      <c r="B24" s="5" t="s">
        <v>672</v>
      </c>
      <c r="C24" s="12" t="s">
        <v>542</v>
      </c>
      <c r="D24" s="12" t="s">
        <v>5</v>
      </c>
      <c r="E24" s="142">
        <v>0.1</v>
      </c>
      <c r="F24" s="12" t="s">
        <v>224</v>
      </c>
      <c r="G24" s="12" t="s">
        <v>225</v>
      </c>
      <c r="H24" s="13" t="s">
        <v>622</v>
      </c>
      <c r="I24" s="1" t="s">
        <v>591</v>
      </c>
      <c r="J24" s="5" t="s">
        <v>1069</v>
      </c>
      <c r="K24" s="12"/>
      <c r="L24" s="12" t="s">
        <v>854</v>
      </c>
      <c r="M24" s="142">
        <v>0.1</v>
      </c>
      <c r="N24" s="12" t="s">
        <v>66</v>
      </c>
      <c r="O24" s="12" t="s">
        <v>929</v>
      </c>
      <c r="P24" s="13" t="s">
        <v>621</v>
      </c>
      <c r="Q24" s="1" t="s">
        <v>591</v>
      </c>
      <c r="R24" s="5" t="s">
        <v>672</v>
      </c>
      <c r="S24" s="12" t="s">
        <v>543</v>
      </c>
      <c r="T24" s="12" t="s">
        <v>6</v>
      </c>
      <c r="U24" s="142">
        <v>0.18</v>
      </c>
      <c r="V24" s="12" t="s">
        <v>226</v>
      </c>
      <c r="W24" s="12" t="s">
        <v>227</v>
      </c>
      <c r="X24" s="13" t="s">
        <v>622</v>
      </c>
      <c r="Y24" s="1" t="s">
        <v>591</v>
      </c>
      <c r="Z24" s="5" t="s">
        <v>672</v>
      </c>
      <c r="AA24" s="12" t="s">
        <v>543</v>
      </c>
      <c r="AB24" s="12" t="s">
        <v>6</v>
      </c>
      <c r="AC24" s="142">
        <v>0.18</v>
      </c>
      <c r="AD24" s="12" t="s">
        <v>226</v>
      </c>
      <c r="AE24" s="12" t="s">
        <v>227</v>
      </c>
      <c r="AF24" s="13" t="s">
        <v>622</v>
      </c>
      <c r="AG24" s="1" t="s">
        <v>591</v>
      </c>
      <c r="AH24" s="5" t="s">
        <v>674</v>
      </c>
      <c r="AI24" s="12" t="s">
        <v>673</v>
      </c>
      <c r="AJ24" s="12" t="s">
        <v>662</v>
      </c>
      <c r="AK24" s="142">
        <v>0.98</v>
      </c>
      <c r="AL24" s="12" t="s">
        <v>66</v>
      </c>
      <c r="AM24" s="12" t="s">
        <v>66</v>
      </c>
      <c r="AN24" s="13" t="s">
        <v>620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</row>
    <row r="25" spans="2:59" x14ac:dyDescent="0.25">
      <c r="B25" s="6" t="s">
        <v>672</v>
      </c>
      <c r="C25" s="2" t="s">
        <v>632</v>
      </c>
      <c r="D25" s="2" t="s">
        <v>633</v>
      </c>
      <c r="E25" s="145">
        <v>0.1</v>
      </c>
      <c r="F25" s="2" t="s">
        <v>236</v>
      </c>
      <c r="G25" s="2" t="s">
        <v>704</v>
      </c>
      <c r="H25" s="14" t="s">
        <v>623</v>
      </c>
      <c r="I25" s="1" t="s">
        <v>591</v>
      </c>
      <c r="J25" s="6" t="s">
        <v>1069</v>
      </c>
      <c r="K25" s="2"/>
      <c r="L25" s="2" t="s">
        <v>851</v>
      </c>
      <c r="M25" s="145">
        <v>0.15</v>
      </c>
      <c r="N25" s="2" t="s">
        <v>66</v>
      </c>
      <c r="O25" s="2" t="s">
        <v>929</v>
      </c>
      <c r="P25" s="14" t="s">
        <v>622</v>
      </c>
      <c r="Q25" s="1" t="s">
        <v>591</v>
      </c>
      <c r="R25" s="6" t="s">
        <v>672</v>
      </c>
      <c r="S25" s="2" t="s">
        <v>544</v>
      </c>
      <c r="T25" s="2" t="s">
        <v>53</v>
      </c>
      <c r="U25" s="143">
        <v>0.19</v>
      </c>
      <c r="V25" s="2" t="s">
        <v>228</v>
      </c>
      <c r="W25" s="2" t="s">
        <v>229</v>
      </c>
      <c r="X25" s="14" t="s">
        <v>621</v>
      </c>
      <c r="Y25" s="1" t="s">
        <v>591</v>
      </c>
      <c r="Z25" s="6" t="s">
        <v>672</v>
      </c>
      <c r="AA25" s="2" t="s">
        <v>539</v>
      </c>
      <c r="AB25" s="2" t="s">
        <v>2</v>
      </c>
      <c r="AC25" s="145">
        <v>7.0000000000000007E-2</v>
      </c>
      <c r="AD25" s="2" t="s">
        <v>220</v>
      </c>
      <c r="AE25" s="2" t="s">
        <v>221</v>
      </c>
      <c r="AF25" s="14" t="s">
        <v>621</v>
      </c>
      <c r="AG25" s="1" t="s">
        <v>591</v>
      </c>
      <c r="AH25" s="3" t="s">
        <v>674</v>
      </c>
      <c r="AI25" s="4"/>
      <c r="AJ25" s="4" t="s">
        <v>58</v>
      </c>
      <c r="AK25" s="144">
        <v>0.02</v>
      </c>
      <c r="AL25" s="2" t="s">
        <v>16</v>
      </c>
      <c r="AM25" s="2" t="s">
        <v>16</v>
      </c>
      <c r="AN25" s="14" t="s">
        <v>16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</row>
    <row r="26" spans="2:59" x14ac:dyDescent="0.25">
      <c r="B26" s="6" t="s">
        <v>672</v>
      </c>
      <c r="C26" s="2" t="s">
        <v>549</v>
      </c>
      <c r="D26" s="2" t="s">
        <v>12</v>
      </c>
      <c r="E26" s="145">
        <v>0.25</v>
      </c>
      <c r="F26" s="2" t="s">
        <v>13</v>
      </c>
      <c r="G26" s="2" t="s">
        <v>231</v>
      </c>
      <c r="H26" s="14" t="s">
        <v>621</v>
      </c>
      <c r="I26" s="1" t="s">
        <v>591</v>
      </c>
      <c r="J26" s="6" t="s">
        <v>1069</v>
      </c>
      <c r="K26" s="2" t="s">
        <v>544</v>
      </c>
      <c r="L26" s="2" t="s">
        <v>53</v>
      </c>
      <c r="M26" s="145">
        <v>0.1</v>
      </c>
      <c r="N26" s="2" t="s">
        <v>228</v>
      </c>
      <c r="O26" s="2" t="s">
        <v>229</v>
      </c>
      <c r="P26" s="14" t="s">
        <v>621</v>
      </c>
      <c r="Q26" s="1" t="s">
        <v>591</v>
      </c>
      <c r="R26" s="6" t="s">
        <v>672</v>
      </c>
      <c r="S26" s="2"/>
      <c r="T26" s="2" t="s">
        <v>58</v>
      </c>
      <c r="U26" s="143">
        <v>0</v>
      </c>
      <c r="V26" s="2" t="s">
        <v>16</v>
      </c>
      <c r="W26" s="2" t="s">
        <v>16</v>
      </c>
      <c r="X26" s="14" t="s">
        <v>16</v>
      </c>
      <c r="Y26" s="1" t="s">
        <v>591</v>
      </c>
      <c r="Z26" s="6" t="s">
        <v>672</v>
      </c>
      <c r="AA26" s="2" t="s">
        <v>544</v>
      </c>
      <c r="AB26" s="2" t="s">
        <v>53</v>
      </c>
      <c r="AC26" s="145">
        <v>7.0000000000000007E-2</v>
      </c>
      <c r="AD26" s="2" t="s">
        <v>228</v>
      </c>
      <c r="AE26" s="2" t="s">
        <v>229</v>
      </c>
      <c r="AF26" s="14" t="s">
        <v>621</v>
      </c>
      <c r="AG26" s="1" t="s">
        <v>591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</row>
    <row r="27" spans="2:59" x14ac:dyDescent="0.25">
      <c r="B27" s="3" t="s">
        <v>672</v>
      </c>
      <c r="C27" s="4" t="s">
        <v>544</v>
      </c>
      <c r="D27" s="4" t="s">
        <v>53</v>
      </c>
      <c r="E27" s="144">
        <v>0.55000000000000004</v>
      </c>
      <c r="F27" s="4" t="s">
        <v>228</v>
      </c>
      <c r="G27" s="4" t="s">
        <v>229</v>
      </c>
      <c r="H27" s="15" t="s">
        <v>621</v>
      </c>
      <c r="I27" s="1" t="s">
        <v>591</v>
      </c>
      <c r="J27" s="6" t="s">
        <v>1069</v>
      </c>
      <c r="K27" s="2"/>
      <c r="L27" s="2" t="s">
        <v>1045</v>
      </c>
      <c r="M27" s="145">
        <v>0.25</v>
      </c>
      <c r="N27" s="2" t="s">
        <v>66</v>
      </c>
      <c r="O27" s="2" t="s">
        <v>930</v>
      </c>
      <c r="P27" s="14" t="s">
        <v>621</v>
      </c>
      <c r="Q27" s="1" t="s">
        <v>591</v>
      </c>
      <c r="R27" s="6" t="s">
        <v>672</v>
      </c>
      <c r="S27" s="2" t="s">
        <v>539</v>
      </c>
      <c r="T27" s="2" t="s">
        <v>2</v>
      </c>
      <c r="U27" s="143">
        <v>7.0000000000000007E-2</v>
      </c>
      <c r="V27" s="2" t="s">
        <v>220</v>
      </c>
      <c r="W27" s="2" t="s">
        <v>221</v>
      </c>
      <c r="X27" s="14" t="s">
        <v>621</v>
      </c>
      <c r="Y27" s="1" t="s">
        <v>591</v>
      </c>
      <c r="Z27" s="6" t="s">
        <v>672</v>
      </c>
      <c r="AA27" s="2" t="s">
        <v>541</v>
      </c>
      <c r="AB27" s="2" t="s">
        <v>4</v>
      </c>
      <c r="AC27" s="145">
        <v>7.0000000000000007E-2</v>
      </c>
      <c r="AD27" s="2" t="s">
        <v>220</v>
      </c>
      <c r="AE27" s="2" t="s">
        <v>223</v>
      </c>
      <c r="AF27" s="14" t="s">
        <v>622</v>
      </c>
      <c r="AG27" s="1" t="s">
        <v>591</v>
      </c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</row>
    <row r="28" spans="2:59" ht="15.75" x14ac:dyDescent="0.25">
      <c r="B28" s="6" t="s">
        <v>1069</v>
      </c>
      <c r="C28" s="2" t="s">
        <v>544</v>
      </c>
      <c r="D28" s="2" t="s">
        <v>53</v>
      </c>
      <c r="E28" s="145">
        <v>0.55000000000000004</v>
      </c>
      <c r="F28" s="2" t="s">
        <v>228</v>
      </c>
      <c r="G28" s="2" t="s">
        <v>229</v>
      </c>
      <c r="H28" s="14" t="s">
        <v>621</v>
      </c>
      <c r="I28" s="1" t="s">
        <v>591</v>
      </c>
      <c r="J28" s="6" t="s">
        <v>1069</v>
      </c>
      <c r="K28" s="2"/>
      <c r="L28" s="2" t="s">
        <v>855</v>
      </c>
      <c r="M28" s="145">
        <v>0</v>
      </c>
      <c r="N28" s="2" t="s">
        <v>66</v>
      </c>
      <c r="O28" s="2" t="s">
        <v>929</v>
      </c>
      <c r="P28" s="14" t="s">
        <v>620</v>
      </c>
      <c r="Q28" s="1" t="s">
        <v>591</v>
      </c>
      <c r="R28" s="6" t="s">
        <v>672</v>
      </c>
      <c r="S28" s="2" t="s">
        <v>549</v>
      </c>
      <c r="T28" s="2" t="s">
        <v>12</v>
      </c>
      <c r="U28" s="143">
        <v>0.06</v>
      </c>
      <c r="V28" s="2" t="s">
        <v>13</v>
      </c>
      <c r="W28" s="2" t="s">
        <v>231</v>
      </c>
      <c r="X28" s="14" t="s">
        <v>621</v>
      </c>
      <c r="Y28" s="1" t="s">
        <v>591</v>
      </c>
      <c r="Z28" s="6" t="s">
        <v>672</v>
      </c>
      <c r="AA28" s="2" t="s">
        <v>546</v>
      </c>
      <c r="AB28" s="2" t="s">
        <v>8</v>
      </c>
      <c r="AC28" s="145">
        <v>0.05</v>
      </c>
      <c r="AD28" s="2" t="s">
        <v>220</v>
      </c>
      <c r="AE28" s="2" t="s">
        <v>223</v>
      </c>
      <c r="AF28" s="14" t="s">
        <v>622</v>
      </c>
      <c r="AG28" s="1" t="s">
        <v>591</v>
      </c>
      <c r="AH28" s="8" t="s">
        <v>675</v>
      </c>
      <c r="AI28" s="10"/>
      <c r="AJ28" s="9"/>
      <c r="AK28" s="11"/>
      <c r="AL28" s="9"/>
      <c r="AM28" s="9"/>
      <c r="AN28" s="1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</row>
    <row r="29" spans="2:59" x14ac:dyDescent="0.25">
      <c r="B29" s="6" t="s">
        <v>1069</v>
      </c>
      <c r="C29" s="2"/>
      <c r="D29" s="2" t="s">
        <v>1045</v>
      </c>
      <c r="E29" s="145">
        <v>0.45</v>
      </c>
      <c r="F29" s="2" t="s">
        <v>66</v>
      </c>
      <c r="G29" s="2" t="s">
        <v>930</v>
      </c>
      <c r="H29" s="14" t="s">
        <v>621</v>
      </c>
      <c r="I29" s="1" t="s">
        <v>591</v>
      </c>
      <c r="J29" s="6" t="s">
        <v>1069</v>
      </c>
      <c r="K29" s="2"/>
      <c r="L29" s="2" t="s">
        <v>852</v>
      </c>
      <c r="M29" s="145">
        <v>0.25</v>
      </c>
      <c r="N29" s="2" t="s">
        <v>66</v>
      </c>
      <c r="O29" s="2" t="s">
        <v>615</v>
      </c>
      <c r="P29" s="14" t="s">
        <v>621</v>
      </c>
      <c r="Q29" s="1" t="s">
        <v>591</v>
      </c>
      <c r="R29" s="6" t="s">
        <v>672</v>
      </c>
      <c r="S29" s="2" t="s">
        <v>542</v>
      </c>
      <c r="T29" s="2" t="s">
        <v>5</v>
      </c>
      <c r="U29" s="143">
        <v>0.06</v>
      </c>
      <c r="V29" s="2" t="s">
        <v>224</v>
      </c>
      <c r="W29" s="2" t="s">
        <v>225</v>
      </c>
      <c r="X29" s="14" t="s">
        <v>622</v>
      </c>
      <c r="Y29" s="1" t="s">
        <v>591</v>
      </c>
      <c r="Z29" s="6" t="s">
        <v>672</v>
      </c>
      <c r="AA29" s="2" t="s">
        <v>549</v>
      </c>
      <c r="AB29" s="337" t="s">
        <v>12</v>
      </c>
      <c r="AC29" s="338">
        <v>7.0000000000000007E-2</v>
      </c>
      <c r="AD29" s="337" t="s">
        <v>13</v>
      </c>
      <c r="AE29" s="337" t="s">
        <v>231</v>
      </c>
      <c r="AF29" s="339" t="s">
        <v>621</v>
      </c>
      <c r="AG29" s="340" t="s">
        <v>591</v>
      </c>
      <c r="AH29" s="340" t="s">
        <v>56</v>
      </c>
      <c r="AI29" s="1" t="s">
        <v>308</v>
      </c>
      <c r="AJ29" s="1" t="s">
        <v>32</v>
      </c>
      <c r="AK29" s="1" t="s">
        <v>52</v>
      </c>
      <c r="AL29" s="138" t="s">
        <v>0</v>
      </c>
      <c r="AM29" s="138" t="s">
        <v>1</v>
      </c>
      <c r="AN29" s="138" t="s">
        <v>626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</row>
    <row r="30" spans="2:59" x14ac:dyDescent="0.25">
      <c r="B30" s="3" t="s">
        <v>1069</v>
      </c>
      <c r="C30" s="4"/>
      <c r="D30" s="4" t="s">
        <v>58</v>
      </c>
      <c r="E30" s="144">
        <v>0</v>
      </c>
      <c r="F30" s="4" t="s">
        <v>16</v>
      </c>
      <c r="G30" s="4" t="s">
        <v>16</v>
      </c>
      <c r="H30" s="15" t="s">
        <v>16</v>
      </c>
      <c r="I30" s="1"/>
      <c r="J30" s="6" t="s">
        <v>1069</v>
      </c>
      <c r="K30" s="2" t="s">
        <v>543</v>
      </c>
      <c r="L30" s="2" t="s">
        <v>6</v>
      </c>
      <c r="M30" s="145">
        <v>0.1</v>
      </c>
      <c r="N30" s="2" t="s">
        <v>226</v>
      </c>
      <c r="O30" s="2" t="s">
        <v>227</v>
      </c>
      <c r="P30" s="14" t="s">
        <v>622</v>
      </c>
      <c r="Q30" s="1"/>
      <c r="R30" s="6" t="s">
        <v>672</v>
      </c>
      <c r="S30" s="2" t="s">
        <v>548</v>
      </c>
      <c r="T30" s="2" t="s">
        <v>10</v>
      </c>
      <c r="U30" s="143">
        <v>0.06</v>
      </c>
      <c r="V30" s="2" t="s">
        <v>220</v>
      </c>
      <c r="W30" s="2" t="s">
        <v>223</v>
      </c>
      <c r="X30" s="14" t="s">
        <v>622</v>
      </c>
      <c r="Y30" s="1" t="s">
        <v>591</v>
      </c>
      <c r="Z30" s="6" t="s">
        <v>672</v>
      </c>
      <c r="AA30" s="2" t="s">
        <v>542</v>
      </c>
      <c r="AB30" s="337" t="s">
        <v>5</v>
      </c>
      <c r="AC30" s="338">
        <v>0.06</v>
      </c>
      <c r="AD30" s="337" t="s">
        <v>224</v>
      </c>
      <c r="AE30" s="337" t="s">
        <v>225</v>
      </c>
      <c r="AF30" s="339" t="s">
        <v>622</v>
      </c>
      <c r="AG30" s="340" t="s">
        <v>591</v>
      </c>
      <c r="AH30" s="341" t="s">
        <v>676</v>
      </c>
      <c r="AI30" s="12" t="s">
        <v>548</v>
      </c>
      <c r="AJ30" s="12" t="s">
        <v>10</v>
      </c>
      <c r="AK30" s="142">
        <v>0.22</v>
      </c>
      <c r="AL30" s="12" t="s">
        <v>220</v>
      </c>
      <c r="AM30" s="12" t="s">
        <v>223</v>
      </c>
      <c r="AN30" s="13" t="s">
        <v>622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</row>
    <row r="31" spans="2:59" x14ac:dyDescent="0.25">
      <c r="B31" s="6" t="s">
        <v>1067</v>
      </c>
      <c r="C31" s="2" t="s">
        <v>544</v>
      </c>
      <c r="D31" s="2" t="s">
        <v>53</v>
      </c>
      <c r="E31" s="145">
        <v>0.55000000000000004</v>
      </c>
      <c r="F31" s="2" t="s">
        <v>228</v>
      </c>
      <c r="G31" s="2" t="s">
        <v>229</v>
      </c>
      <c r="H31" s="14" t="s">
        <v>621</v>
      </c>
      <c r="I31" s="1"/>
      <c r="J31" s="6" t="s">
        <v>1069</v>
      </c>
      <c r="K31" s="2" t="s">
        <v>542</v>
      </c>
      <c r="L31" s="2" t="s">
        <v>5</v>
      </c>
      <c r="M31" s="145">
        <v>0.05</v>
      </c>
      <c r="N31" s="2" t="s">
        <v>224</v>
      </c>
      <c r="O31" s="2" t="s">
        <v>225</v>
      </c>
      <c r="P31" s="140" t="s">
        <v>622</v>
      </c>
      <c r="Q31" s="1"/>
      <c r="R31" s="6" t="s">
        <v>672</v>
      </c>
      <c r="S31" s="2" t="s">
        <v>545</v>
      </c>
      <c r="T31" s="2" t="s">
        <v>7</v>
      </c>
      <c r="U31" s="143">
        <v>0.06</v>
      </c>
      <c r="V31" s="2" t="s">
        <v>220</v>
      </c>
      <c r="W31" s="2" t="s">
        <v>222</v>
      </c>
      <c r="X31" s="14" t="s">
        <v>620</v>
      </c>
      <c r="Y31" s="1" t="s">
        <v>591</v>
      </c>
      <c r="Z31" s="6" t="s">
        <v>672</v>
      </c>
      <c r="AA31" s="2" t="s">
        <v>540</v>
      </c>
      <c r="AB31" s="2" t="s">
        <v>3</v>
      </c>
      <c r="AC31" s="145">
        <v>7.0000000000000007E-2</v>
      </c>
      <c r="AD31" s="2" t="s">
        <v>220</v>
      </c>
      <c r="AE31" s="2" t="s">
        <v>222</v>
      </c>
      <c r="AF31" s="14" t="s">
        <v>620</v>
      </c>
      <c r="AG31" s="1" t="s">
        <v>591</v>
      </c>
      <c r="AH31" s="6" t="s">
        <v>676</v>
      </c>
      <c r="AI31" s="2" t="s">
        <v>541</v>
      </c>
      <c r="AJ31" s="2" t="s">
        <v>4</v>
      </c>
      <c r="AK31" s="145">
        <v>0.24</v>
      </c>
      <c r="AL31" s="2" t="s">
        <v>220</v>
      </c>
      <c r="AM31" s="2" t="s">
        <v>223</v>
      </c>
      <c r="AN31" s="14" t="s">
        <v>622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</row>
    <row r="32" spans="2:59" x14ac:dyDescent="0.25">
      <c r="B32" s="6" t="s">
        <v>1067</v>
      </c>
      <c r="C32" s="2"/>
      <c r="D32" s="2" t="s">
        <v>1075</v>
      </c>
      <c r="E32" s="145">
        <v>0.45</v>
      </c>
      <c r="F32" s="2" t="s">
        <v>66</v>
      </c>
      <c r="G32" s="2" t="s">
        <v>1074</v>
      </c>
      <c r="H32" s="14" t="s">
        <v>621</v>
      </c>
      <c r="I32" s="1"/>
      <c r="J32" s="3" t="s">
        <v>1069</v>
      </c>
      <c r="K32" s="4"/>
      <c r="L32" s="4" t="s">
        <v>58</v>
      </c>
      <c r="M32" s="144">
        <v>0</v>
      </c>
      <c r="N32" s="4" t="s">
        <v>16</v>
      </c>
      <c r="O32" s="4" t="s">
        <v>16</v>
      </c>
      <c r="P32" s="15" t="s">
        <v>16</v>
      </c>
      <c r="Q32" s="1"/>
      <c r="R32" s="6" t="s">
        <v>672</v>
      </c>
      <c r="S32" s="2" t="s">
        <v>541</v>
      </c>
      <c r="T32" s="2" t="s">
        <v>4</v>
      </c>
      <c r="U32" s="143">
        <v>7.0000000000000007E-2</v>
      </c>
      <c r="V32" s="2" t="s">
        <v>220</v>
      </c>
      <c r="W32" s="2" t="s">
        <v>223</v>
      </c>
      <c r="X32" s="14" t="s">
        <v>622</v>
      </c>
      <c r="Y32" s="1" t="s">
        <v>591</v>
      </c>
      <c r="Z32" s="6" t="s">
        <v>672</v>
      </c>
      <c r="AA32" s="2"/>
      <c r="AB32" s="2" t="s">
        <v>58</v>
      </c>
      <c r="AC32" s="145">
        <v>0.01</v>
      </c>
      <c r="AD32" s="2" t="s">
        <v>16</v>
      </c>
      <c r="AE32" s="2" t="s">
        <v>16</v>
      </c>
      <c r="AF32" s="14" t="s">
        <v>16</v>
      </c>
      <c r="AG32" s="1" t="s">
        <v>591</v>
      </c>
      <c r="AH32" s="6" t="s">
        <v>676</v>
      </c>
      <c r="AI32" s="2" t="s">
        <v>543</v>
      </c>
      <c r="AJ32" s="2" t="s">
        <v>6</v>
      </c>
      <c r="AK32" s="145">
        <v>0.27</v>
      </c>
      <c r="AL32" s="2" t="s">
        <v>226</v>
      </c>
      <c r="AM32" s="2" t="s">
        <v>227</v>
      </c>
      <c r="AN32" s="14" t="s">
        <v>622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</row>
    <row r="33" spans="2:75" x14ac:dyDescent="0.25">
      <c r="B33" s="3" t="s">
        <v>1067</v>
      </c>
      <c r="C33" s="4"/>
      <c r="D33" s="4" t="s">
        <v>58</v>
      </c>
      <c r="E33" s="144">
        <v>0</v>
      </c>
      <c r="F33" s="4" t="s">
        <v>16</v>
      </c>
      <c r="G33" s="4" t="s">
        <v>16</v>
      </c>
      <c r="H33" s="15" t="s">
        <v>16</v>
      </c>
      <c r="I33" s="1"/>
      <c r="J33" s="5" t="s">
        <v>1067</v>
      </c>
      <c r="K33" s="12"/>
      <c r="L33" s="12" t="s">
        <v>854</v>
      </c>
      <c r="M33" s="142">
        <v>0.1</v>
      </c>
      <c r="N33" s="12" t="s">
        <v>66</v>
      </c>
      <c r="O33" s="12" t="s">
        <v>929</v>
      </c>
      <c r="P33" s="13" t="s">
        <v>621</v>
      </c>
      <c r="Q33" s="1"/>
      <c r="R33" s="6" t="s">
        <v>672</v>
      </c>
      <c r="S33" s="2" t="s">
        <v>546</v>
      </c>
      <c r="T33" s="2" t="s">
        <v>8</v>
      </c>
      <c r="U33" s="143">
        <v>0.04</v>
      </c>
      <c r="V33" s="2" t="s">
        <v>220</v>
      </c>
      <c r="W33" s="2" t="s">
        <v>223</v>
      </c>
      <c r="X33" s="14" t="s">
        <v>622</v>
      </c>
      <c r="Y33" s="1" t="s">
        <v>591</v>
      </c>
      <c r="Z33" s="6" t="s">
        <v>672</v>
      </c>
      <c r="AA33" s="2" t="s">
        <v>547</v>
      </c>
      <c r="AB33" s="2" t="s">
        <v>9</v>
      </c>
      <c r="AC33" s="145">
        <v>0.05</v>
      </c>
      <c r="AD33" s="2" t="s">
        <v>220</v>
      </c>
      <c r="AE33" s="2" t="s">
        <v>230</v>
      </c>
      <c r="AF33" s="14" t="s">
        <v>623</v>
      </c>
      <c r="AG33" s="1" t="s">
        <v>591</v>
      </c>
      <c r="AH33" s="6" t="s">
        <v>676</v>
      </c>
      <c r="AI33" s="2" t="s">
        <v>544</v>
      </c>
      <c r="AJ33" s="2" t="s">
        <v>53</v>
      </c>
      <c r="AK33" s="145">
        <v>0.22</v>
      </c>
      <c r="AL33" s="2" t="s">
        <v>228</v>
      </c>
      <c r="AM33" s="2" t="s">
        <v>229</v>
      </c>
      <c r="AN33" s="14" t="s">
        <v>621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</row>
    <row r="34" spans="2:75" x14ac:dyDescent="0.25">
      <c r="B34" s="1"/>
      <c r="C34" s="1"/>
      <c r="D34" s="1"/>
      <c r="E34" s="1"/>
      <c r="F34" s="1"/>
      <c r="G34" s="1"/>
      <c r="H34" s="1"/>
      <c r="I34" s="1"/>
      <c r="J34" s="6" t="s">
        <v>1067</v>
      </c>
      <c r="K34" s="2"/>
      <c r="L34" s="2" t="s">
        <v>851</v>
      </c>
      <c r="M34" s="145">
        <v>0.15</v>
      </c>
      <c r="N34" s="2" t="s">
        <v>66</v>
      </c>
      <c r="O34" s="2" t="s">
        <v>929</v>
      </c>
      <c r="P34" s="14" t="s">
        <v>622</v>
      </c>
      <c r="Q34" s="1"/>
      <c r="R34" s="6" t="s">
        <v>672</v>
      </c>
      <c r="S34" s="2" t="s">
        <v>540</v>
      </c>
      <c r="T34" s="2" t="s">
        <v>3</v>
      </c>
      <c r="U34" s="143">
        <v>7.0000000000000007E-2</v>
      </c>
      <c r="V34" s="2" t="s">
        <v>220</v>
      </c>
      <c r="W34" s="2" t="s">
        <v>222</v>
      </c>
      <c r="X34" s="14" t="s">
        <v>620</v>
      </c>
      <c r="Y34" s="1" t="s">
        <v>591</v>
      </c>
      <c r="Z34" s="6" t="s">
        <v>672</v>
      </c>
      <c r="AA34" s="2" t="s">
        <v>548</v>
      </c>
      <c r="AB34" s="2" t="s">
        <v>10</v>
      </c>
      <c r="AC34" s="145">
        <v>7.0000000000000007E-2</v>
      </c>
      <c r="AD34" s="2" t="s">
        <v>220</v>
      </c>
      <c r="AE34" s="2" t="s">
        <v>223</v>
      </c>
      <c r="AF34" s="14" t="s">
        <v>622</v>
      </c>
      <c r="AG34" s="1" t="s">
        <v>591</v>
      </c>
      <c r="AH34" s="3" t="s">
        <v>676</v>
      </c>
      <c r="AI34" s="4"/>
      <c r="AJ34" s="4" t="s">
        <v>58</v>
      </c>
      <c r="AK34" s="144">
        <v>0.05</v>
      </c>
      <c r="AL34" s="2" t="s">
        <v>16</v>
      </c>
      <c r="AM34" s="2" t="s">
        <v>16</v>
      </c>
      <c r="AN34" s="14" t="s">
        <v>16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</row>
    <row r="35" spans="2:75" x14ac:dyDescent="0.25">
      <c r="B35" s="1"/>
      <c r="C35" s="1"/>
      <c r="D35" s="1"/>
      <c r="E35" s="1"/>
      <c r="F35" s="1"/>
      <c r="G35" s="1"/>
      <c r="H35" s="1"/>
      <c r="I35" s="1"/>
      <c r="J35" s="6" t="s">
        <v>1067</v>
      </c>
      <c r="K35" s="2" t="s">
        <v>544</v>
      </c>
      <c r="L35" s="2" t="s">
        <v>53</v>
      </c>
      <c r="M35" s="145">
        <v>0.25</v>
      </c>
      <c r="N35" s="2" t="s">
        <v>228</v>
      </c>
      <c r="O35" s="2" t="s">
        <v>229</v>
      </c>
      <c r="P35" s="14" t="s">
        <v>621</v>
      </c>
      <c r="Q35" s="1"/>
      <c r="R35" s="6" t="s">
        <v>672</v>
      </c>
      <c r="S35" s="2" t="s">
        <v>551</v>
      </c>
      <c r="T35" s="2" t="s">
        <v>61</v>
      </c>
      <c r="U35" s="143">
        <v>3.5000000000000003E-2</v>
      </c>
      <c r="V35" s="2" t="s">
        <v>220</v>
      </c>
      <c r="W35" s="2" t="s">
        <v>223</v>
      </c>
      <c r="X35" s="14" t="s">
        <v>622</v>
      </c>
      <c r="Y35" s="1" t="s">
        <v>591</v>
      </c>
      <c r="Z35" s="6" t="s">
        <v>672</v>
      </c>
      <c r="AA35" s="2" t="s">
        <v>545</v>
      </c>
      <c r="AB35" s="2" t="s">
        <v>7</v>
      </c>
      <c r="AC35" s="145">
        <v>0.05</v>
      </c>
      <c r="AD35" s="2" t="s">
        <v>220</v>
      </c>
      <c r="AE35" s="2" t="s">
        <v>222</v>
      </c>
      <c r="AF35" s="14" t="s">
        <v>620</v>
      </c>
      <c r="AG35" s="1" t="s">
        <v>591</v>
      </c>
      <c r="AH35" s="5" t="s">
        <v>677</v>
      </c>
      <c r="AI35" s="12"/>
      <c r="AJ35" s="12" t="s">
        <v>58</v>
      </c>
      <c r="AK35" s="142">
        <v>0.17724823207345053</v>
      </c>
      <c r="AL35" s="2" t="s">
        <v>16</v>
      </c>
      <c r="AM35" s="2" t="s">
        <v>16</v>
      </c>
      <c r="AN35" s="14" t="s">
        <v>16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</row>
    <row r="36" spans="2:75" x14ac:dyDescent="0.25">
      <c r="B36" s="1"/>
      <c r="C36" s="1"/>
      <c r="D36" s="1"/>
      <c r="E36" s="1"/>
      <c r="F36" s="1"/>
      <c r="G36" s="1"/>
      <c r="H36" s="1"/>
      <c r="I36" s="1"/>
      <c r="J36" s="6" t="s">
        <v>1067</v>
      </c>
      <c r="K36" s="2" t="s">
        <v>549</v>
      </c>
      <c r="L36" s="2" t="s">
        <v>12</v>
      </c>
      <c r="M36" s="145">
        <v>0.1</v>
      </c>
      <c r="N36" s="2" t="s">
        <v>13</v>
      </c>
      <c r="O36" s="2" t="s">
        <v>231</v>
      </c>
      <c r="P36" s="14" t="s">
        <v>621</v>
      </c>
      <c r="Q36" s="1"/>
      <c r="R36" s="6" t="s">
        <v>672</v>
      </c>
      <c r="S36" s="2" t="s">
        <v>550</v>
      </c>
      <c r="T36" s="2" t="s">
        <v>14</v>
      </c>
      <c r="U36" s="143">
        <v>0.03</v>
      </c>
      <c r="V36" s="2" t="s">
        <v>220</v>
      </c>
      <c r="W36" s="2" t="s">
        <v>222</v>
      </c>
      <c r="X36" s="14" t="s">
        <v>620</v>
      </c>
      <c r="Y36" s="1" t="s">
        <v>591</v>
      </c>
      <c r="Z36" s="6" t="s">
        <v>672</v>
      </c>
      <c r="AA36" s="2" t="s">
        <v>551</v>
      </c>
      <c r="AB36" s="2" t="s">
        <v>61</v>
      </c>
      <c r="AC36" s="145">
        <v>7.0000000000000007E-2</v>
      </c>
      <c r="AD36" s="2" t="s">
        <v>220</v>
      </c>
      <c r="AE36" s="2" t="s">
        <v>223</v>
      </c>
      <c r="AF36" s="14" t="s">
        <v>622</v>
      </c>
      <c r="AG36" s="1" t="s">
        <v>591</v>
      </c>
      <c r="AH36" s="6" t="s">
        <v>677</v>
      </c>
      <c r="AI36" s="2" t="s">
        <v>548</v>
      </c>
      <c r="AJ36" s="2" t="s">
        <v>10</v>
      </c>
      <c r="AK36" s="145">
        <v>0.36409231388032687</v>
      </c>
      <c r="AL36" s="2" t="s">
        <v>220</v>
      </c>
      <c r="AM36" s="2" t="s">
        <v>223</v>
      </c>
      <c r="AN36" s="14" t="s">
        <v>622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</row>
    <row r="37" spans="2:75" x14ac:dyDescent="0.25">
      <c r="B37" s="1"/>
      <c r="C37" s="1"/>
      <c r="D37" s="1"/>
      <c r="E37" s="1"/>
      <c r="F37" s="1"/>
      <c r="G37" s="1"/>
      <c r="H37" s="1"/>
      <c r="I37" s="1"/>
      <c r="J37" s="6" t="s">
        <v>1067</v>
      </c>
      <c r="K37" s="2"/>
      <c r="L37" s="2" t="s">
        <v>855</v>
      </c>
      <c r="M37" s="145">
        <v>0</v>
      </c>
      <c r="N37" s="2" t="s">
        <v>66</v>
      </c>
      <c r="O37" s="2" t="s">
        <v>929</v>
      </c>
      <c r="P37" s="14" t="s">
        <v>620</v>
      </c>
      <c r="Q37" s="1"/>
      <c r="R37" s="6" t="s">
        <v>672</v>
      </c>
      <c r="S37" s="2" t="s">
        <v>547</v>
      </c>
      <c r="T37" s="2" t="s">
        <v>9</v>
      </c>
      <c r="U37" s="143">
        <v>2.5000000000000001E-2</v>
      </c>
      <c r="V37" s="2" t="s">
        <v>220</v>
      </c>
      <c r="W37" s="2" t="s">
        <v>230</v>
      </c>
      <c r="X37" s="14" t="s">
        <v>623</v>
      </c>
      <c r="Y37" s="1" t="s">
        <v>591</v>
      </c>
      <c r="Z37" s="6" t="s">
        <v>672</v>
      </c>
      <c r="AA37" s="2" t="s">
        <v>632</v>
      </c>
      <c r="AB37" s="2" t="s">
        <v>633</v>
      </c>
      <c r="AC37" s="145">
        <v>0.03</v>
      </c>
      <c r="AD37" s="2" t="s">
        <v>236</v>
      </c>
      <c r="AE37" s="2" t="s">
        <v>704</v>
      </c>
      <c r="AF37" s="14" t="s">
        <v>623</v>
      </c>
      <c r="AG37" s="1" t="s">
        <v>591</v>
      </c>
      <c r="AH37" s="3" t="s">
        <v>677</v>
      </c>
      <c r="AI37" s="4" t="s">
        <v>543</v>
      </c>
      <c r="AJ37" s="4" t="s">
        <v>6</v>
      </c>
      <c r="AK37" s="144">
        <v>0.4586594540462226</v>
      </c>
      <c r="AL37" s="4" t="s">
        <v>226</v>
      </c>
      <c r="AM37" s="4" t="s">
        <v>227</v>
      </c>
      <c r="AN37" s="15" t="s">
        <v>622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</row>
    <row r="38" spans="2:75" x14ac:dyDescent="0.25">
      <c r="B38" s="1"/>
      <c r="C38" s="1"/>
      <c r="D38" s="1"/>
      <c r="E38" s="1"/>
      <c r="F38" s="1"/>
      <c r="G38" s="1"/>
      <c r="H38" s="1"/>
      <c r="I38" s="1"/>
      <c r="J38" s="6" t="s">
        <v>1067</v>
      </c>
      <c r="K38" s="2"/>
      <c r="L38" s="2" t="s">
        <v>852</v>
      </c>
      <c r="M38" s="145">
        <v>0.25</v>
      </c>
      <c r="N38" s="2" t="s">
        <v>66</v>
      </c>
      <c r="O38" s="2" t="s">
        <v>615</v>
      </c>
      <c r="P38" s="14" t="s">
        <v>621</v>
      </c>
      <c r="Q38" s="1"/>
      <c r="R38" s="6" t="s">
        <v>672</v>
      </c>
      <c r="S38" s="2" t="s">
        <v>632</v>
      </c>
      <c r="T38" s="2" t="s">
        <v>633</v>
      </c>
      <c r="U38" s="143">
        <v>2.5000000000000001E-2</v>
      </c>
      <c r="V38" s="2" t="s">
        <v>236</v>
      </c>
      <c r="W38" s="2" t="s">
        <v>704</v>
      </c>
      <c r="X38" s="14" t="s">
        <v>623</v>
      </c>
      <c r="Y38" s="1" t="s">
        <v>591</v>
      </c>
      <c r="Z38" s="6" t="s">
        <v>672</v>
      </c>
      <c r="AA38" s="2" t="s">
        <v>550</v>
      </c>
      <c r="AB38" s="2" t="s">
        <v>14</v>
      </c>
      <c r="AC38" s="145">
        <v>0.05</v>
      </c>
      <c r="AD38" s="2" t="s">
        <v>220</v>
      </c>
      <c r="AE38" s="2" t="s">
        <v>222</v>
      </c>
      <c r="AF38" s="14" t="s">
        <v>620</v>
      </c>
      <c r="AG38" s="1" t="s">
        <v>591</v>
      </c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</row>
    <row r="39" spans="2:75" x14ac:dyDescent="0.25">
      <c r="B39" s="1"/>
      <c r="C39" s="1"/>
      <c r="D39" s="1"/>
      <c r="E39" s="1"/>
      <c r="F39" s="1"/>
      <c r="G39" s="1"/>
      <c r="H39" s="1"/>
      <c r="I39" s="1"/>
      <c r="J39" s="6" t="s">
        <v>1067</v>
      </c>
      <c r="K39" s="2" t="s">
        <v>543</v>
      </c>
      <c r="L39" s="2" t="s">
        <v>6</v>
      </c>
      <c r="M39" s="145">
        <v>0.1</v>
      </c>
      <c r="N39" s="2" t="s">
        <v>226</v>
      </c>
      <c r="O39" s="2" t="s">
        <v>227</v>
      </c>
      <c r="P39" s="14" t="s">
        <v>622</v>
      </c>
      <c r="Q39" s="1"/>
      <c r="R39" s="3" t="s">
        <v>672</v>
      </c>
      <c r="S39" s="4" t="s">
        <v>618</v>
      </c>
      <c r="T39" s="4" t="s">
        <v>11</v>
      </c>
      <c r="U39" s="144">
        <v>2.5000000000000001E-2</v>
      </c>
      <c r="V39" s="4" t="s">
        <v>220</v>
      </c>
      <c r="W39" s="4" t="s">
        <v>221</v>
      </c>
      <c r="X39" s="15" t="s">
        <v>621</v>
      </c>
      <c r="Y39" s="1" t="s">
        <v>591</v>
      </c>
      <c r="Z39" s="3" t="s">
        <v>672</v>
      </c>
      <c r="AA39" s="4" t="s">
        <v>618</v>
      </c>
      <c r="AB39" s="4" t="s">
        <v>11</v>
      </c>
      <c r="AC39" s="144">
        <v>0.03</v>
      </c>
      <c r="AD39" s="4" t="s">
        <v>220</v>
      </c>
      <c r="AE39" s="4" t="s">
        <v>221</v>
      </c>
      <c r="AF39" s="15" t="s">
        <v>621</v>
      </c>
      <c r="AG39" s="1" t="s">
        <v>591</v>
      </c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</row>
    <row r="40" spans="2:75" x14ac:dyDescent="0.25">
      <c r="B40" s="1"/>
      <c r="C40" s="1"/>
      <c r="D40" s="1"/>
      <c r="E40" s="1"/>
      <c r="F40" s="1"/>
      <c r="G40" s="1"/>
      <c r="H40" s="1"/>
      <c r="I40" s="1"/>
      <c r="J40" s="6" t="s">
        <v>1067</v>
      </c>
      <c r="K40" s="2" t="s">
        <v>542</v>
      </c>
      <c r="L40" s="2" t="s">
        <v>5</v>
      </c>
      <c r="M40" s="145">
        <v>0.05</v>
      </c>
      <c r="N40" s="2" t="s">
        <v>224</v>
      </c>
      <c r="O40" s="2" t="s">
        <v>225</v>
      </c>
      <c r="P40" s="140" t="s">
        <v>622</v>
      </c>
      <c r="Q40" s="1"/>
      <c r="R40" s="5" t="s">
        <v>1070</v>
      </c>
      <c r="S40" s="12" t="s">
        <v>543</v>
      </c>
      <c r="T40" s="12" t="s">
        <v>6</v>
      </c>
      <c r="U40" s="142">
        <v>0.15</v>
      </c>
      <c r="V40" s="12" t="s">
        <v>226</v>
      </c>
      <c r="W40" s="12" t="s">
        <v>227</v>
      </c>
      <c r="X40" s="139" t="s">
        <v>622</v>
      </c>
      <c r="Y40" s="1" t="s">
        <v>591</v>
      </c>
      <c r="Z40" s="5" t="s">
        <v>1069</v>
      </c>
      <c r="AA40" s="12"/>
      <c r="AB40" s="12" t="s">
        <v>854</v>
      </c>
      <c r="AC40" s="142">
        <v>0.3</v>
      </c>
      <c r="AD40" s="12" t="s">
        <v>66</v>
      </c>
      <c r="AE40" s="2" t="s">
        <v>929</v>
      </c>
      <c r="AF40" s="13" t="s">
        <v>621</v>
      </c>
      <c r="AG40" s="1" t="s">
        <v>591</v>
      </c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</row>
    <row r="41" spans="2:75" x14ac:dyDescent="0.25">
      <c r="B41" s="1"/>
      <c r="C41" s="1"/>
      <c r="D41" s="1"/>
      <c r="E41" s="1"/>
      <c r="F41" s="1"/>
      <c r="G41" s="1"/>
      <c r="H41" s="1"/>
      <c r="I41" s="1"/>
      <c r="J41" s="3" t="s">
        <v>1067</v>
      </c>
      <c r="K41" s="4"/>
      <c r="L41" s="4" t="s">
        <v>58</v>
      </c>
      <c r="M41" s="144">
        <v>0</v>
      </c>
      <c r="N41" s="4" t="s">
        <v>16</v>
      </c>
      <c r="O41" s="4" t="s">
        <v>16</v>
      </c>
      <c r="P41" s="15" t="s">
        <v>16</v>
      </c>
      <c r="Q41" s="1"/>
      <c r="R41" s="6" t="s">
        <v>1070</v>
      </c>
      <c r="S41" s="2"/>
      <c r="T41" s="2" t="s">
        <v>851</v>
      </c>
      <c r="U41" s="145">
        <v>0.05</v>
      </c>
      <c r="V41" s="2" t="s">
        <v>66</v>
      </c>
      <c r="W41" s="2" t="s">
        <v>929</v>
      </c>
      <c r="X41" s="140" t="s">
        <v>622</v>
      </c>
      <c r="Y41" s="1" t="s">
        <v>591</v>
      </c>
      <c r="Z41" s="6" t="s">
        <v>1069</v>
      </c>
      <c r="AA41" s="2"/>
      <c r="AB41" s="2" t="s">
        <v>851</v>
      </c>
      <c r="AC41" s="145">
        <v>0.3</v>
      </c>
      <c r="AD41" s="2" t="s">
        <v>66</v>
      </c>
      <c r="AE41" s="2" t="s">
        <v>929</v>
      </c>
      <c r="AF41" s="14" t="s">
        <v>622</v>
      </c>
      <c r="AG41" s="1" t="s">
        <v>591</v>
      </c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</row>
    <row r="42" spans="2:75" x14ac:dyDescent="0.25">
      <c r="B42" s="1"/>
      <c r="C42" s="1"/>
      <c r="D42" s="1"/>
      <c r="E42" s="1"/>
      <c r="F42" s="1"/>
      <c r="G42" s="1"/>
      <c r="H42" s="1"/>
      <c r="I42" s="1"/>
      <c r="J42" s="5" t="s">
        <v>1101</v>
      </c>
      <c r="K42" s="12"/>
      <c r="L42" s="12" t="s">
        <v>854</v>
      </c>
      <c r="M42" s="142">
        <v>0.1</v>
      </c>
      <c r="N42" s="12" t="s">
        <v>66</v>
      </c>
      <c r="O42" s="12" t="s">
        <v>929</v>
      </c>
      <c r="P42" s="13" t="s">
        <v>621</v>
      </c>
      <c r="Q42" s="1"/>
      <c r="R42" s="6" t="s">
        <v>1070</v>
      </c>
      <c r="S42" s="2"/>
      <c r="T42" s="2" t="s">
        <v>854</v>
      </c>
      <c r="U42" s="145">
        <v>0.05</v>
      </c>
      <c r="V42" s="2" t="s">
        <v>66</v>
      </c>
      <c r="W42" s="2" t="s">
        <v>929</v>
      </c>
      <c r="X42" s="140" t="s">
        <v>621</v>
      </c>
      <c r="Y42" s="1" t="s">
        <v>591</v>
      </c>
      <c r="Z42" s="6" t="s">
        <v>1069</v>
      </c>
      <c r="AA42" s="2" t="s">
        <v>544</v>
      </c>
      <c r="AB42" s="2" t="s">
        <v>53</v>
      </c>
      <c r="AC42" s="145">
        <v>0.1</v>
      </c>
      <c r="AD42" s="2" t="s">
        <v>228</v>
      </c>
      <c r="AE42" s="2" t="s">
        <v>229</v>
      </c>
      <c r="AF42" s="14" t="s">
        <v>621</v>
      </c>
      <c r="AG42" s="1" t="s">
        <v>591</v>
      </c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</row>
    <row r="43" spans="2:75" x14ac:dyDescent="0.25">
      <c r="B43" s="1"/>
      <c r="C43" s="1"/>
      <c r="D43" s="1"/>
      <c r="E43" s="1"/>
      <c r="F43" s="1"/>
      <c r="G43" s="1"/>
      <c r="H43" s="1"/>
      <c r="I43" s="1"/>
      <c r="J43" s="6" t="s">
        <v>1101</v>
      </c>
      <c r="K43" s="2"/>
      <c r="L43" s="2" t="s">
        <v>851</v>
      </c>
      <c r="M43" s="145">
        <v>0.1</v>
      </c>
      <c r="N43" s="2" t="s">
        <v>66</v>
      </c>
      <c r="O43" s="2" t="s">
        <v>929</v>
      </c>
      <c r="P43" s="14" t="s">
        <v>622</v>
      </c>
      <c r="Q43" s="1"/>
      <c r="R43" s="6" t="s">
        <v>1070</v>
      </c>
      <c r="S43" s="2" t="s">
        <v>539</v>
      </c>
      <c r="T43" s="2" t="s">
        <v>2</v>
      </c>
      <c r="U43" s="145">
        <v>0.06</v>
      </c>
      <c r="V43" s="2" t="s">
        <v>220</v>
      </c>
      <c r="W43" s="2" t="s">
        <v>221</v>
      </c>
      <c r="X43" s="140" t="s">
        <v>621</v>
      </c>
      <c r="Y43" s="1" t="s">
        <v>591</v>
      </c>
      <c r="Z43" s="6" t="s">
        <v>1069</v>
      </c>
      <c r="AA43" s="2"/>
      <c r="AB43" s="2" t="s">
        <v>1045</v>
      </c>
      <c r="AC43" s="145">
        <v>0.15</v>
      </c>
      <c r="AD43" s="2" t="s">
        <v>66</v>
      </c>
      <c r="AE43" s="2" t="s">
        <v>930</v>
      </c>
      <c r="AF43" s="14" t="s">
        <v>621</v>
      </c>
      <c r="AG43" s="1" t="s">
        <v>591</v>
      </c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</row>
    <row r="44" spans="2:75" x14ac:dyDescent="0.25">
      <c r="B44" s="1"/>
      <c r="C44" s="1"/>
      <c r="D44" s="1"/>
      <c r="E44" s="1"/>
      <c r="F44" s="1"/>
      <c r="G44" s="1"/>
      <c r="H44" s="1"/>
      <c r="I44" s="1"/>
      <c r="J44" s="6" t="s">
        <v>1101</v>
      </c>
      <c r="K44" s="2" t="s">
        <v>544</v>
      </c>
      <c r="L44" s="2" t="s">
        <v>53</v>
      </c>
      <c r="M44" s="145">
        <v>0.2</v>
      </c>
      <c r="N44" s="2" t="s">
        <v>228</v>
      </c>
      <c r="O44" s="2" t="s">
        <v>229</v>
      </c>
      <c r="P44" s="14" t="s">
        <v>621</v>
      </c>
      <c r="Q44" s="1"/>
      <c r="R44" s="6" t="s">
        <v>1070</v>
      </c>
      <c r="S44" s="2" t="s">
        <v>545</v>
      </c>
      <c r="T44" s="2" t="s">
        <v>7</v>
      </c>
      <c r="U44" s="145">
        <v>0.06</v>
      </c>
      <c r="V44" s="2" t="s">
        <v>220</v>
      </c>
      <c r="W44" s="2" t="s">
        <v>222</v>
      </c>
      <c r="X44" s="140" t="s">
        <v>620</v>
      </c>
      <c r="Y44" s="1" t="s">
        <v>591</v>
      </c>
      <c r="Z44" s="6" t="s">
        <v>1069</v>
      </c>
      <c r="AA44" s="2" t="s">
        <v>543</v>
      </c>
      <c r="AB44" s="2" t="s">
        <v>6</v>
      </c>
      <c r="AC44" s="143">
        <v>0</v>
      </c>
      <c r="AD44" s="2" t="s">
        <v>226</v>
      </c>
      <c r="AE44" s="2" t="s">
        <v>227</v>
      </c>
      <c r="AF44" s="14" t="s">
        <v>622</v>
      </c>
      <c r="AG44" s="1" t="s">
        <v>591</v>
      </c>
      <c r="AH44" s="1"/>
      <c r="AI44" s="1"/>
      <c r="AJ44" s="1"/>
      <c r="AK44" s="1"/>
      <c r="AL44" s="1"/>
      <c r="AM44" s="1"/>
      <c r="AN44" s="1"/>
      <c r="AO44" s="1" t="s">
        <v>1369</v>
      </c>
      <c r="AP44" s="1" t="s">
        <v>56</v>
      </c>
      <c r="AQ44" s="1" t="s">
        <v>308</v>
      </c>
      <c r="AR44" s="1" t="s">
        <v>32</v>
      </c>
      <c r="AS44" s="1" t="s">
        <v>52</v>
      </c>
      <c r="AT44" s="138" t="s">
        <v>0</v>
      </c>
      <c r="AU44" s="138" t="s">
        <v>1</v>
      </c>
      <c r="AV44" s="138" t="s">
        <v>626</v>
      </c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225" t="s">
        <v>1371</v>
      </c>
      <c r="BI44" s="225" t="s">
        <v>1370</v>
      </c>
    </row>
    <row r="45" spans="2:75" x14ac:dyDescent="0.25">
      <c r="B45" s="1"/>
      <c r="C45" s="1"/>
      <c r="D45" s="1"/>
      <c r="E45" s="1"/>
      <c r="F45" s="1"/>
      <c r="G45" s="1"/>
      <c r="H45" s="1"/>
      <c r="I45" s="1"/>
      <c r="J45" s="6" t="s">
        <v>1101</v>
      </c>
      <c r="K45" s="2" t="s">
        <v>549</v>
      </c>
      <c r="L45" s="2" t="s">
        <v>12</v>
      </c>
      <c r="M45" s="145">
        <v>0.1</v>
      </c>
      <c r="N45" s="2" t="s">
        <v>13</v>
      </c>
      <c r="O45" s="2" t="s">
        <v>231</v>
      </c>
      <c r="P45" s="14" t="s">
        <v>621</v>
      </c>
      <c r="Q45" s="1"/>
      <c r="R45" s="6" t="s">
        <v>1070</v>
      </c>
      <c r="S45" s="2" t="s">
        <v>544</v>
      </c>
      <c r="T45" s="2" t="s">
        <v>53</v>
      </c>
      <c r="U45" s="145">
        <v>7.4999999999999997E-2</v>
      </c>
      <c r="V45" s="2" t="s">
        <v>228</v>
      </c>
      <c r="W45" s="2" t="s">
        <v>229</v>
      </c>
      <c r="X45" s="140" t="s">
        <v>621</v>
      </c>
      <c r="Y45" s="1" t="s">
        <v>591</v>
      </c>
      <c r="Z45" s="6" t="s">
        <v>1069</v>
      </c>
      <c r="AA45" s="2" t="s">
        <v>542</v>
      </c>
      <c r="AB45" s="2" t="s">
        <v>5</v>
      </c>
      <c r="AC45" s="145">
        <v>0</v>
      </c>
      <c r="AD45" s="2" t="s">
        <v>224</v>
      </c>
      <c r="AE45" s="2" t="s">
        <v>225</v>
      </c>
      <c r="AF45" s="140" t="s">
        <v>622</v>
      </c>
      <c r="AG45" s="1" t="s">
        <v>591</v>
      </c>
      <c r="AH45" s="1"/>
      <c r="AI45" s="1"/>
      <c r="AJ45" s="1"/>
      <c r="AK45" s="1"/>
      <c r="AL45" s="1"/>
      <c r="AM45" s="1"/>
      <c r="AN45" s="1"/>
      <c r="AO45" s="1" t="s">
        <v>1366</v>
      </c>
      <c r="AP45" s="5" t="s">
        <v>1069</v>
      </c>
      <c r="AQ45" s="12"/>
      <c r="AR45" s="12" t="s">
        <v>854</v>
      </c>
      <c r="AS45" s="142">
        <v>0.1</v>
      </c>
      <c r="AT45" s="12" t="s">
        <v>66</v>
      </c>
      <c r="AU45" s="12" t="s">
        <v>929</v>
      </c>
      <c r="AV45" s="13" t="s">
        <v>621</v>
      </c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I45" t="s">
        <v>1368</v>
      </c>
      <c r="BO45" t="s">
        <v>1367</v>
      </c>
      <c r="BU45" t="s">
        <v>1366</v>
      </c>
    </row>
    <row r="46" spans="2:75" x14ac:dyDescent="0.25">
      <c r="B46" s="1"/>
      <c r="C46" s="1"/>
      <c r="D46" s="1"/>
      <c r="E46" s="1"/>
      <c r="F46" s="1"/>
      <c r="G46" s="1"/>
      <c r="H46" s="1"/>
      <c r="I46" s="1"/>
      <c r="J46" s="6" t="s">
        <v>1101</v>
      </c>
      <c r="K46" s="2"/>
      <c r="L46" s="2" t="s">
        <v>855</v>
      </c>
      <c r="M46" s="145">
        <v>0</v>
      </c>
      <c r="N46" s="2" t="s">
        <v>66</v>
      </c>
      <c r="O46" s="2" t="s">
        <v>929</v>
      </c>
      <c r="P46" s="14" t="s">
        <v>620</v>
      </c>
      <c r="Q46" s="1"/>
      <c r="R46" s="6" t="s">
        <v>1070</v>
      </c>
      <c r="S46" s="2"/>
      <c r="T46" s="2" t="s">
        <v>1045</v>
      </c>
      <c r="U46" s="145">
        <v>7.4999999999999997E-2</v>
      </c>
      <c r="V46" s="2" t="s">
        <v>66</v>
      </c>
      <c r="W46" s="2" t="s">
        <v>930</v>
      </c>
      <c r="X46" s="140" t="s">
        <v>621</v>
      </c>
      <c r="Y46" s="1" t="s">
        <v>591</v>
      </c>
      <c r="Z46" s="6" t="s">
        <v>1069</v>
      </c>
      <c r="AA46" s="2"/>
      <c r="AB46" s="2" t="s">
        <v>855</v>
      </c>
      <c r="AC46" s="145">
        <v>0</v>
      </c>
      <c r="AD46" s="2" t="s">
        <v>66</v>
      </c>
      <c r="AE46" s="2" t="s">
        <v>929</v>
      </c>
      <c r="AF46" s="14" t="s">
        <v>620</v>
      </c>
      <c r="AG46" s="1" t="s">
        <v>591</v>
      </c>
      <c r="AH46" s="1"/>
      <c r="AI46" s="1"/>
      <c r="AJ46" s="1"/>
      <c r="AK46" s="1"/>
      <c r="AL46" s="1"/>
      <c r="AM46" s="1"/>
      <c r="AN46" s="1"/>
      <c r="AO46" s="1" t="s">
        <v>1366</v>
      </c>
      <c r="AP46" s="6" t="s">
        <v>1069</v>
      </c>
      <c r="AQ46" s="2"/>
      <c r="AR46" s="2" t="s">
        <v>851</v>
      </c>
      <c r="AS46" s="145">
        <v>0.15</v>
      </c>
      <c r="AT46" s="2" t="s">
        <v>66</v>
      </c>
      <c r="AU46" s="2" t="s">
        <v>929</v>
      </c>
      <c r="AV46" s="14" t="s">
        <v>622</v>
      </c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225" t="s">
        <v>762</v>
      </c>
      <c r="BI46" t="s">
        <v>45</v>
      </c>
      <c r="BJ46" t="s">
        <v>1064</v>
      </c>
      <c r="BK46" t="s">
        <v>1070</v>
      </c>
      <c r="BL46" t="s">
        <v>672</v>
      </c>
      <c r="BM46" t="s">
        <v>1067</v>
      </c>
      <c r="BN46" t="s">
        <v>1069</v>
      </c>
      <c r="BO46" t="s">
        <v>1064</v>
      </c>
      <c r="BP46" t="s">
        <v>1070</v>
      </c>
      <c r="BQ46" t="s">
        <v>672</v>
      </c>
      <c r="BR46" t="s">
        <v>1067</v>
      </c>
      <c r="BS46" t="s">
        <v>1069</v>
      </c>
      <c r="BT46" t="s">
        <v>1101</v>
      </c>
      <c r="BU46" t="s">
        <v>1067</v>
      </c>
      <c r="BV46" t="s">
        <v>1069</v>
      </c>
      <c r="BW46" t="s">
        <v>1101</v>
      </c>
    </row>
    <row r="47" spans="2:75" x14ac:dyDescent="0.25">
      <c r="B47" s="1"/>
      <c r="C47" s="1"/>
      <c r="D47" s="1"/>
      <c r="E47" s="1"/>
      <c r="F47" s="1"/>
      <c r="G47" s="1"/>
      <c r="H47" s="1"/>
      <c r="I47" s="1"/>
      <c r="J47" s="6" t="s">
        <v>1101</v>
      </c>
      <c r="K47" s="2"/>
      <c r="L47" s="2" t="s">
        <v>852</v>
      </c>
      <c r="M47" s="145">
        <v>0.1</v>
      </c>
      <c r="N47" s="2" t="s">
        <v>66</v>
      </c>
      <c r="O47" s="2" t="s">
        <v>615</v>
      </c>
      <c r="P47" s="14" t="s">
        <v>621</v>
      </c>
      <c r="Q47" s="1"/>
      <c r="R47" s="6" t="s">
        <v>1070</v>
      </c>
      <c r="S47" s="2" t="s">
        <v>546</v>
      </c>
      <c r="T47" s="2" t="s">
        <v>8</v>
      </c>
      <c r="U47" s="145">
        <v>4.4999999999999998E-2</v>
      </c>
      <c r="V47" s="2" t="s">
        <v>220</v>
      </c>
      <c r="W47" s="2" t="s">
        <v>223</v>
      </c>
      <c r="X47" s="140" t="s">
        <v>622</v>
      </c>
      <c r="Y47" s="1" t="s">
        <v>591</v>
      </c>
      <c r="Z47" s="6" t="s">
        <v>1069</v>
      </c>
      <c r="AA47" s="2"/>
      <c r="AB47" s="2" t="s">
        <v>852</v>
      </c>
      <c r="AC47" s="145">
        <v>0.15</v>
      </c>
      <c r="AD47" s="2" t="s">
        <v>66</v>
      </c>
      <c r="AE47" s="2" t="s">
        <v>615</v>
      </c>
      <c r="AF47" s="14" t="s">
        <v>621</v>
      </c>
      <c r="AG47" s="1" t="s">
        <v>591</v>
      </c>
      <c r="AH47" s="1"/>
      <c r="AI47" s="1"/>
      <c r="AJ47" s="1"/>
      <c r="AK47" s="1"/>
      <c r="AL47" s="1"/>
      <c r="AM47" s="1"/>
      <c r="AN47" s="1"/>
      <c r="AO47" s="1" t="s">
        <v>1366</v>
      </c>
      <c r="AP47" s="6" t="s">
        <v>1069</v>
      </c>
      <c r="AQ47" s="2" t="s">
        <v>544</v>
      </c>
      <c r="AR47" s="2" t="s">
        <v>53</v>
      </c>
      <c r="AS47" s="145">
        <v>0.1</v>
      </c>
      <c r="AT47" s="2" t="s">
        <v>228</v>
      </c>
      <c r="AU47" s="2" t="s">
        <v>229</v>
      </c>
      <c r="AV47" s="14" t="s">
        <v>621</v>
      </c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226" t="s">
        <v>220</v>
      </c>
      <c r="BI47" s="236">
        <v>0.41584457524175061</v>
      </c>
      <c r="BJ47" s="236">
        <v>0.46500000000000002</v>
      </c>
      <c r="BK47" s="236">
        <v>0.46500000000000002</v>
      </c>
      <c r="BL47" s="236">
        <v>0.58000000000000007</v>
      </c>
      <c r="BM47" s="236"/>
      <c r="BN47" s="236"/>
      <c r="BO47" s="236">
        <v>0.4</v>
      </c>
      <c r="BP47" s="236">
        <v>0.4</v>
      </c>
      <c r="BQ47" s="236">
        <v>0.48500000000000004</v>
      </c>
      <c r="BR47" s="236"/>
      <c r="BS47" s="236"/>
      <c r="BT47" s="236">
        <v>0.15000000000000002</v>
      </c>
      <c r="BU47" s="236"/>
      <c r="BV47" s="236"/>
      <c r="BW47" s="236"/>
    </row>
    <row r="48" spans="2:75" x14ac:dyDescent="0.25">
      <c r="B48" s="1"/>
      <c r="C48" s="1"/>
      <c r="D48" s="1"/>
      <c r="E48" s="1"/>
      <c r="F48" s="1"/>
      <c r="G48" s="1"/>
      <c r="H48" s="1"/>
      <c r="I48" s="1"/>
      <c r="J48" s="6" t="s">
        <v>1101</v>
      </c>
      <c r="K48" s="2" t="s">
        <v>543</v>
      </c>
      <c r="L48" s="2" t="s">
        <v>6</v>
      </c>
      <c r="M48" s="145">
        <v>0.1</v>
      </c>
      <c r="N48" s="2" t="s">
        <v>226</v>
      </c>
      <c r="O48" s="2" t="s">
        <v>227</v>
      </c>
      <c r="P48" s="14" t="s">
        <v>622</v>
      </c>
      <c r="Q48" s="1"/>
      <c r="R48" s="6" t="s">
        <v>1070</v>
      </c>
      <c r="S48" s="2" t="s">
        <v>542</v>
      </c>
      <c r="T48" s="2" t="s">
        <v>5</v>
      </c>
      <c r="U48" s="145">
        <v>4.4999999999999998E-2</v>
      </c>
      <c r="V48" s="2" t="s">
        <v>224</v>
      </c>
      <c r="W48" s="2" t="s">
        <v>225</v>
      </c>
      <c r="X48" s="140" t="s">
        <v>622</v>
      </c>
      <c r="Y48" s="1" t="s">
        <v>591</v>
      </c>
      <c r="Z48" s="3" t="s">
        <v>1069</v>
      </c>
      <c r="AA48" s="4"/>
      <c r="AB48" s="4" t="s">
        <v>58</v>
      </c>
      <c r="AC48" s="144">
        <v>0</v>
      </c>
      <c r="AD48" s="4" t="s">
        <v>16</v>
      </c>
      <c r="AE48" s="4" t="s">
        <v>16</v>
      </c>
      <c r="AF48" s="15" t="s">
        <v>16</v>
      </c>
      <c r="AG48" s="1" t="s">
        <v>591</v>
      </c>
      <c r="AH48" s="1"/>
      <c r="AI48" s="1"/>
      <c r="AJ48" s="1"/>
      <c r="AK48" s="1"/>
      <c r="AL48" s="1"/>
      <c r="AM48" s="1"/>
      <c r="AN48" s="1"/>
      <c r="AO48" s="1" t="s">
        <v>1366</v>
      </c>
      <c r="AP48" s="6" t="s">
        <v>1069</v>
      </c>
      <c r="AQ48" s="2"/>
      <c r="AR48" s="2" t="s">
        <v>1045</v>
      </c>
      <c r="AS48" s="145">
        <v>0.25</v>
      </c>
      <c r="AT48" s="2" t="s">
        <v>66</v>
      </c>
      <c r="AU48" s="2" t="s">
        <v>930</v>
      </c>
      <c r="AV48" s="14" t="s">
        <v>621</v>
      </c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227" t="s">
        <v>222</v>
      </c>
      <c r="BI48" s="236">
        <v>0.121967680711421</v>
      </c>
      <c r="BJ48" s="236">
        <v>0.15</v>
      </c>
      <c r="BK48" s="236">
        <v>0.15</v>
      </c>
      <c r="BL48" s="236">
        <v>0.17</v>
      </c>
      <c r="BM48" s="236"/>
      <c r="BN48" s="236"/>
      <c r="BO48" s="236">
        <v>0.125</v>
      </c>
      <c r="BP48" s="236">
        <v>0.125</v>
      </c>
      <c r="BQ48" s="236">
        <v>0.16</v>
      </c>
      <c r="BR48" s="236"/>
      <c r="BS48" s="236"/>
      <c r="BT48" s="236">
        <v>0.05</v>
      </c>
      <c r="BU48" s="236"/>
      <c r="BV48" s="236"/>
      <c r="BW48" s="236"/>
    </row>
    <row r="49" spans="2:75" x14ac:dyDescent="0.25">
      <c r="B49" s="1"/>
      <c r="C49" s="1"/>
      <c r="D49" s="1"/>
      <c r="E49" s="1"/>
      <c r="F49" s="1"/>
      <c r="G49" s="1"/>
      <c r="H49" s="1"/>
      <c r="I49" s="1"/>
      <c r="J49" s="6" t="s">
        <v>1101</v>
      </c>
      <c r="K49" s="2" t="s">
        <v>632</v>
      </c>
      <c r="L49" s="2" t="s">
        <v>633</v>
      </c>
      <c r="M49" s="143">
        <v>0.05</v>
      </c>
      <c r="N49" s="2" t="s">
        <v>236</v>
      </c>
      <c r="O49" s="2" t="s">
        <v>704</v>
      </c>
      <c r="P49" s="14" t="s">
        <v>623</v>
      </c>
      <c r="Q49" s="1"/>
      <c r="R49" s="6" t="s">
        <v>1070</v>
      </c>
      <c r="S49" s="2" t="s">
        <v>549</v>
      </c>
      <c r="T49" s="2" t="s">
        <v>12</v>
      </c>
      <c r="U49" s="145">
        <v>0.04</v>
      </c>
      <c r="V49" s="2" t="s">
        <v>13</v>
      </c>
      <c r="W49" s="2" t="s">
        <v>231</v>
      </c>
      <c r="X49" s="14" t="s">
        <v>621</v>
      </c>
      <c r="Y49" s="1" t="s">
        <v>591</v>
      </c>
      <c r="Z49" s="5" t="s">
        <v>1070</v>
      </c>
      <c r="AA49" s="12" t="s">
        <v>543</v>
      </c>
      <c r="AB49" s="12" t="s">
        <v>6</v>
      </c>
      <c r="AC49" s="142">
        <v>0.15</v>
      </c>
      <c r="AD49" s="12" t="s">
        <v>226</v>
      </c>
      <c r="AE49" s="12" t="s">
        <v>227</v>
      </c>
      <c r="AF49" s="139" t="s">
        <v>622</v>
      </c>
      <c r="AG49" s="1" t="s">
        <v>591</v>
      </c>
      <c r="AH49" s="1"/>
      <c r="AI49" s="1"/>
      <c r="AJ49" s="1"/>
      <c r="AK49" s="1"/>
      <c r="AL49" s="1"/>
      <c r="AM49" s="1"/>
      <c r="AN49" s="1"/>
      <c r="AO49" s="1" t="s">
        <v>1366</v>
      </c>
      <c r="AP49" s="6" t="s">
        <v>1069</v>
      </c>
      <c r="AQ49" s="2"/>
      <c r="AR49" s="2" t="s">
        <v>855</v>
      </c>
      <c r="AS49" s="145">
        <v>0</v>
      </c>
      <c r="AT49" s="2" t="s">
        <v>66</v>
      </c>
      <c r="AU49" s="2" t="s">
        <v>929</v>
      </c>
      <c r="AV49" s="14" t="s">
        <v>620</v>
      </c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227" t="s">
        <v>221</v>
      </c>
      <c r="BI49" s="236">
        <v>0.13805472548872882</v>
      </c>
      <c r="BJ49" s="236">
        <v>0.1</v>
      </c>
      <c r="BK49" s="236">
        <v>0.1</v>
      </c>
      <c r="BL49" s="236">
        <v>0.1</v>
      </c>
      <c r="BM49" s="236"/>
      <c r="BN49" s="236"/>
      <c r="BO49" s="236">
        <v>0.09</v>
      </c>
      <c r="BP49" s="236">
        <v>0.09</v>
      </c>
      <c r="BQ49" s="236">
        <v>9.5000000000000001E-2</v>
      </c>
      <c r="BR49" s="236"/>
      <c r="BS49" s="236"/>
      <c r="BT49" s="236">
        <v>0.05</v>
      </c>
      <c r="BU49" s="236"/>
      <c r="BV49" s="236"/>
      <c r="BW49" s="236"/>
    </row>
    <row r="50" spans="2:75" x14ac:dyDescent="0.25">
      <c r="B50" s="1"/>
      <c r="C50" s="1"/>
      <c r="D50" s="1"/>
      <c r="E50" s="1"/>
      <c r="F50" s="1"/>
      <c r="G50" s="1"/>
      <c r="H50" s="1"/>
      <c r="I50" s="1"/>
      <c r="J50" s="6" t="s">
        <v>1101</v>
      </c>
      <c r="K50" s="2" t="s">
        <v>542</v>
      </c>
      <c r="L50" s="2" t="s">
        <v>5</v>
      </c>
      <c r="M50" s="145">
        <v>0.1</v>
      </c>
      <c r="N50" s="2" t="s">
        <v>224</v>
      </c>
      <c r="O50" s="2" t="s">
        <v>225</v>
      </c>
      <c r="P50" s="140" t="s">
        <v>622</v>
      </c>
      <c r="Q50" s="1"/>
      <c r="R50" s="6" t="s">
        <v>1070</v>
      </c>
      <c r="S50" s="2" t="s">
        <v>541</v>
      </c>
      <c r="T50" s="2" t="s">
        <v>4</v>
      </c>
      <c r="U50" s="145">
        <v>0.04</v>
      </c>
      <c r="V50" s="2" t="s">
        <v>220</v>
      </c>
      <c r="W50" s="2" t="s">
        <v>223</v>
      </c>
      <c r="X50" s="140" t="s">
        <v>622</v>
      </c>
      <c r="Y50" s="1" t="s">
        <v>591</v>
      </c>
      <c r="Z50" s="6" t="s">
        <v>1070</v>
      </c>
      <c r="AA50" s="2"/>
      <c r="AB50" s="2" t="s">
        <v>851</v>
      </c>
      <c r="AC50" s="145">
        <v>0.1</v>
      </c>
      <c r="AD50" s="2" t="s">
        <v>66</v>
      </c>
      <c r="AE50" s="2" t="s">
        <v>929</v>
      </c>
      <c r="AF50" s="140" t="s">
        <v>622</v>
      </c>
      <c r="AG50" s="1" t="s">
        <v>591</v>
      </c>
      <c r="AH50" s="1"/>
      <c r="AI50" s="1"/>
      <c r="AJ50" s="1"/>
      <c r="AK50" s="1"/>
      <c r="AL50" s="1"/>
      <c r="AM50" s="1"/>
      <c r="AN50" s="1"/>
      <c r="AO50" s="1" t="s">
        <v>1366</v>
      </c>
      <c r="AP50" s="6" t="s">
        <v>1069</v>
      </c>
      <c r="AQ50" s="2"/>
      <c r="AR50" s="2" t="s">
        <v>852</v>
      </c>
      <c r="AS50" s="145">
        <v>0.25</v>
      </c>
      <c r="AT50" s="2" t="s">
        <v>66</v>
      </c>
      <c r="AU50" s="2" t="s">
        <v>615</v>
      </c>
      <c r="AV50" s="14" t="s">
        <v>621</v>
      </c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227" t="s">
        <v>223</v>
      </c>
      <c r="BI50" s="236">
        <v>0.15425465272601818</v>
      </c>
      <c r="BJ50" s="236">
        <v>0.19</v>
      </c>
      <c r="BK50" s="236">
        <v>0.19</v>
      </c>
      <c r="BL50" s="236">
        <v>0.26</v>
      </c>
      <c r="BM50" s="236"/>
      <c r="BN50" s="236"/>
      <c r="BO50" s="236">
        <v>0.16</v>
      </c>
      <c r="BP50" s="236">
        <v>0.16</v>
      </c>
      <c r="BQ50" s="236">
        <v>0.20500000000000002</v>
      </c>
      <c r="BR50" s="236"/>
      <c r="BS50" s="236"/>
      <c r="BT50" s="236">
        <v>0.05</v>
      </c>
      <c r="BU50" s="236"/>
      <c r="BV50" s="236"/>
      <c r="BW50" s="236"/>
    </row>
    <row r="51" spans="2:75" x14ac:dyDescent="0.25">
      <c r="B51" s="1"/>
      <c r="C51" s="1"/>
      <c r="D51" s="1"/>
      <c r="E51" s="1"/>
      <c r="F51" s="1"/>
      <c r="G51" s="1"/>
      <c r="H51" s="1"/>
      <c r="I51" s="1"/>
      <c r="J51" s="6" t="s">
        <v>1101</v>
      </c>
      <c r="K51" s="2"/>
      <c r="L51" s="2" t="s">
        <v>58</v>
      </c>
      <c r="M51" s="143">
        <v>0</v>
      </c>
      <c r="N51" s="2" t="s">
        <v>16</v>
      </c>
      <c r="O51" s="2" t="s">
        <v>16</v>
      </c>
      <c r="P51" s="14" t="s">
        <v>16</v>
      </c>
      <c r="Q51" s="1"/>
      <c r="R51" s="6" t="s">
        <v>1070</v>
      </c>
      <c r="S51" s="2" t="s">
        <v>548</v>
      </c>
      <c r="T51" s="2" t="s">
        <v>10</v>
      </c>
      <c r="U51" s="145">
        <v>0.04</v>
      </c>
      <c r="V51" s="2" t="s">
        <v>220</v>
      </c>
      <c r="W51" s="2" t="s">
        <v>223</v>
      </c>
      <c r="X51" s="140" t="s">
        <v>622</v>
      </c>
      <c r="Y51" s="1" t="s">
        <v>591</v>
      </c>
      <c r="Z51" s="6" t="s">
        <v>1070</v>
      </c>
      <c r="AA51" s="2" t="s">
        <v>539</v>
      </c>
      <c r="AB51" s="2" t="s">
        <v>2</v>
      </c>
      <c r="AC51" s="145">
        <v>7.0000000000000007E-2</v>
      </c>
      <c r="AD51" s="2" t="s">
        <v>220</v>
      </c>
      <c r="AE51" s="2" t="s">
        <v>221</v>
      </c>
      <c r="AF51" s="140" t="s">
        <v>621</v>
      </c>
      <c r="AG51" s="1" t="s">
        <v>591</v>
      </c>
      <c r="AH51" s="1"/>
      <c r="AI51" s="1"/>
      <c r="AJ51" s="1"/>
      <c r="AK51" s="1"/>
      <c r="AL51" s="1"/>
      <c r="AM51" s="1"/>
      <c r="AN51" s="1"/>
      <c r="AO51" s="1" t="s">
        <v>1366</v>
      </c>
      <c r="AP51" s="6" t="s">
        <v>1069</v>
      </c>
      <c r="AQ51" s="2" t="s">
        <v>543</v>
      </c>
      <c r="AR51" s="2" t="s">
        <v>6</v>
      </c>
      <c r="AS51" s="145">
        <v>0.1</v>
      </c>
      <c r="AT51" s="2" t="s">
        <v>226</v>
      </c>
      <c r="AU51" s="2" t="s">
        <v>227</v>
      </c>
      <c r="AV51" s="14" t="s">
        <v>622</v>
      </c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227" t="s">
        <v>230</v>
      </c>
      <c r="BI51" s="236">
        <v>1.5675163155825906E-3</v>
      </c>
      <c r="BJ51" s="236">
        <v>2.5000000000000001E-2</v>
      </c>
      <c r="BK51" s="236">
        <v>2.5000000000000001E-2</v>
      </c>
      <c r="BL51" s="236">
        <v>0.05</v>
      </c>
      <c r="BM51" s="236"/>
      <c r="BN51" s="236"/>
      <c r="BO51" s="236">
        <v>2.5000000000000001E-2</v>
      </c>
      <c r="BP51" s="236">
        <v>2.5000000000000001E-2</v>
      </c>
      <c r="BQ51" s="236">
        <v>2.5000000000000001E-2</v>
      </c>
      <c r="BR51" s="236"/>
      <c r="BS51" s="236"/>
      <c r="BT51" s="236"/>
      <c r="BU51" s="236"/>
      <c r="BV51" s="236"/>
      <c r="BW51" s="236"/>
    </row>
    <row r="52" spans="2:75" x14ac:dyDescent="0.25">
      <c r="B52" s="1"/>
      <c r="C52" s="1"/>
      <c r="D52" s="1"/>
      <c r="E52" s="1"/>
      <c r="F52" s="1"/>
      <c r="G52" s="1"/>
      <c r="H52" s="1"/>
      <c r="I52" s="1"/>
      <c r="J52" s="6" t="s">
        <v>1101</v>
      </c>
      <c r="K52" s="2" t="s">
        <v>1355</v>
      </c>
      <c r="L52" s="2" t="s">
        <v>1354</v>
      </c>
      <c r="M52" s="145">
        <v>0.1</v>
      </c>
      <c r="N52" s="2" t="s">
        <v>13</v>
      </c>
      <c r="O52" s="2" t="s">
        <v>249</v>
      </c>
      <c r="P52" s="140" t="s">
        <v>621</v>
      </c>
      <c r="Q52" s="1"/>
      <c r="R52" s="6" t="s">
        <v>1070</v>
      </c>
      <c r="S52" s="2" t="s">
        <v>540</v>
      </c>
      <c r="T52" s="2" t="s">
        <v>3</v>
      </c>
      <c r="U52" s="145">
        <v>0.04</v>
      </c>
      <c r="V52" s="2" t="s">
        <v>220</v>
      </c>
      <c r="W52" s="2" t="s">
        <v>222</v>
      </c>
      <c r="X52" s="140" t="s">
        <v>620</v>
      </c>
      <c r="Y52" s="1" t="s">
        <v>591</v>
      </c>
      <c r="Z52" s="6" t="s">
        <v>1070</v>
      </c>
      <c r="AA52" s="2" t="s">
        <v>545</v>
      </c>
      <c r="AB52" s="2" t="s">
        <v>7</v>
      </c>
      <c r="AC52" s="145">
        <v>0.06</v>
      </c>
      <c r="AD52" s="2" t="s">
        <v>220</v>
      </c>
      <c r="AE52" s="2" t="s">
        <v>222</v>
      </c>
      <c r="AF52" s="140" t="s">
        <v>620</v>
      </c>
      <c r="AG52" s="1" t="s">
        <v>591</v>
      </c>
      <c r="AH52" s="1"/>
      <c r="AI52" s="1"/>
      <c r="AJ52" s="1"/>
      <c r="AK52" s="1"/>
      <c r="AL52" s="1"/>
      <c r="AM52" s="1"/>
      <c r="AN52" s="1"/>
      <c r="AO52" s="1" t="s">
        <v>1366</v>
      </c>
      <c r="AP52" s="6" t="s">
        <v>1069</v>
      </c>
      <c r="AQ52" s="2" t="s">
        <v>542</v>
      </c>
      <c r="AR52" s="2" t="s">
        <v>5</v>
      </c>
      <c r="AS52" s="145">
        <v>0.05</v>
      </c>
      <c r="AT52" s="2" t="s">
        <v>224</v>
      </c>
      <c r="AU52" s="2" t="s">
        <v>225</v>
      </c>
      <c r="AV52" s="140" t="s">
        <v>622</v>
      </c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226" t="s">
        <v>226</v>
      </c>
      <c r="BI52" s="236">
        <v>0.1594437459559773</v>
      </c>
      <c r="BJ52" s="236">
        <v>0.15</v>
      </c>
      <c r="BK52" s="236">
        <v>0.15</v>
      </c>
      <c r="BL52" s="236">
        <v>0.18</v>
      </c>
      <c r="BM52" s="236">
        <v>0.1</v>
      </c>
      <c r="BN52" s="236">
        <v>0</v>
      </c>
      <c r="BO52" s="236">
        <v>0.15</v>
      </c>
      <c r="BP52" s="236">
        <v>0.15</v>
      </c>
      <c r="BQ52" s="236">
        <v>0.18</v>
      </c>
      <c r="BR52" s="236">
        <v>0.1</v>
      </c>
      <c r="BS52" s="236">
        <v>0.1</v>
      </c>
      <c r="BT52" s="236">
        <v>0.1</v>
      </c>
      <c r="BU52" s="236">
        <v>0.1</v>
      </c>
      <c r="BV52" s="236">
        <v>0.1</v>
      </c>
      <c r="BW52" s="236">
        <v>0.1</v>
      </c>
    </row>
    <row r="53" spans="2:75" x14ac:dyDescent="0.25">
      <c r="B53" s="1"/>
      <c r="C53" s="1"/>
      <c r="D53" s="1"/>
      <c r="E53" s="1"/>
      <c r="F53" s="1"/>
      <c r="G53" s="1"/>
      <c r="H53" s="1"/>
      <c r="I53" s="1"/>
      <c r="J53" s="3" t="s">
        <v>1101</v>
      </c>
      <c r="K53" s="4" t="s">
        <v>1356</v>
      </c>
      <c r="L53" s="4" t="s">
        <v>1357</v>
      </c>
      <c r="M53" s="144">
        <v>0.05</v>
      </c>
      <c r="N53" s="4" t="s">
        <v>13</v>
      </c>
      <c r="O53" s="4" t="s">
        <v>249</v>
      </c>
      <c r="P53" s="15" t="s">
        <v>621</v>
      </c>
      <c r="Q53" s="1"/>
      <c r="R53" s="6" t="s">
        <v>1070</v>
      </c>
      <c r="S53" s="2" t="s">
        <v>551</v>
      </c>
      <c r="T53" s="2" t="s">
        <v>61</v>
      </c>
      <c r="U53" s="145">
        <v>3.5000000000000003E-2</v>
      </c>
      <c r="V53" s="2" t="s">
        <v>220</v>
      </c>
      <c r="W53" s="2" t="s">
        <v>223</v>
      </c>
      <c r="X53" s="140" t="s">
        <v>622</v>
      </c>
      <c r="Y53" s="1" t="s">
        <v>591</v>
      </c>
      <c r="Z53" s="6" t="s">
        <v>1070</v>
      </c>
      <c r="AA53" s="2" t="s">
        <v>544</v>
      </c>
      <c r="AB53" s="2" t="s">
        <v>53</v>
      </c>
      <c r="AC53" s="145">
        <v>0</v>
      </c>
      <c r="AD53" s="2" t="s">
        <v>228</v>
      </c>
      <c r="AE53" s="2" t="s">
        <v>229</v>
      </c>
      <c r="AF53" s="140" t="s">
        <v>621</v>
      </c>
      <c r="AG53" s="1" t="s">
        <v>591</v>
      </c>
      <c r="AH53" s="1"/>
      <c r="AI53" s="1"/>
      <c r="AJ53" s="1"/>
      <c r="AK53" s="1"/>
      <c r="AL53" s="1"/>
      <c r="AM53" s="1"/>
      <c r="AN53" s="1"/>
      <c r="AO53" s="1" t="s">
        <v>1366</v>
      </c>
      <c r="AP53" s="3" t="s">
        <v>1069</v>
      </c>
      <c r="AQ53" s="4"/>
      <c r="AR53" s="4" t="s">
        <v>58</v>
      </c>
      <c r="AS53" s="144">
        <v>0</v>
      </c>
      <c r="AT53" s="4" t="s">
        <v>16</v>
      </c>
      <c r="AU53" s="4" t="s">
        <v>16</v>
      </c>
      <c r="AV53" s="15" t="s">
        <v>16</v>
      </c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227" t="s">
        <v>227</v>
      </c>
      <c r="BI53" s="236">
        <v>0.1594437459559773</v>
      </c>
      <c r="BJ53" s="236">
        <v>0.15</v>
      </c>
      <c r="BK53" s="236">
        <v>0.15</v>
      </c>
      <c r="BL53" s="236">
        <v>0.18</v>
      </c>
      <c r="BM53" s="236">
        <v>0.1</v>
      </c>
      <c r="BN53" s="236">
        <v>0</v>
      </c>
      <c r="BO53" s="236">
        <v>0.15</v>
      </c>
      <c r="BP53" s="236">
        <v>0.15</v>
      </c>
      <c r="BQ53" s="236">
        <v>0.18</v>
      </c>
      <c r="BR53" s="236">
        <v>0.1</v>
      </c>
      <c r="BS53" s="236">
        <v>0.1</v>
      </c>
      <c r="BT53" s="236">
        <v>0.1</v>
      </c>
      <c r="BU53" s="236">
        <v>0.1</v>
      </c>
      <c r="BV53" s="236">
        <v>0.1</v>
      </c>
      <c r="BW53" s="236">
        <v>0.1</v>
      </c>
    </row>
    <row r="54" spans="2:75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6" t="s">
        <v>1070</v>
      </c>
      <c r="S54" s="2"/>
      <c r="T54" s="2" t="s">
        <v>852</v>
      </c>
      <c r="U54" s="145">
        <v>6.5000000000000002E-2</v>
      </c>
      <c r="V54" s="2" t="s">
        <v>66</v>
      </c>
      <c r="W54" s="2" t="s">
        <v>615</v>
      </c>
      <c r="X54" s="140" t="s">
        <v>621</v>
      </c>
      <c r="Y54" s="1" t="s">
        <v>591</v>
      </c>
      <c r="Z54" s="6" t="s">
        <v>1070</v>
      </c>
      <c r="AA54" s="2"/>
      <c r="AB54" s="2" t="s">
        <v>1045</v>
      </c>
      <c r="AC54" s="145">
        <v>7.4999999999999997E-2</v>
      </c>
      <c r="AD54" s="2" t="s">
        <v>66</v>
      </c>
      <c r="AE54" s="2" t="s">
        <v>930</v>
      </c>
      <c r="AF54" s="140" t="s">
        <v>621</v>
      </c>
      <c r="AG54" s="1" t="s">
        <v>591</v>
      </c>
      <c r="AH54" s="1"/>
      <c r="AI54" s="1"/>
      <c r="AJ54" s="1"/>
      <c r="AK54" s="1"/>
      <c r="AL54" s="1"/>
      <c r="AM54" s="1"/>
      <c r="AN54" s="1"/>
      <c r="AO54" s="1" t="s">
        <v>1366</v>
      </c>
      <c r="AP54" s="5" t="s">
        <v>1067</v>
      </c>
      <c r="AQ54" s="12"/>
      <c r="AR54" s="12" t="s">
        <v>854</v>
      </c>
      <c r="AS54" s="142">
        <v>0.1</v>
      </c>
      <c r="AT54" s="12" t="s">
        <v>66</v>
      </c>
      <c r="AU54" s="12" t="s">
        <v>929</v>
      </c>
      <c r="AV54" s="13" t="s">
        <v>621</v>
      </c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226" t="s">
        <v>16</v>
      </c>
      <c r="BI54" s="236">
        <v>1.04E-2</v>
      </c>
      <c r="BJ54" s="236"/>
      <c r="BK54" s="236">
        <v>0.01</v>
      </c>
      <c r="BL54" s="236">
        <v>0.01</v>
      </c>
      <c r="BM54" s="236">
        <v>0.01</v>
      </c>
      <c r="BN54" s="236">
        <v>0</v>
      </c>
      <c r="BO54" s="236">
        <v>1.4999999999999999E-2</v>
      </c>
      <c r="BP54" s="236">
        <v>0</v>
      </c>
      <c r="BQ54" s="236">
        <v>0</v>
      </c>
      <c r="BR54" s="236">
        <v>0.01</v>
      </c>
      <c r="BS54" s="236">
        <v>0</v>
      </c>
      <c r="BT54" s="236">
        <v>0</v>
      </c>
      <c r="BU54" s="236">
        <v>0</v>
      </c>
      <c r="BV54" s="236">
        <v>0</v>
      </c>
      <c r="BW54" s="236">
        <v>0</v>
      </c>
    </row>
    <row r="55" spans="2:75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6" t="s">
        <v>1070</v>
      </c>
      <c r="S55" s="2" t="s">
        <v>618</v>
      </c>
      <c r="T55" s="2" t="s">
        <v>11</v>
      </c>
      <c r="U55" s="145">
        <v>0.03</v>
      </c>
      <c r="V55" s="2" t="s">
        <v>220</v>
      </c>
      <c r="W55" s="2" t="s">
        <v>221</v>
      </c>
      <c r="X55" s="140" t="s">
        <v>621</v>
      </c>
      <c r="Y55" s="1" t="s">
        <v>591</v>
      </c>
      <c r="Z55" s="6" t="s">
        <v>1070</v>
      </c>
      <c r="AA55" s="2" t="s">
        <v>546</v>
      </c>
      <c r="AB55" s="2" t="s">
        <v>8</v>
      </c>
      <c r="AC55" s="145">
        <v>4.4999999999999998E-2</v>
      </c>
      <c r="AD55" s="2" t="s">
        <v>220</v>
      </c>
      <c r="AE55" s="2" t="s">
        <v>223</v>
      </c>
      <c r="AF55" s="140" t="s">
        <v>622</v>
      </c>
      <c r="AG55" s="1" t="s">
        <v>591</v>
      </c>
      <c r="AH55" s="1"/>
      <c r="AI55" s="1"/>
      <c r="AJ55" s="1"/>
      <c r="AK55" s="1"/>
      <c r="AL55" s="1"/>
      <c r="AM55" s="1"/>
      <c r="AN55" s="1"/>
      <c r="AO55" s="1" t="s">
        <v>1366</v>
      </c>
      <c r="AP55" s="6" t="s">
        <v>1067</v>
      </c>
      <c r="AQ55" s="2"/>
      <c r="AR55" s="2" t="s">
        <v>851</v>
      </c>
      <c r="AS55" s="145">
        <v>0.15</v>
      </c>
      <c r="AT55" s="2" t="s">
        <v>66</v>
      </c>
      <c r="AU55" s="2" t="s">
        <v>929</v>
      </c>
      <c r="AV55" s="14" t="s">
        <v>622</v>
      </c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227" t="s">
        <v>16</v>
      </c>
      <c r="BI55" s="236">
        <v>1.04E-2</v>
      </c>
      <c r="BJ55" s="236"/>
      <c r="BK55" s="236">
        <v>0.01</v>
      </c>
      <c r="BL55" s="236">
        <v>0.01</v>
      </c>
      <c r="BM55" s="236">
        <v>0.01</v>
      </c>
      <c r="BN55" s="236">
        <v>0</v>
      </c>
      <c r="BO55" s="236">
        <v>1.4999999999999999E-2</v>
      </c>
      <c r="BP55" s="236">
        <v>0</v>
      </c>
      <c r="BQ55" s="236">
        <v>0</v>
      </c>
      <c r="BR55" s="236">
        <v>0.01</v>
      </c>
      <c r="BS55" s="236">
        <v>0</v>
      </c>
      <c r="BT55" s="236">
        <v>0</v>
      </c>
      <c r="BU55" s="236">
        <v>0</v>
      </c>
      <c r="BV55" s="236">
        <v>0</v>
      </c>
      <c r="BW55" s="236">
        <v>0</v>
      </c>
    </row>
    <row r="56" spans="2:75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6" t="s">
        <v>1070</v>
      </c>
      <c r="S56" s="2" t="s">
        <v>632</v>
      </c>
      <c r="T56" s="2" t="s">
        <v>633</v>
      </c>
      <c r="U56" s="145">
        <v>2.5000000000000001E-2</v>
      </c>
      <c r="V56" s="2" t="s">
        <v>236</v>
      </c>
      <c r="W56" s="2" t="s">
        <v>704</v>
      </c>
      <c r="X56" s="140" t="s">
        <v>623</v>
      </c>
      <c r="Y56" s="1" t="s">
        <v>591</v>
      </c>
      <c r="Z56" s="6" t="s">
        <v>1070</v>
      </c>
      <c r="AA56" s="2" t="s">
        <v>542</v>
      </c>
      <c r="AB56" s="2" t="s">
        <v>5</v>
      </c>
      <c r="AC56" s="145">
        <v>4.4999999999999998E-2</v>
      </c>
      <c r="AD56" s="2" t="s">
        <v>224</v>
      </c>
      <c r="AE56" s="2" t="s">
        <v>225</v>
      </c>
      <c r="AF56" s="140" t="s">
        <v>622</v>
      </c>
      <c r="AG56" s="1" t="s">
        <v>591</v>
      </c>
      <c r="AH56" s="1"/>
      <c r="AI56" s="1"/>
      <c r="AJ56" s="1"/>
      <c r="AK56" s="1"/>
      <c r="AL56" s="1"/>
      <c r="AM56" s="1"/>
      <c r="AN56" s="1"/>
      <c r="AO56" s="1" t="s">
        <v>1366</v>
      </c>
      <c r="AP56" s="6" t="s">
        <v>1067</v>
      </c>
      <c r="AQ56" s="2" t="s">
        <v>544</v>
      </c>
      <c r="AR56" s="2" t="s">
        <v>53</v>
      </c>
      <c r="AS56" s="145">
        <v>0.25</v>
      </c>
      <c r="AT56" s="2" t="s">
        <v>228</v>
      </c>
      <c r="AU56" s="2" t="s">
        <v>229</v>
      </c>
      <c r="AV56" s="14" t="s">
        <v>621</v>
      </c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226" t="s">
        <v>66</v>
      </c>
      <c r="BI56" s="236">
        <v>0.18241618078739674</v>
      </c>
      <c r="BJ56" s="236">
        <v>0.19</v>
      </c>
      <c r="BK56" s="236">
        <v>0.26500000000000001</v>
      </c>
      <c r="BL56" s="236"/>
      <c r="BM56" s="236">
        <v>0.62</v>
      </c>
      <c r="BN56" s="236">
        <v>0.9</v>
      </c>
      <c r="BO56" s="236">
        <v>0.19</v>
      </c>
      <c r="BP56" s="236">
        <v>0.26500000000000001</v>
      </c>
      <c r="BQ56" s="236"/>
      <c r="BR56" s="236">
        <v>0.55000000000000004</v>
      </c>
      <c r="BS56" s="236">
        <v>0.70000000000000007</v>
      </c>
      <c r="BT56" s="236">
        <v>0.27500000000000002</v>
      </c>
      <c r="BU56" s="236">
        <v>0.5</v>
      </c>
      <c r="BV56" s="236">
        <v>0.75</v>
      </c>
      <c r="BW56" s="236">
        <v>0.30000000000000004</v>
      </c>
    </row>
    <row r="57" spans="2:75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6" t="s">
        <v>1070</v>
      </c>
      <c r="S57" s="2" t="s">
        <v>547</v>
      </c>
      <c r="T57" s="2" t="s">
        <v>9</v>
      </c>
      <c r="U57" s="145">
        <v>2.5000000000000001E-2</v>
      </c>
      <c r="V57" s="2" t="s">
        <v>220</v>
      </c>
      <c r="W57" s="2" t="s">
        <v>230</v>
      </c>
      <c r="X57" s="140" t="s">
        <v>623</v>
      </c>
      <c r="Y57" s="1" t="s">
        <v>591</v>
      </c>
      <c r="Z57" s="6" t="s">
        <v>1070</v>
      </c>
      <c r="AA57" s="2" t="s">
        <v>549</v>
      </c>
      <c r="AB57" s="2" t="s">
        <v>12</v>
      </c>
      <c r="AC57" s="145">
        <v>0.04</v>
      </c>
      <c r="AD57" s="2" t="s">
        <v>13</v>
      </c>
      <c r="AE57" s="2" t="s">
        <v>231</v>
      </c>
      <c r="AF57" s="14" t="s">
        <v>621</v>
      </c>
      <c r="AG57" s="1" t="s">
        <v>591</v>
      </c>
      <c r="AH57" s="1"/>
      <c r="AI57" s="1"/>
      <c r="AJ57" s="1"/>
      <c r="AK57" s="1"/>
      <c r="AL57" s="1"/>
      <c r="AM57" s="1"/>
      <c r="AN57" s="1"/>
      <c r="AO57" s="1" t="s">
        <v>1366</v>
      </c>
      <c r="AP57" s="6" t="s">
        <v>1067</v>
      </c>
      <c r="AQ57" s="2" t="s">
        <v>549</v>
      </c>
      <c r="AR57" s="2" t="s">
        <v>12</v>
      </c>
      <c r="AS57" s="145">
        <v>0.1</v>
      </c>
      <c r="AT57" s="2" t="s">
        <v>13</v>
      </c>
      <c r="AU57" s="2" t="s">
        <v>231</v>
      </c>
      <c r="AV57" s="14" t="s">
        <v>621</v>
      </c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227" t="s">
        <v>929</v>
      </c>
      <c r="BI57" s="236">
        <v>8.6527811842199945E-2</v>
      </c>
      <c r="BJ57" s="236">
        <v>0.1</v>
      </c>
      <c r="BK57" s="236">
        <v>0.1</v>
      </c>
      <c r="BL57" s="236"/>
      <c r="BM57" s="236">
        <v>0.5</v>
      </c>
      <c r="BN57" s="236">
        <v>0.6</v>
      </c>
      <c r="BO57" s="236">
        <v>0.1</v>
      </c>
      <c r="BP57" s="236">
        <v>0.1</v>
      </c>
      <c r="BQ57" s="236"/>
      <c r="BR57" s="236">
        <v>0.4</v>
      </c>
      <c r="BS57" s="236">
        <v>0.4</v>
      </c>
      <c r="BT57" s="236">
        <v>0.2</v>
      </c>
      <c r="BU57" s="236">
        <v>0.25</v>
      </c>
      <c r="BV57" s="236">
        <v>0.25</v>
      </c>
      <c r="BW57" s="236">
        <v>0.2</v>
      </c>
    </row>
    <row r="58" spans="2:75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6" t="s">
        <v>1070</v>
      </c>
      <c r="S58" s="2" t="s">
        <v>550</v>
      </c>
      <c r="T58" s="2" t="s">
        <v>14</v>
      </c>
      <c r="U58" s="145">
        <v>2.5000000000000001E-2</v>
      </c>
      <c r="V58" s="2" t="s">
        <v>220</v>
      </c>
      <c r="W58" s="2" t="s">
        <v>222</v>
      </c>
      <c r="X58" s="140" t="s">
        <v>620</v>
      </c>
      <c r="Y58" s="1" t="s">
        <v>591</v>
      </c>
      <c r="Z58" s="6" t="s">
        <v>1070</v>
      </c>
      <c r="AA58" s="2" t="s">
        <v>541</v>
      </c>
      <c r="AB58" s="2" t="s">
        <v>4</v>
      </c>
      <c r="AC58" s="145">
        <v>7.0000000000000007E-2</v>
      </c>
      <c r="AD58" s="2" t="s">
        <v>220</v>
      </c>
      <c r="AE58" s="2" t="s">
        <v>223</v>
      </c>
      <c r="AF58" s="140" t="s">
        <v>622</v>
      </c>
      <c r="AG58" s="1" t="s">
        <v>591</v>
      </c>
      <c r="AH58" s="1"/>
      <c r="AI58" s="1"/>
      <c r="AJ58" s="1"/>
      <c r="AK58" s="1"/>
      <c r="AL58" s="1"/>
      <c r="AM58" s="1"/>
      <c r="AN58" s="1"/>
      <c r="AO58" s="1" t="s">
        <v>1366</v>
      </c>
      <c r="AP58" s="6" t="s">
        <v>1067</v>
      </c>
      <c r="AQ58" s="2"/>
      <c r="AR58" s="2" t="s">
        <v>855</v>
      </c>
      <c r="AS58" s="145">
        <v>0</v>
      </c>
      <c r="AT58" s="2" t="s">
        <v>66</v>
      </c>
      <c r="AU58" s="2" t="s">
        <v>929</v>
      </c>
      <c r="AV58" s="14" t="s">
        <v>620</v>
      </c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227" t="s">
        <v>615</v>
      </c>
      <c r="BI58" s="236">
        <v>3.1705166894648557E-2</v>
      </c>
      <c r="BJ58" s="236">
        <v>6.5000000000000002E-2</v>
      </c>
      <c r="BK58" s="236">
        <v>6.5000000000000002E-2</v>
      </c>
      <c r="BL58" s="236"/>
      <c r="BM58" s="236">
        <v>0.12</v>
      </c>
      <c r="BN58" s="236">
        <v>0.15</v>
      </c>
      <c r="BO58" s="236">
        <v>6.5000000000000002E-2</v>
      </c>
      <c r="BP58" s="236">
        <v>6.5000000000000002E-2</v>
      </c>
      <c r="BQ58" s="236"/>
      <c r="BR58" s="236">
        <v>0.15</v>
      </c>
      <c r="BS58" s="236">
        <v>0.15</v>
      </c>
      <c r="BT58" s="236">
        <v>7.4999999999999997E-2</v>
      </c>
      <c r="BU58" s="236">
        <v>0.25</v>
      </c>
      <c r="BV58" s="236">
        <v>0.25</v>
      </c>
      <c r="BW58" s="236">
        <v>0.1</v>
      </c>
    </row>
    <row r="59" spans="2:75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6" t="s">
        <v>1070</v>
      </c>
      <c r="S59" s="2"/>
      <c r="T59" s="2" t="s">
        <v>853</v>
      </c>
      <c r="U59" s="145">
        <v>2.5000000000000001E-2</v>
      </c>
      <c r="V59" s="2" t="s">
        <v>66</v>
      </c>
      <c r="W59" s="2" t="s">
        <v>616</v>
      </c>
      <c r="X59" s="140" t="s">
        <v>622</v>
      </c>
      <c r="Y59" s="1" t="s">
        <v>591</v>
      </c>
      <c r="Z59" s="6" t="s">
        <v>1070</v>
      </c>
      <c r="AA59" s="2" t="s">
        <v>548</v>
      </c>
      <c r="AB59" s="2" t="s">
        <v>10</v>
      </c>
      <c r="AC59" s="145">
        <v>0.04</v>
      </c>
      <c r="AD59" s="2" t="s">
        <v>220</v>
      </c>
      <c r="AE59" s="2" t="s">
        <v>223</v>
      </c>
      <c r="AF59" s="140" t="s">
        <v>622</v>
      </c>
      <c r="AG59" s="1" t="s">
        <v>591</v>
      </c>
      <c r="AH59" s="1"/>
      <c r="AI59" s="1"/>
      <c r="AJ59" s="1"/>
      <c r="AK59" s="1"/>
      <c r="AL59" s="1"/>
      <c r="AM59" s="1"/>
      <c r="AN59" s="1"/>
      <c r="AO59" s="1" t="s">
        <v>1366</v>
      </c>
      <c r="AP59" s="6" t="s">
        <v>1067</v>
      </c>
      <c r="AQ59" s="2"/>
      <c r="AR59" s="2" t="s">
        <v>852</v>
      </c>
      <c r="AS59" s="145">
        <v>0.25</v>
      </c>
      <c r="AT59" s="2" t="s">
        <v>66</v>
      </c>
      <c r="AU59" s="2" t="s">
        <v>615</v>
      </c>
      <c r="AV59" s="14" t="s">
        <v>621</v>
      </c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227" t="s">
        <v>616</v>
      </c>
      <c r="BI59" s="236">
        <v>2.3797084346303846E-2</v>
      </c>
      <c r="BJ59" s="236">
        <v>2.5000000000000001E-2</v>
      </c>
      <c r="BK59" s="236">
        <v>2.5000000000000001E-2</v>
      </c>
      <c r="BL59" s="236"/>
      <c r="BM59" s="236"/>
      <c r="BN59" s="236"/>
      <c r="BO59" s="236">
        <v>2.5000000000000001E-2</v>
      </c>
      <c r="BP59" s="236">
        <v>2.5000000000000001E-2</v>
      </c>
      <c r="BQ59" s="236"/>
      <c r="BR59" s="236"/>
      <c r="BS59" s="236"/>
      <c r="BT59" s="236"/>
      <c r="BU59" s="236"/>
      <c r="BV59" s="236"/>
      <c r="BW59" s="236"/>
    </row>
    <row r="60" spans="2:75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6" t="s">
        <v>1070</v>
      </c>
      <c r="S60" s="2"/>
      <c r="T60" s="4" t="s">
        <v>58</v>
      </c>
      <c r="U60" s="145">
        <v>0</v>
      </c>
      <c r="V60" s="4" t="s">
        <v>16</v>
      </c>
      <c r="W60" s="4" t="s">
        <v>16</v>
      </c>
      <c r="X60" s="14" t="s">
        <v>16</v>
      </c>
      <c r="Y60" s="1" t="s">
        <v>591</v>
      </c>
      <c r="Z60" s="6" t="s">
        <v>1070</v>
      </c>
      <c r="AA60" s="2" t="s">
        <v>540</v>
      </c>
      <c r="AB60" s="2" t="s">
        <v>3</v>
      </c>
      <c r="AC60" s="145">
        <v>6.5000000000000002E-2</v>
      </c>
      <c r="AD60" s="2" t="s">
        <v>220</v>
      </c>
      <c r="AE60" s="2" t="s">
        <v>222</v>
      </c>
      <c r="AF60" s="140" t="s">
        <v>620</v>
      </c>
      <c r="AG60" s="1" t="s">
        <v>591</v>
      </c>
      <c r="AH60" s="1"/>
      <c r="AI60" s="1"/>
      <c r="AJ60" s="1"/>
      <c r="AK60" s="1"/>
      <c r="AL60" s="1"/>
      <c r="AM60" s="1"/>
      <c r="AN60" s="1"/>
      <c r="AO60" s="1" t="s">
        <v>1366</v>
      </c>
      <c r="AP60" s="6" t="s">
        <v>1067</v>
      </c>
      <c r="AQ60" s="2" t="s">
        <v>543</v>
      </c>
      <c r="AR60" s="2" t="s">
        <v>6</v>
      </c>
      <c r="AS60" s="145">
        <v>0.1</v>
      </c>
      <c r="AT60" s="2" t="s">
        <v>226</v>
      </c>
      <c r="AU60" s="2" t="s">
        <v>227</v>
      </c>
      <c r="AV60" s="14" t="s">
        <v>622</v>
      </c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227" t="s">
        <v>930</v>
      </c>
      <c r="BI60" s="236">
        <v>4.0386117704244398E-2</v>
      </c>
      <c r="BJ60" s="236"/>
      <c r="BK60" s="236">
        <v>7.4999999999999997E-2</v>
      </c>
      <c r="BL60" s="236"/>
      <c r="BM60" s="236">
        <v>0</v>
      </c>
      <c r="BN60" s="236">
        <v>0.15</v>
      </c>
      <c r="BO60" s="236">
        <v>0</v>
      </c>
      <c r="BP60" s="236">
        <v>7.4999999999999997E-2</v>
      </c>
      <c r="BQ60" s="236"/>
      <c r="BR60" s="236">
        <v>0</v>
      </c>
      <c r="BS60" s="236">
        <v>0.15</v>
      </c>
      <c r="BT60" s="236"/>
      <c r="BU60" s="236"/>
      <c r="BV60" s="236">
        <v>0.25</v>
      </c>
      <c r="BW60" s="236"/>
    </row>
    <row r="61" spans="2:75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5" t="s">
        <v>1069</v>
      </c>
      <c r="S61" s="12"/>
      <c r="T61" s="2" t="s">
        <v>854</v>
      </c>
      <c r="U61" s="142">
        <v>0.2</v>
      </c>
      <c r="V61" s="2" t="s">
        <v>66</v>
      </c>
      <c r="W61" s="2" t="s">
        <v>929</v>
      </c>
      <c r="X61" s="13" t="s">
        <v>621</v>
      </c>
      <c r="Y61" s="1" t="s">
        <v>591</v>
      </c>
      <c r="Z61" s="6" t="s">
        <v>1070</v>
      </c>
      <c r="AA61" s="2" t="s">
        <v>551</v>
      </c>
      <c r="AB61" s="2" t="s">
        <v>61</v>
      </c>
      <c r="AC61" s="145">
        <v>3.5000000000000003E-2</v>
      </c>
      <c r="AD61" s="2" t="s">
        <v>220</v>
      </c>
      <c r="AE61" s="2" t="s">
        <v>223</v>
      </c>
      <c r="AF61" s="140" t="s">
        <v>622</v>
      </c>
      <c r="AG61" s="1" t="s">
        <v>591</v>
      </c>
      <c r="AH61" s="1"/>
      <c r="AI61" s="1"/>
      <c r="AJ61" s="1"/>
      <c r="AK61" s="1"/>
      <c r="AL61" s="1"/>
      <c r="AM61" s="1"/>
      <c r="AN61" s="1"/>
      <c r="AO61" s="1" t="s">
        <v>1366</v>
      </c>
      <c r="AP61" s="6" t="s">
        <v>1067</v>
      </c>
      <c r="AQ61" s="2" t="s">
        <v>542</v>
      </c>
      <c r="AR61" s="2" t="s">
        <v>5</v>
      </c>
      <c r="AS61" s="145">
        <v>0.05</v>
      </c>
      <c r="AT61" s="2" t="s">
        <v>224</v>
      </c>
      <c r="AU61" s="2" t="s">
        <v>225</v>
      </c>
      <c r="AV61" s="140" t="s">
        <v>622</v>
      </c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226" t="s">
        <v>13</v>
      </c>
      <c r="BI61" s="236">
        <v>4.9797748523760434E-2</v>
      </c>
      <c r="BJ61" s="236">
        <v>0.1</v>
      </c>
      <c r="BK61" s="236">
        <v>0.04</v>
      </c>
      <c r="BL61" s="236">
        <v>7.0000000000000007E-2</v>
      </c>
      <c r="BM61" s="236"/>
      <c r="BN61" s="236"/>
      <c r="BO61" s="236">
        <v>7.0000000000000007E-2</v>
      </c>
      <c r="BP61" s="236">
        <v>0.04</v>
      </c>
      <c r="BQ61" s="236">
        <v>0.06</v>
      </c>
      <c r="BR61" s="236"/>
      <c r="BS61" s="236"/>
      <c r="BT61" s="236">
        <v>0.22500000000000001</v>
      </c>
      <c r="BU61" s="236">
        <v>0.1</v>
      </c>
      <c r="BV61" s="236"/>
      <c r="BW61" s="236">
        <v>0.25</v>
      </c>
    </row>
    <row r="62" spans="2:75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6" t="s">
        <v>1069</v>
      </c>
      <c r="S62" s="2"/>
      <c r="T62" s="2" t="s">
        <v>851</v>
      </c>
      <c r="U62" s="143">
        <v>0.2</v>
      </c>
      <c r="V62" s="2" t="s">
        <v>66</v>
      </c>
      <c r="W62" s="2" t="s">
        <v>929</v>
      </c>
      <c r="X62" s="14" t="s">
        <v>622</v>
      </c>
      <c r="Y62" s="1" t="s">
        <v>591</v>
      </c>
      <c r="Z62" s="6" t="s">
        <v>1070</v>
      </c>
      <c r="AA62" s="2"/>
      <c r="AB62" s="2" t="s">
        <v>852</v>
      </c>
      <c r="AC62" s="145">
        <v>6.5000000000000002E-2</v>
      </c>
      <c r="AD62" s="2" t="s">
        <v>66</v>
      </c>
      <c r="AE62" s="2" t="s">
        <v>615</v>
      </c>
      <c r="AF62" s="140" t="s">
        <v>621</v>
      </c>
      <c r="AG62" s="1" t="s">
        <v>591</v>
      </c>
      <c r="AH62" s="1"/>
      <c r="AI62" s="1"/>
      <c r="AJ62" s="1"/>
      <c r="AK62" s="1"/>
      <c r="AL62" s="1"/>
      <c r="AM62" s="1"/>
      <c r="AN62" s="1"/>
      <c r="AO62" s="1" t="s">
        <v>1366</v>
      </c>
      <c r="AP62" s="3" t="s">
        <v>1067</v>
      </c>
      <c r="AQ62" s="4"/>
      <c r="AR62" s="4" t="s">
        <v>58</v>
      </c>
      <c r="AS62" s="144">
        <v>0</v>
      </c>
      <c r="AT62" s="4" t="s">
        <v>16</v>
      </c>
      <c r="AU62" s="4" t="s">
        <v>16</v>
      </c>
      <c r="AV62" s="15" t="s">
        <v>16</v>
      </c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227" t="s">
        <v>249</v>
      </c>
      <c r="BI62" s="236"/>
      <c r="BJ62" s="236"/>
      <c r="BK62" s="236"/>
      <c r="BL62" s="236"/>
      <c r="BM62" s="236"/>
      <c r="BN62" s="236"/>
      <c r="BO62" s="236"/>
      <c r="BP62" s="236"/>
      <c r="BQ62" s="236"/>
      <c r="BR62" s="236"/>
      <c r="BS62" s="236"/>
      <c r="BT62" s="236">
        <v>0.125</v>
      </c>
      <c r="BU62" s="236"/>
      <c r="BV62" s="236"/>
      <c r="BW62" s="236">
        <v>0.15000000000000002</v>
      </c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6" t="s">
        <v>1069</v>
      </c>
      <c r="S63" s="2" t="s">
        <v>544</v>
      </c>
      <c r="T63" s="2" t="s">
        <v>53</v>
      </c>
      <c r="U63" s="143">
        <v>0.15</v>
      </c>
      <c r="V63" s="2" t="s">
        <v>228</v>
      </c>
      <c r="W63" s="2" t="s">
        <v>229</v>
      </c>
      <c r="X63" s="14" t="s">
        <v>621</v>
      </c>
      <c r="Y63" s="1" t="s">
        <v>591</v>
      </c>
      <c r="Z63" s="6" t="s">
        <v>1070</v>
      </c>
      <c r="AA63" s="2" t="s">
        <v>618</v>
      </c>
      <c r="AB63" s="2" t="s">
        <v>11</v>
      </c>
      <c r="AC63" s="145">
        <v>0.03</v>
      </c>
      <c r="AD63" s="2" t="s">
        <v>220</v>
      </c>
      <c r="AE63" s="2" t="s">
        <v>221</v>
      </c>
      <c r="AF63" s="140" t="s">
        <v>621</v>
      </c>
      <c r="AG63" s="1" t="s">
        <v>591</v>
      </c>
      <c r="AH63" s="1"/>
      <c r="AI63" s="1"/>
      <c r="AJ63" s="1"/>
      <c r="AK63" s="1"/>
      <c r="AL63" s="1"/>
      <c r="AM63" s="1"/>
      <c r="AN63" s="1"/>
      <c r="AO63" s="1" t="s">
        <v>1366</v>
      </c>
      <c r="AP63" s="5" t="s">
        <v>1101</v>
      </c>
      <c r="AQ63" s="12"/>
      <c r="AR63" s="12" t="s">
        <v>854</v>
      </c>
      <c r="AS63" s="142">
        <v>0.1</v>
      </c>
      <c r="AT63" s="12" t="s">
        <v>66</v>
      </c>
      <c r="AU63" s="12" t="s">
        <v>929</v>
      </c>
      <c r="AV63" s="13" t="s">
        <v>621</v>
      </c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227" t="s">
        <v>231</v>
      </c>
      <c r="BI63" s="236">
        <v>4.9797748523760434E-2</v>
      </c>
      <c r="BJ63" s="236">
        <v>0.1</v>
      </c>
      <c r="BK63" s="236">
        <v>0.04</v>
      </c>
      <c r="BL63" s="236">
        <v>7.0000000000000007E-2</v>
      </c>
      <c r="BM63" s="236"/>
      <c r="BN63" s="236"/>
      <c r="BO63" s="236">
        <v>7.0000000000000007E-2</v>
      </c>
      <c r="BP63" s="236">
        <v>0.04</v>
      </c>
      <c r="BQ63" s="236">
        <v>0.06</v>
      </c>
      <c r="BR63" s="236"/>
      <c r="BS63" s="236"/>
      <c r="BT63" s="236">
        <v>0.1</v>
      </c>
      <c r="BU63" s="236">
        <v>0.1</v>
      </c>
      <c r="BV63" s="236"/>
      <c r="BW63" s="236">
        <v>0.1</v>
      </c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6" t="s">
        <v>1069</v>
      </c>
      <c r="S64" s="2"/>
      <c r="T64" s="2" t="s">
        <v>1045</v>
      </c>
      <c r="U64" s="143">
        <v>0.15</v>
      </c>
      <c r="V64" s="2" t="s">
        <v>66</v>
      </c>
      <c r="W64" s="2" t="s">
        <v>930</v>
      </c>
      <c r="X64" s="14" t="s">
        <v>621</v>
      </c>
      <c r="Y64" s="1" t="s">
        <v>591</v>
      </c>
      <c r="Z64" s="6" t="s">
        <v>1070</v>
      </c>
      <c r="AA64" s="2" t="s">
        <v>632</v>
      </c>
      <c r="AB64" s="2" t="s">
        <v>633</v>
      </c>
      <c r="AC64" s="145">
        <v>2.5000000000000001E-2</v>
      </c>
      <c r="AD64" s="2" t="s">
        <v>236</v>
      </c>
      <c r="AE64" s="2" t="s">
        <v>704</v>
      </c>
      <c r="AF64" s="140" t="s">
        <v>623</v>
      </c>
      <c r="AG64" s="1" t="s">
        <v>591</v>
      </c>
      <c r="AH64" s="1"/>
      <c r="AI64" s="1"/>
      <c r="AJ64" s="1"/>
      <c r="AK64" s="1"/>
      <c r="AL64" s="1"/>
      <c r="AM64" s="1"/>
      <c r="AN64" s="1"/>
      <c r="AO64" s="1" t="s">
        <v>1366</v>
      </c>
      <c r="AP64" s="6" t="s">
        <v>1101</v>
      </c>
      <c r="AQ64" s="2"/>
      <c r="AR64" s="2" t="s">
        <v>851</v>
      </c>
      <c r="AS64" s="145">
        <v>0.1</v>
      </c>
      <c r="AT64" s="2" t="s">
        <v>66</v>
      </c>
      <c r="AU64" s="2" t="s">
        <v>929</v>
      </c>
      <c r="AV64" s="14" t="s">
        <v>622</v>
      </c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226" t="s">
        <v>239</v>
      </c>
      <c r="BI64" s="236">
        <v>7.0034918026845062E-3</v>
      </c>
      <c r="BJ64" s="236"/>
      <c r="BK64" s="236"/>
      <c r="BL64" s="236"/>
      <c r="BM64" s="236"/>
      <c r="BN64" s="236"/>
      <c r="BO64" s="236"/>
      <c r="BP64" s="236"/>
      <c r="BQ64" s="236"/>
      <c r="BR64" s="236"/>
      <c r="BS64" s="236"/>
      <c r="BT64" s="236"/>
      <c r="BU64" s="236"/>
      <c r="BV64" s="236"/>
      <c r="BW64" s="236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6" t="s">
        <v>1069</v>
      </c>
      <c r="S65" s="2"/>
      <c r="T65" s="2" t="s">
        <v>855</v>
      </c>
      <c r="U65" s="143">
        <v>0</v>
      </c>
      <c r="V65" s="2" t="s">
        <v>66</v>
      </c>
      <c r="W65" s="2" t="s">
        <v>929</v>
      </c>
      <c r="X65" s="14" t="s">
        <v>620</v>
      </c>
      <c r="Y65" s="1" t="s">
        <v>591</v>
      </c>
      <c r="Z65" s="6" t="s">
        <v>1070</v>
      </c>
      <c r="AA65" s="2" t="s">
        <v>547</v>
      </c>
      <c r="AB65" s="2" t="s">
        <v>9</v>
      </c>
      <c r="AC65" s="145">
        <v>2.5000000000000001E-2</v>
      </c>
      <c r="AD65" s="2" t="s">
        <v>220</v>
      </c>
      <c r="AE65" s="2" t="s">
        <v>230</v>
      </c>
      <c r="AF65" s="140" t="s">
        <v>623</v>
      </c>
      <c r="AG65" s="1" t="s">
        <v>591</v>
      </c>
      <c r="AH65" s="1"/>
      <c r="AI65" s="1"/>
      <c r="AJ65" s="1"/>
      <c r="AK65" s="1"/>
      <c r="AL65" s="1"/>
      <c r="AM65" s="1"/>
      <c r="AN65" s="1"/>
      <c r="AO65" s="1" t="s">
        <v>1366</v>
      </c>
      <c r="AP65" s="6" t="s">
        <v>1101</v>
      </c>
      <c r="AQ65" s="2" t="s">
        <v>544</v>
      </c>
      <c r="AR65" s="2" t="s">
        <v>53</v>
      </c>
      <c r="AS65" s="145">
        <v>0.2</v>
      </c>
      <c r="AT65" s="2" t="s">
        <v>228</v>
      </c>
      <c r="AU65" s="2" t="s">
        <v>229</v>
      </c>
      <c r="AV65" s="14" t="s">
        <v>621</v>
      </c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227" t="s">
        <v>239</v>
      </c>
      <c r="BI65" s="236">
        <v>7.0034918026845062E-3</v>
      </c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6" t="s">
        <v>1069</v>
      </c>
      <c r="S66" s="2"/>
      <c r="T66" s="2" t="s">
        <v>852</v>
      </c>
      <c r="U66" s="143">
        <v>0.15</v>
      </c>
      <c r="V66" s="2" t="s">
        <v>66</v>
      </c>
      <c r="W66" s="2" t="s">
        <v>615</v>
      </c>
      <c r="X66" s="14" t="s">
        <v>621</v>
      </c>
      <c r="Y66" s="1" t="s">
        <v>591</v>
      </c>
      <c r="Z66" s="6" t="s">
        <v>1070</v>
      </c>
      <c r="AA66" s="2" t="s">
        <v>550</v>
      </c>
      <c r="AB66" s="2" t="s">
        <v>14</v>
      </c>
      <c r="AC66" s="145">
        <v>2.5000000000000001E-2</v>
      </c>
      <c r="AD66" s="2" t="s">
        <v>220</v>
      </c>
      <c r="AE66" s="2" t="s">
        <v>222</v>
      </c>
      <c r="AF66" s="140" t="s">
        <v>620</v>
      </c>
      <c r="AG66" s="1" t="s">
        <v>591</v>
      </c>
      <c r="AH66" s="1"/>
      <c r="AI66" s="1"/>
      <c r="AJ66" s="1"/>
      <c r="AK66" s="1"/>
      <c r="AL66" s="1"/>
      <c r="AM66" s="1"/>
      <c r="AN66" s="1"/>
      <c r="AO66" s="1" t="s">
        <v>1366</v>
      </c>
      <c r="AP66" s="6" t="s">
        <v>1101</v>
      </c>
      <c r="AQ66" s="2" t="s">
        <v>549</v>
      </c>
      <c r="AR66" s="2" t="s">
        <v>12</v>
      </c>
      <c r="AS66" s="145">
        <v>0.1</v>
      </c>
      <c r="AT66" s="2" t="s">
        <v>13</v>
      </c>
      <c r="AU66" s="2" t="s">
        <v>231</v>
      </c>
      <c r="AV66" s="14" t="s">
        <v>621</v>
      </c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226" t="s">
        <v>228</v>
      </c>
      <c r="BI66" s="236">
        <v>0.10248336198651539</v>
      </c>
      <c r="BJ66" s="236">
        <v>2.5000000000000001E-2</v>
      </c>
      <c r="BK66" s="236">
        <v>0</v>
      </c>
      <c r="BL66" s="236">
        <v>7.0000000000000007E-2</v>
      </c>
      <c r="BM66" s="236">
        <v>0.22</v>
      </c>
      <c r="BN66" s="236">
        <v>0.1</v>
      </c>
      <c r="BO66" s="236">
        <v>0.105</v>
      </c>
      <c r="BP66" s="236">
        <v>7.4999999999999997E-2</v>
      </c>
      <c r="BQ66" s="236">
        <v>0.19</v>
      </c>
      <c r="BR66" s="236">
        <v>0.28999999999999998</v>
      </c>
      <c r="BS66" s="236">
        <v>0.15</v>
      </c>
      <c r="BT66" s="236">
        <v>0.1</v>
      </c>
      <c r="BU66" s="236">
        <v>0.25</v>
      </c>
      <c r="BV66" s="236">
        <v>0.1</v>
      </c>
      <c r="BW66" s="236">
        <v>0.2</v>
      </c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6" t="s">
        <v>1069</v>
      </c>
      <c r="S67" s="2" t="s">
        <v>543</v>
      </c>
      <c r="T67" s="2" t="s">
        <v>6</v>
      </c>
      <c r="U67" s="143">
        <v>0.1</v>
      </c>
      <c r="V67" s="2" t="s">
        <v>226</v>
      </c>
      <c r="W67" s="2" t="s">
        <v>227</v>
      </c>
      <c r="X67" s="14" t="s">
        <v>622</v>
      </c>
      <c r="Y67" s="1" t="s">
        <v>591</v>
      </c>
      <c r="Z67" s="6" t="s">
        <v>1070</v>
      </c>
      <c r="AA67" s="2"/>
      <c r="AB67" s="2" t="s">
        <v>853</v>
      </c>
      <c r="AC67" s="145">
        <v>2.5000000000000001E-2</v>
      </c>
      <c r="AD67" s="2" t="s">
        <v>66</v>
      </c>
      <c r="AE67" s="2" t="s">
        <v>616</v>
      </c>
      <c r="AF67" s="140" t="s">
        <v>622</v>
      </c>
      <c r="AG67" s="1"/>
      <c r="AH67" s="1"/>
      <c r="AI67" s="1"/>
      <c r="AJ67" s="1"/>
      <c r="AK67" s="1"/>
      <c r="AL67" s="1"/>
      <c r="AM67" s="1"/>
      <c r="AN67" s="1"/>
      <c r="AO67" s="1" t="s">
        <v>1366</v>
      </c>
      <c r="AP67" s="6" t="s">
        <v>1101</v>
      </c>
      <c r="AQ67" s="2"/>
      <c r="AR67" s="2" t="s">
        <v>855</v>
      </c>
      <c r="AS67" s="145">
        <v>0</v>
      </c>
      <c r="AT67" s="2" t="s">
        <v>66</v>
      </c>
      <c r="AU67" s="2" t="s">
        <v>929</v>
      </c>
      <c r="AV67" s="14" t="s">
        <v>620</v>
      </c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227" t="s">
        <v>229</v>
      </c>
      <c r="BI67" s="236">
        <v>0.10248336198651539</v>
      </c>
      <c r="BJ67" s="236">
        <v>2.5000000000000001E-2</v>
      </c>
      <c r="BK67" s="236">
        <v>0</v>
      </c>
      <c r="BL67" s="236">
        <v>7.0000000000000007E-2</v>
      </c>
      <c r="BM67" s="236">
        <v>0.22</v>
      </c>
      <c r="BN67" s="236">
        <v>0.1</v>
      </c>
      <c r="BO67" s="236">
        <v>0.105</v>
      </c>
      <c r="BP67" s="236">
        <v>7.4999999999999997E-2</v>
      </c>
      <c r="BQ67" s="236">
        <v>0.19</v>
      </c>
      <c r="BR67" s="236">
        <v>0.28999999999999998</v>
      </c>
      <c r="BS67" s="236">
        <v>0.15</v>
      </c>
      <c r="BT67" s="236">
        <v>0.1</v>
      </c>
      <c r="BU67" s="236">
        <v>0.25</v>
      </c>
      <c r="BV67" s="236">
        <v>0.1</v>
      </c>
      <c r="BW67" s="236">
        <v>0.2</v>
      </c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6" t="s">
        <v>1069</v>
      </c>
      <c r="S68" s="2" t="s">
        <v>542</v>
      </c>
      <c r="T68" s="2" t="s">
        <v>5</v>
      </c>
      <c r="U68" s="145">
        <v>0.05</v>
      </c>
      <c r="V68" s="2" t="s">
        <v>224</v>
      </c>
      <c r="W68" s="2" t="s">
        <v>225</v>
      </c>
      <c r="X68" s="140" t="s">
        <v>622</v>
      </c>
      <c r="Y68" s="1" t="s">
        <v>591</v>
      </c>
      <c r="Z68" s="3" t="s">
        <v>1070</v>
      </c>
      <c r="AA68" s="4"/>
      <c r="AB68" s="4" t="s">
        <v>58</v>
      </c>
      <c r="AC68" s="144">
        <v>0.01</v>
      </c>
      <c r="AD68" s="4" t="s">
        <v>16</v>
      </c>
      <c r="AE68" s="4" t="s">
        <v>16</v>
      </c>
      <c r="AF68" s="15" t="s">
        <v>16</v>
      </c>
      <c r="AG68" s="1"/>
      <c r="AH68" s="1"/>
      <c r="AI68" s="1"/>
      <c r="AJ68" s="1"/>
      <c r="AK68" s="1"/>
      <c r="AL68" s="1"/>
      <c r="AM68" s="1"/>
      <c r="AN68" s="1"/>
      <c r="AO68" s="1" t="s">
        <v>1366</v>
      </c>
      <c r="AP68" s="6" t="s">
        <v>1101</v>
      </c>
      <c r="AQ68" s="2"/>
      <c r="AR68" s="2" t="s">
        <v>852</v>
      </c>
      <c r="AS68" s="145">
        <v>0.1</v>
      </c>
      <c r="AT68" s="2" t="s">
        <v>66</v>
      </c>
      <c r="AU68" s="2" t="s">
        <v>615</v>
      </c>
      <c r="AV68" s="14" t="s">
        <v>621</v>
      </c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226" t="s">
        <v>236</v>
      </c>
      <c r="BI68" s="236">
        <v>2.0050636991176984E-2</v>
      </c>
      <c r="BJ68" s="236">
        <v>2.5000000000000001E-2</v>
      </c>
      <c r="BK68" s="236">
        <v>2.5000000000000001E-2</v>
      </c>
      <c r="BL68" s="236">
        <v>0.03</v>
      </c>
      <c r="BM68" s="236"/>
      <c r="BN68" s="236"/>
      <c r="BO68" s="236">
        <v>2.5000000000000001E-2</v>
      </c>
      <c r="BP68" s="236">
        <v>2.5000000000000001E-2</v>
      </c>
      <c r="BQ68" s="236">
        <v>2.5000000000000001E-2</v>
      </c>
      <c r="BR68" s="236"/>
      <c r="BS68" s="236"/>
      <c r="BT68" s="236">
        <v>0.05</v>
      </c>
      <c r="BU68" s="236"/>
      <c r="BV68" s="236"/>
      <c r="BW68" s="236">
        <v>0.05</v>
      </c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6" t="s">
        <v>1069</v>
      </c>
      <c r="S69" s="2"/>
      <c r="T69" s="2" t="s">
        <v>58</v>
      </c>
      <c r="U69" s="143">
        <v>0</v>
      </c>
      <c r="V69" s="2" t="s">
        <v>16</v>
      </c>
      <c r="W69" s="2" t="s">
        <v>16</v>
      </c>
      <c r="X69" s="14" t="s">
        <v>16</v>
      </c>
      <c r="Y69" s="1" t="s">
        <v>591</v>
      </c>
      <c r="Z69" s="159" t="s">
        <v>45</v>
      </c>
      <c r="AA69" s="160"/>
      <c r="AB69" s="160" t="s">
        <v>58</v>
      </c>
      <c r="AC69" s="200">
        <v>1.04E-2</v>
      </c>
      <c r="AD69" s="12" t="s">
        <v>16</v>
      </c>
      <c r="AE69" s="12" t="s">
        <v>16</v>
      </c>
      <c r="AF69" s="139" t="s">
        <v>16</v>
      </c>
      <c r="AG69" s="1"/>
      <c r="AH69" s="1"/>
      <c r="AI69" s="1"/>
      <c r="AJ69" s="1"/>
      <c r="AK69" s="1"/>
      <c r="AL69" s="1"/>
      <c r="AM69" s="1"/>
      <c r="AN69" s="1"/>
      <c r="AO69" s="1" t="s">
        <v>1366</v>
      </c>
      <c r="AP69" s="6" t="s">
        <v>1101</v>
      </c>
      <c r="AQ69" s="2" t="s">
        <v>543</v>
      </c>
      <c r="AR69" s="2" t="s">
        <v>6</v>
      </c>
      <c r="AS69" s="145">
        <v>0.1</v>
      </c>
      <c r="AT69" s="2" t="s">
        <v>226</v>
      </c>
      <c r="AU69" s="2" t="s">
        <v>227</v>
      </c>
      <c r="AV69" s="14" t="s">
        <v>622</v>
      </c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227" t="s">
        <v>704</v>
      </c>
      <c r="BI69" s="236">
        <v>2.0050636991176984E-2</v>
      </c>
      <c r="BJ69" s="236">
        <v>2.5000000000000001E-2</v>
      </c>
      <c r="BK69" s="236">
        <v>2.5000000000000001E-2</v>
      </c>
      <c r="BL69" s="236">
        <v>0.03</v>
      </c>
      <c r="BM69" s="236"/>
      <c r="BN69" s="236"/>
      <c r="BO69" s="236">
        <v>2.5000000000000001E-2</v>
      </c>
      <c r="BP69" s="236">
        <v>2.5000000000000001E-2</v>
      </c>
      <c r="BQ69" s="236">
        <v>2.5000000000000001E-2</v>
      </c>
      <c r="BR69" s="236"/>
      <c r="BS69" s="236"/>
      <c r="BT69" s="236">
        <v>0.05</v>
      </c>
      <c r="BU69" s="236"/>
      <c r="BV69" s="236"/>
      <c r="BW69" s="236">
        <v>0.05</v>
      </c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5" t="s">
        <v>1064</v>
      </c>
      <c r="S70" s="12" t="s">
        <v>543</v>
      </c>
      <c r="T70" s="12" t="s">
        <v>6</v>
      </c>
      <c r="U70" s="142">
        <v>0.15</v>
      </c>
      <c r="V70" s="12" t="s">
        <v>226</v>
      </c>
      <c r="W70" s="12" t="s">
        <v>227</v>
      </c>
      <c r="X70" s="139" t="s">
        <v>622</v>
      </c>
      <c r="Y70" s="1" t="s">
        <v>591</v>
      </c>
      <c r="Z70" s="161" t="s">
        <v>45</v>
      </c>
      <c r="AA70" s="336" t="s">
        <v>545</v>
      </c>
      <c r="AB70" s="336" t="s">
        <v>637</v>
      </c>
      <c r="AC70" s="198">
        <v>3.0440176296654124E-2</v>
      </c>
      <c r="AD70" s="336" t="s">
        <v>220</v>
      </c>
      <c r="AE70" s="336" t="s">
        <v>222</v>
      </c>
      <c r="AF70" s="140" t="s">
        <v>620</v>
      </c>
      <c r="AG70" s="1"/>
      <c r="AH70" s="1"/>
      <c r="AI70" s="1"/>
      <c r="AJ70" s="1"/>
      <c r="AK70" s="1"/>
      <c r="AL70" s="1"/>
      <c r="AM70" s="1"/>
      <c r="AN70" s="1"/>
      <c r="AO70" s="1" t="s">
        <v>1366</v>
      </c>
      <c r="AP70" s="6" t="s">
        <v>1101</v>
      </c>
      <c r="AQ70" s="2" t="s">
        <v>632</v>
      </c>
      <c r="AR70" s="2" t="s">
        <v>633</v>
      </c>
      <c r="AS70" s="143">
        <v>0.05</v>
      </c>
      <c r="AT70" s="2" t="s">
        <v>236</v>
      </c>
      <c r="AU70" s="2" t="s">
        <v>704</v>
      </c>
      <c r="AV70" s="14" t="s">
        <v>623</v>
      </c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226" t="s">
        <v>224</v>
      </c>
      <c r="BI70" s="236">
        <v>5.2539937252692508E-2</v>
      </c>
      <c r="BJ70" s="236">
        <v>4.4999999999999998E-2</v>
      </c>
      <c r="BK70" s="236">
        <v>4.4999999999999998E-2</v>
      </c>
      <c r="BL70" s="236">
        <v>0.06</v>
      </c>
      <c r="BM70" s="236">
        <v>0.05</v>
      </c>
      <c r="BN70" s="236">
        <v>0</v>
      </c>
      <c r="BO70" s="236">
        <v>4.4999999999999998E-2</v>
      </c>
      <c r="BP70" s="236">
        <v>4.4999999999999998E-2</v>
      </c>
      <c r="BQ70" s="236">
        <v>0.06</v>
      </c>
      <c r="BR70" s="236">
        <v>0.05</v>
      </c>
      <c r="BS70" s="236">
        <v>0.05</v>
      </c>
      <c r="BT70" s="236">
        <v>0.1</v>
      </c>
      <c r="BU70" s="236">
        <v>0.05</v>
      </c>
      <c r="BV70" s="236">
        <v>0.05</v>
      </c>
      <c r="BW70" s="236">
        <v>0.1</v>
      </c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6" t="s">
        <v>1064</v>
      </c>
      <c r="S71" s="2"/>
      <c r="T71" s="2" t="s">
        <v>851</v>
      </c>
      <c r="U71" s="145">
        <v>0.05</v>
      </c>
      <c r="V71" s="2" t="s">
        <v>66</v>
      </c>
      <c r="W71" s="2" t="s">
        <v>929</v>
      </c>
      <c r="X71" s="140" t="s">
        <v>622</v>
      </c>
      <c r="Y71" s="1" t="s">
        <v>591</v>
      </c>
      <c r="Z71" s="161" t="s">
        <v>45</v>
      </c>
      <c r="AA71" s="336" t="s">
        <v>550</v>
      </c>
      <c r="AB71" s="336" t="s">
        <v>648</v>
      </c>
      <c r="AC71" s="198">
        <v>2.203388496260893E-2</v>
      </c>
      <c r="AD71" s="336" t="s">
        <v>220</v>
      </c>
      <c r="AE71" s="336" t="s">
        <v>222</v>
      </c>
      <c r="AF71" s="140" t="s">
        <v>620</v>
      </c>
      <c r="AG71" s="1"/>
      <c r="AH71" s="1"/>
      <c r="AI71" s="1"/>
      <c r="AJ71" s="1"/>
      <c r="AK71" s="1"/>
      <c r="AL71" s="1"/>
      <c r="AM71" s="1"/>
      <c r="AN71" s="1"/>
      <c r="AO71" s="1" t="s">
        <v>1366</v>
      </c>
      <c r="AP71" s="6" t="s">
        <v>1101</v>
      </c>
      <c r="AQ71" s="2" t="s">
        <v>542</v>
      </c>
      <c r="AR71" s="2" t="s">
        <v>5</v>
      </c>
      <c r="AS71" s="145">
        <v>0.1</v>
      </c>
      <c r="AT71" s="2" t="s">
        <v>224</v>
      </c>
      <c r="AU71" s="2" t="s">
        <v>225</v>
      </c>
      <c r="AV71" s="140" t="s">
        <v>622</v>
      </c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227" t="s">
        <v>225</v>
      </c>
      <c r="BI71" s="236">
        <v>5.2539937252692508E-2</v>
      </c>
      <c r="BJ71" s="236">
        <v>4.4999999999999998E-2</v>
      </c>
      <c r="BK71" s="236">
        <v>4.4999999999999998E-2</v>
      </c>
      <c r="BL71" s="236">
        <v>0.06</v>
      </c>
      <c r="BM71" s="236">
        <v>0.05</v>
      </c>
      <c r="BN71" s="236">
        <v>0</v>
      </c>
      <c r="BO71" s="236">
        <v>4.4999999999999998E-2</v>
      </c>
      <c r="BP71" s="236">
        <v>4.4999999999999998E-2</v>
      </c>
      <c r="BQ71" s="236">
        <v>0.06</v>
      </c>
      <c r="BR71" s="236">
        <v>0.05</v>
      </c>
      <c r="BS71" s="236">
        <v>0.05</v>
      </c>
      <c r="BT71" s="236">
        <v>0.1</v>
      </c>
      <c r="BU71" s="236">
        <v>0.05</v>
      </c>
      <c r="BV71" s="236">
        <v>0.05</v>
      </c>
      <c r="BW71" s="236">
        <v>0.1</v>
      </c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6" t="s">
        <v>1064</v>
      </c>
      <c r="S72" s="2"/>
      <c r="T72" s="2" t="s">
        <v>854</v>
      </c>
      <c r="U72" s="145">
        <v>0.05</v>
      </c>
      <c r="V72" s="2" t="s">
        <v>66</v>
      </c>
      <c r="W72" s="2" t="s">
        <v>929</v>
      </c>
      <c r="X72" s="140" t="s">
        <v>621</v>
      </c>
      <c r="Y72" s="1" t="s">
        <v>591</v>
      </c>
      <c r="Z72" s="161" t="s">
        <v>45</v>
      </c>
      <c r="AA72" s="336" t="s">
        <v>540</v>
      </c>
      <c r="AB72" s="336" t="s">
        <v>658</v>
      </c>
      <c r="AC72" s="198">
        <v>5.3767963875005306E-2</v>
      </c>
      <c r="AD72" s="336" t="s">
        <v>220</v>
      </c>
      <c r="AE72" s="336" t="s">
        <v>222</v>
      </c>
      <c r="AF72" s="140" t="s">
        <v>620</v>
      </c>
      <c r="AG72" s="1"/>
      <c r="AH72" s="1"/>
      <c r="AI72" s="1"/>
      <c r="AJ72" s="1"/>
      <c r="AK72" s="1"/>
      <c r="AL72" s="1"/>
      <c r="AM72" s="1"/>
      <c r="AN72" s="1"/>
      <c r="AO72" s="1" t="s">
        <v>1366</v>
      </c>
      <c r="AP72" s="6" t="s">
        <v>1101</v>
      </c>
      <c r="AQ72" s="2"/>
      <c r="AR72" s="2" t="s">
        <v>58</v>
      </c>
      <c r="AS72" s="143">
        <v>0</v>
      </c>
      <c r="AT72" s="2" t="s">
        <v>16</v>
      </c>
      <c r="AU72" s="2" t="s">
        <v>16</v>
      </c>
      <c r="AV72" s="14" t="s">
        <v>16</v>
      </c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226" t="s">
        <v>761</v>
      </c>
      <c r="BI72" s="236">
        <v>0.99997967854195435</v>
      </c>
      <c r="BJ72" s="236">
        <v>1</v>
      </c>
      <c r="BK72" s="236">
        <v>1</v>
      </c>
      <c r="BL72" s="236">
        <v>1.0000000000000002</v>
      </c>
      <c r="BM72" s="236">
        <v>1</v>
      </c>
      <c r="BN72" s="236">
        <v>1</v>
      </c>
      <c r="BO72" s="236">
        <v>1</v>
      </c>
      <c r="BP72" s="236">
        <v>1</v>
      </c>
      <c r="BQ72" s="236">
        <v>1</v>
      </c>
      <c r="BR72" s="236">
        <v>1</v>
      </c>
      <c r="BS72" s="236">
        <v>1</v>
      </c>
      <c r="BT72" s="236">
        <v>1</v>
      </c>
      <c r="BU72" s="236">
        <v>1</v>
      </c>
      <c r="BV72" s="236">
        <v>1</v>
      </c>
      <c r="BW72" s="236">
        <v>1.0000000000000002</v>
      </c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6" t="s">
        <v>1064</v>
      </c>
      <c r="S73" s="2" t="s">
        <v>539</v>
      </c>
      <c r="T73" s="2" t="s">
        <v>2</v>
      </c>
      <c r="U73" s="145">
        <v>0.06</v>
      </c>
      <c r="V73" s="2" t="s">
        <v>220</v>
      </c>
      <c r="W73" s="2" t="s">
        <v>221</v>
      </c>
      <c r="X73" s="140" t="s">
        <v>621</v>
      </c>
      <c r="Y73" s="1" t="s">
        <v>591</v>
      </c>
      <c r="Z73" s="161" t="s">
        <v>45</v>
      </c>
      <c r="AA73" s="336" t="s">
        <v>588</v>
      </c>
      <c r="AB73" s="336" t="s">
        <v>68</v>
      </c>
      <c r="AC73" s="198">
        <v>1.5725655577152633E-2</v>
      </c>
      <c r="AD73" s="336" t="s">
        <v>220</v>
      </c>
      <c r="AE73" s="336" t="s">
        <v>222</v>
      </c>
      <c r="AF73" s="140" t="s">
        <v>620</v>
      </c>
      <c r="AG73" s="1"/>
      <c r="AH73" s="1"/>
      <c r="AI73" s="1"/>
      <c r="AJ73" s="1"/>
      <c r="AK73" s="1"/>
      <c r="AL73" s="1"/>
      <c r="AM73" s="1"/>
      <c r="AN73" s="1"/>
      <c r="AO73" s="1" t="s">
        <v>1366</v>
      </c>
      <c r="AP73" s="6" t="s">
        <v>1101</v>
      </c>
      <c r="AQ73" s="2" t="s">
        <v>1355</v>
      </c>
      <c r="AR73" s="2" t="s">
        <v>1354</v>
      </c>
      <c r="AS73" s="145">
        <v>0.1</v>
      </c>
      <c r="AT73" s="2" t="s">
        <v>13</v>
      </c>
      <c r="AU73" s="2" t="s">
        <v>249</v>
      </c>
      <c r="AV73" s="140" t="s">
        <v>621</v>
      </c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6" t="s">
        <v>1064</v>
      </c>
      <c r="S74" s="2" t="s">
        <v>545</v>
      </c>
      <c r="T74" s="2" t="s">
        <v>7</v>
      </c>
      <c r="U74" s="145">
        <v>0.06</v>
      </c>
      <c r="V74" s="2" t="s">
        <v>220</v>
      </c>
      <c r="W74" s="2" t="s">
        <v>222</v>
      </c>
      <c r="X74" s="140" t="s">
        <v>620</v>
      </c>
      <c r="Y74" s="1" t="s">
        <v>591</v>
      </c>
      <c r="Z74" s="161" t="s">
        <v>45</v>
      </c>
      <c r="AA74" s="336" t="s">
        <v>556</v>
      </c>
      <c r="AB74" s="336" t="s">
        <v>635</v>
      </c>
      <c r="AC74" s="198">
        <v>1.2258402110124337E-2</v>
      </c>
      <c r="AD74" s="336" t="s">
        <v>220</v>
      </c>
      <c r="AE74" s="336" t="s">
        <v>221</v>
      </c>
      <c r="AF74" s="140" t="s">
        <v>621</v>
      </c>
      <c r="AG74" s="1"/>
      <c r="AH74" s="1"/>
      <c r="AI74" s="1"/>
      <c r="AJ74" s="1"/>
      <c r="AK74" s="1"/>
      <c r="AL74" s="1"/>
      <c r="AM74" s="1"/>
      <c r="AN74" s="1"/>
      <c r="AO74" s="1" t="s">
        <v>1366</v>
      </c>
      <c r="AP74" s="3" t="s">
        <v>1101</v>
      </c>
      <c r="AQ74" s="4" t="s">
        <v>1356</v>
      </c>
      <c r="AR74" s="4" t="s">
        <v>1357</v>
      </c>
      <c r="AS74" s="144">
        <v>0.05</v>
      </c>
      <c r="AT74" s="4" t="s">
        <v>13</v>
      </c>
      <c r="AU74" s="4" t="s">
        <v>249</v>
      </c>
      <c r="AV74" s="15" t="s">
        <v>621</v>
      </c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6" t="s">
        <v>1064</v>
      </c>
      <c r="S75" s="2" t="s">
        <v>544</v>
      </c>
      <c r="T75" s="2" t="s">
        <v>53</v>
      </c>
      <c r="U75" s="145">
        <v>0.105</v>
      </c>
      <c r="V75" s="2" t="s">
        <v>228</v>
      </c>
      <c r="W75" s="2" t="s">
        <v>229</v>
      </c>
      <c r="X75" s="140" t="s">
        <v>621</v>
      </c>
      <c r="Y75" s="1" t="s">
        <v>591</v>
      </c>
      <c r="Z75" s="161" t="s">
        <v>45</v>
      </c>
      <c r="AA75" s="336" t="s">
        <v>578</v>
      </c>
      <c r="AB75" s="336" t="s">
        <v>636</v>
      </c>
      <c r="AC75" s="198">
        <v>9.6038515010109394E-3</v>
      </c>
      <c r="AD75" s="336" t="s">
        <v>220</v>
      </c>
      <c r="AE75" s="336" t="s">
        <v>221</v>
      </c>
      <c r="AF75" s="140" t="s">
        <v>621</v>
      </c>
      <c r="AG75" s="1"/>
      <c r="AH75" s="1"/>
      <c r="AI75" s="1"/>
      <c r="AJ75" s="1"/>
      <c r="AK75" s="1"/>
      <c r="AL75" s="1"/>
      <c r="AM75" s="1"/>
      <c r="AN75" s="1"/>
      <c r="AO75" s="1" t="s">
        <v>1367</v>
      </c>
      <c r="AP75" s="5" t="s">
        <v>672</v>
      </c>
      <c r="AQ75" s="12" t="s">
        <v>543</v>
      </c>
      <c r="AR75" s="12" t="s">
        <v>6</v>
      </c>
      <c r="AS75" s="142">
        <v>0.18</v>
      </c>
      <c r="AT75" s="12" t="s">
        <v>226</v>
      </c>
      <c r="AU75" s="12" t="s">
        <v>227</v>
      </c>
      <c r="AV75" s="13" t="s">
        <v>622</v>
      </c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6" t="s">
        <v>1064</v>
      </c>
      <c r="S76" s="2"/>
      <c r="T76" s="2" t="s">
        <v>1045</v>
      </c>
      <c r="U76" s="145">
        <v>0</v>
      </c>
      <c r="V76" s="2" t="s">
        <v>66</v>
      </c>
      <c r="W76" s="2" t="s">
        <v>930</v>
      </c>
      <c r="X76" s="140" t="s">
        <v>621</v>
      </c>
      <c r="Y76" s="1" t="s">
        <v>591</v>
      </c>
      <c r="Z76" s="161" t="s">
        <v>45</v>
      </c>
      <c r="AA76" s="336" t="s">
        <v>577</v>
      </c>
      <c r="AB76" s="336" t="s">
        <v>634</v>
      </c>
      <c r="AC76" s="198">
        <v>6.7650196344439468E-3</v>
      </c>
      <c r="AD76" s="336" t="s">
        <v>220</v>
      </c>
      <c r="AE76" s="336" t="s">
        <v>221</v>
      </c>
      <c r="AF76" s="140" t="s">
        <v>621</v>
      </c>
      <c r="AG76" s="1"/>
      <c r="AH76" s="1"/>
      <c r="AI76" s="1"/>
      <c r="AJ76" s="1"/>
      <c r="AK76" s="1"/>
      <c r="AL76" s="1"/>
      <c r="AM76" s="1"/>
      <c r="AN76" s="1"/>
      <c r="AO76" s="1" t="s">
        <v>1367</v>
      </c>
      <c r="AP76" s="6" t="s">
        <v>672</v>
      </c>
      <c r="AQ76" s="2" t="s">
        <v>544</v>
      </c>
      <c r="AR76" s="2" t="s">
        <v>53</v>
      </c>
      <c r="AS76" s="143">
        <v>0.19</v>
      </c>
      <c r="AT76" s="2" t="s">
        <v>228</v>
      </c>
      <c r="AU76" s="2" t="s">
        <v>229</v>
      </c>
      <c r="AV76" s="14" t="s">
        <v>621</v>
      </c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6" t="s">
        <v>1064</v>
      </c>
      <c r="S77" s="2" t="s">
        <v>546</v>
      </c>
      <c r="T77" s="2" t="s">
        <v>8</v>
      </c>
      <c r="U77" s="145">
        <v>4.4999999999999998E-2</v>
      </c>
      <c r="V77" s="2" t="s">
        <v>220</v>
      </c>
      <c r="W77" s="2" t="s">
        <v>223</v>
      </c>
      <c r="X77" s="140" t="s">
        <v>622</v>
      </c>
      <c r="Y77" s="1" t="s">
        <v>591</v>
      </c>
      <c r="Z77" s="161" t="s">
        <v>45</v>
      </c>
      <c r="AA77" s="336" t="s">
        <v>580</v>
      </c>
      <c r="AB77" s="336" t="s">
        <v>638</v>
      </c>
      <c r="AC77" s="198">
        <v>4.6338320846024813E-3</v>
      </c>
      <c r="AD77" s="336" t="s">
        <v>220</v>
      </c>
      <c r="AE77" s="336" t="s">
        <v>221</v>
      </c>
      <c r="AF77" s="140" t="s">
        <v>621</v>
      </c>
      <c r="AG77" s="1"/>
      <c r="AH77" s="1"/>
      <c r="AI77" s="1"/>
      <c r="AJ77" s="1"/>
      <c r="AK77" s="1"/>
      <c r="AL77" s="1"/>
      <c r="AM77" s="1"/>
      <c r="AN77" s="1"/>
      <c r="AO77" s="1" t="s">
        <v>1367</v>
      </c>
      <c r="AP77" s="6" t="s">
        <v>672</v>
      </c>
      <c r="AQ77" s="2"/>
      <c r="AR77" s="2" t="s">
        <v>58</v>
      </c>
      <c r="AS77" s="143">
        <v>0</v>
      </c>
      <c r="AT77" s="2" t="s">
        <v>16</v>
      </c>
      <c r="AU77" s="2" t="s">
        <v>16</v>
      </c>
      <c r="AV77" s="14" t="s">
        <v>16</v>
      </c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6" t="s">
        <v>1064</v>
      </c>
      <c r="S78" s="2" t="s">
        <v>542</v>
      </c>
      <c r="T78" s="2" t="s">
        <v>5</v>
      </c>
      <c r="U78" s="145">
        <v>4.4999999999999998E-2</v>
      </c>
      <c r="V78" s="2" t="s">
        <v>224</v>
      </c>
      <c r="W78" s="2" t="s">
        <v>225</v>
      </c>
      <c r="X78" s="140" t="s">
        <v>622</v>
      </c>
      <c r="Y78" s="1" t="s">
        <v>591</v>
      </c>
      <c r="Z78" s="161" t="s">
        <v>45</v>
      </c>
      <c r="AA78" s="336" t="s">
        <v>582</v>
      </c>
      <c r="AB78" s="336" t="s">
        <v>640</v>
      </c>
      <c r="AC78" s="198">
        <v>6.1019715964273739E-3</v>
      </c>
      <c r="AD78" s="336" t="s">
        <v>220</v>
      </c>
      <c r="AE78" s="336" t="s">
        <v>221</v>
      </c>
      <c r="AF78" s="140" t="s">
        <v>621</v>
      </c>
      <c r="AG78" s="1"/>
      <c r="AH78" s="1"/>
      <c r="AI78" s="1"/>
      <c r="AJ78" s="1"/>
      <c r="AK78" s="1"/>
      <c r="AL78" s="1"/>
      <c r="AM78" s="1"/>
      <c r="AN78" s="1"/>
      <c r="AO78" s="1" t="s">
        <v>1367</v>
      </c>
      <c r="AP78" s="6" t="s">
        <v>672</v>
      </c>
      <c r="AQ78" s="2" t="s">
        <v>539</v>
      </c>
      <c r="AR78" s="2" t="s">
        <v>2</v>
      </c>
      <c r="AS78" s="143">
        <v>7.0000000000000007E-2</v>
      </c>
      <c r="AT78" s="2" t="s">
        <v>220</v>
      </c>
      <c r="AU78" s="2" t="s">
        <v>221</v>
      </c>
      <c r="AV78" s="14" t="s">
        <v>621</v>
      </c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6" t="s">
        <v>1064</v>
      </c>
      <c r="S79" s="2" t="s">
        <v>549</v>
      </c>
      <c r="T79" s="2" t="s">
        <v>12</v>
      </c>
      <c r="U79" s="145">
        <v>7.0000000000000007E-2</v>
      </c>
      <c r="V79" s="2" t="s">
        <v>13</v>
      </c>
      <c r="W79" s="2" t="s">
        <v>231</v>
      </c>
      <c r="X79" s="14" t="s">
        <v>621</v>
      </c>
      <c r="Y79" s="1" t="s">
        <v>591</v>
      </c>
      <c r="Z79" s="161" t="s">
        <v>45</v>
      </c>
      <c r="AA79" s="336" t="s">
        <v>583</v>
      </c>
      <c r="AB79" s="336" t="s">
        <v>641</v>
      </c>
      <c r="AC79" s="198">
        <v>5.5477341903569328E-3</v>
      </c>
      <c r="AD79" s="336" t="s">
        <v>220</v>
      </c>
      <c r="AE79" s="336" t="s">
        <v>221</v>
      </c>
      <c r="AF79" s="140" t="s">
        <v>621</v>
      </c>
      <c r="AG79" s="1"/>
      <c r="AH79" s="1"/>
      <c r="AI79" s="1"/>
      <c r="AJ79" s="1"/>
      <c r="AK79" s="1"/>
      <c r="AL79" s="1"/>
      <c r="AM79" s="1"/>
      <c r="AN79" s="1"/>
      <c r="AO79" s="1" t="s">
        <v>1367</v>
      </c>
      <c r="AP79" s="6" t="s">
        <v>672</v>
      </c>
      <c r="AQ79" s="2" t="s">
        <v>549</v>
      </c>
      <c r="AR79" s="2" t="s">
        <v>12</v>
      </c>
      <c r="AS79" s="143">
        <v>0.06</v>
      </c>
      <c r="AT79" s="2" t="s">
        <v>13</v>
      </c>
      <c r="AU79" s="2" t="s">
        <v>231</v>
      </c>
      <c r="AV79" s="14" t="s">
        <v>621</v>
      </c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6" t="s">
        <v>1064</v>
      </c>
      <c r="S80" s="2" t="s">
        <v>541</v>
      </c>
      <c r="T80" s="2" t="s">
        <v>4</v>
      </c>
      <c r="U80" s="145">
        <v>0.04</v>
      </c>
      <c r="V80" s="2" t="s">
        <v>220</v>
      </c>
      <c r="W80" s="2" t="s">
        <v>223</v>
      </c>
      <c r="X80" s="140" t="s">
        <v>622</v>
      </c>
      <c r="Y80" s="1" t="s">
        <v>591</v>
      </c>
      <c r="Z80" s="161" t="s">
        <v>45</v>
      </c>
      <c r="AA80" s="336" t="s">
        <v>553</v>
      </c>
      <c r="AB80" s="336" t="s">
        <v>643</v>
      </c>
      <c r="AC80" s="198">
        <v>5.5959753572296014E-3</v>
      </c>
      <c r="AD80" s="336" t="s">
        <v>220</v>
      </c>
      <c r="AE80" s="336" t="s">
        <v>221</v>
      </c>
      <c r="AF80" s="140" t="s">
        <v>621</v>
      </c>
      <c r="AG80" s="1"/>
      <c r="AH80" s="1"/>
      <c r="AI80" s="1"/>
      <c r="AJ80" s="1"/>
      <c r="AK80" s="1"/>
      <c r="AL80" s="1"/>
      <c r="AM80" s="1"/>
      <c r="AN80" s="1"/>
      <c r="AO80" s="1" t="s">
        <v>1367</v>
      </c>
      <c r="AP80" s="6" t="s">
        <v>672</v>
      </c>
      <c r="AQ80" s="2" t="s">
        <v>542</v>
      </c>
      <c r="AR80" s="2" t="s">
        <v>5</v>
      </c>
      <c r="AS80" s="143">
        <v>0.06</v>
      </c>
      <c r="AT80" s="2" t="s">
        <v>224</v>
      </c>
      <c r="AU80" s="2" t="s">
        <v>225</v>
      </c>
      <c r="AV80" s="14" t="s">
        <v>622</v>
      </c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</row>
    <row r="81" spans="2:59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6" t="s">
        <v>1064</v>
      </c>
      <c r="S81" s="2" t="s">
        <v>548</v>
      </c>
      <c r="T81" s="2" t="s">
        <v>10</v>
      </c>
      <c r="U81" s="145">
        <v>0.04</v>
      </c>
      <c r="V81" s="2" t="s">
        <v>220</v>
      </c>
      <c r="W81" s="2" t="s">
        <v>223</v>
      </c>
      <c r="X81" s="140" t="s">
        <v>622</v>
      </c>
      <c r="Y81" s="1" t="s">
        <v>591</v>
      </c>
      <c r="Z81" s="161" t="s">
        <v>45</v>
      </c>
      <c r="AA81" s="336" t="s">
        <v>555</v>
      </c>
      <c r="AB81" s="336" t="s">
        <v>644</v>
      </c>
      <c r="AC81" s="198">
        <v>5.6174158758396766E-3</v>
      </c>
      <c r="AD81" s="336" t="s">
        <v>220</v>
      </c>
      <c r="AE81" s="336" t="s">
        <v>221</v>
      </c>
      <c r="AF81" s="140" t="s">
        <v>621</v>
      </c>
      <c r="AG81" s="1"/>
      <c r="AH81" s="1"/>
      <c r="AI81" s="1"/>
      <c r="AJ81" s="1"/>
      <c r="AK81" s="1"/>
      <c r="AL81" s="1"/>
      <c r="AM81" s="1"/>
      <c r="AN81" s="1"/>
      <c r="AO81" s="1" t="s">
        <v>1367</v>
      </c>
      <c r="AP81" s="6" t="s">
        <v>672</v>
      </c>
      <c r="AQ81" s="2" t="s">
        <v>548</v>
      </c>
      <c r="AR81" s="2" t="s">
        <v>10</v>
      </c>
      <c r="AS81" s="143">
        <v>0.06</v>
      </c>
      <c r="AT81" s="2" t="s">
        <v>220</v>
      </c>
      <c r="AU81" s="2" t="s">
        <v>223</v>
      </c>
      <c r="AV81" s="14" t="s">
        <v>622</v>
      </c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</row>
    <row r="82" spans="2:59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6" t="s">
        <v>1064</v>
      </c>
      <c r="S82" s="2" t="s">
        <v>540</v>
      </c>
      <c r="T82" s="2" t="s">
        <v>3</v>
      </c>
      <c r="U82" s="145">
        <v>0.04</v>
      </c>
      <c r="V82" s="2" t="s">
        <v>220</v>
      </c>
      <c r="W82" s="2" t="s">
        <v>222</v>
      </c>
      <c r="X82" s="140" t="s">
        <v>620</v>
      </c>
      <c r="Y82" s="1" t="s">
        <v>591</v>
      </c>
      <c r="Z82" s="161" t="s">
        <v>45</v>
      </c>
      <c r="AA82" s="336" t="s">
        <v>557</v>
      </c>
      <c r="AB82" s="336" t="s">
        <v>649</v>
      </c>
      <c r="AC82" s="198">
        <v>6.3468607448433365E-3</v>
      </c>
      <c r="AD82" s="336" t="s">
        <v>220</v>
      </c>
      <c r="AE82" s="336" t="s">
        <v>221</v>
      </c>
      <c r="AF82" s="140" t="s">
        <v>621</v>
      </c>
      <c r="AG82" s="1"/>
      <c r="AH82" s="1"/>
      <c r="AI82" s="1"/>
      <c r="AJ82" s="1"/>
      <c r="AK82" s="1"/>
      <c r="AL82" s="1"/>
      <c r="AM82" s="1"/>
      <c r="AN82" s="1"/>
      <c r="AO82" s="1" t="s">
        <v>1367</v>
      </c>
      <c r="AP82" s="6" t="s">
        <v>672</v>
      </c>
      <c r="AQ82" s="2" t="s">
        <v>545</v>
      </c>
      <c r="AR82" s="2" t="s">
        <v>7</v>
      </c>
      <c r="AS82" s="143">
        <v>0.06</v>
      </c>
      <c r="AT82" s="2" t="s">
        <v>220</v>
      </c>
      <c r="AU82" s="2" t="s">
        <v>222</v>
      </c>
      <c r="AV82" s="14" t="s">
        <v>620</v>
      </c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</row>
    <row r="83" spans="2:59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6" t="s">
        <v>1064</v>
      </c>
      <c r="S83" s="2" t="s">
        <v>551</v>
      </c>
      <c r="T83" s="2" t="s">
        <v>61</v>
      </c>
      <c r="U83" s="145">
        <v>3.5000000000000003E-2</v>
      </c>
      <c r="V83" s="2" t="s">
        <v>220</v>
      </c>
      <c r="W83" s="2" t="s">
        <v>223</v>
      </c>
      <c r="X83" s="140" t="s">
        <v>622</v>
      </c>
      <c r="Y83" s="1" t="s">
        <v>591</v>
      </c>
      <c r="Z83" s="161" t="s">
        <v>45</v>
      </c>
      <c r="AA83" s="336" t="s">
        <v>584</v>
      </c>
      <c r="AB83" s="336" t="s">
        <v>650</v>
      </c>
      <c r="AC83" s="198">
        <v>1.2367344667398715E-3</v>
      </c>
      <c r="AD83" s="336" t="s">
        <v>220</v>
      </c>
      <c r="AE83" s="336" t="s">
        <v>221</v>
      </c>
      <c r="AF83" s="140" t="s">
        <v>621</v>
      </c>
      <c r="AG83" s="1"/>
      <c r="AH83" s="1"/>
      <c r="AI83" s="1"/>
      <c r="AJ83" s="1"/>
      <c r="AK83" s="1"/>
      <c r="AL83" s="1"/>
      <c r="AM83" s="1"/>
      <c r="AN83" s="1"/>
      <c r="AO83" s="1" t="s">
        <v>1367</v>
      </c>
      <c r="AP83" s="6" t="s">
        <v>672</v>
      </c>
      <c r="AQ83" s="2" t="s">
        <v>541</v>
      </c>
      <c r="AR83" s="2" t="s">
        <v>4</v>
      </c>
      <c r="AS83" s="143">
        <v>7.0000000000000007E-2</v>
      </c>
      <c r="AT83" s="2" t="s">
        <v>220</v>
      </c>
      <c r="AU83" s="2" t="s">
        <v>223</v>
      </c>
      <c r="AV83" s="14" t="s">
        <v>622</v>
      </c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</row>
    <row r="84" spans="2:59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6" t="s">
        <v>1064</v>
      </c>
      <c r="S84" s="2"/>
      <c r="T84" s="2" t="s">
        <v>852</v>
      </c>
      <c r="U84" s="145">
        <v>6.5000000000000002E-2</v>
      </c>
      <c r="V84" s="2" t="s">
        <v>66</v>
      </c>
      <c r="W84" s="2" t="s">
        <v>615</v>
      </c>
      <c r="X84" s="140" t="s">
        <v>621</v>
      </c>
      <c r="Y84" s="1" t="s">
        <v>591</v>
      </c>
      <c r="Z84" s="161" t="s">
        <v>45</v>
      </c>
      <c r="AA84" s="336" t="s">
        <v>585</v>
      </c>
      <c r="AB84" s="336" t="s">
        <v>652</v>
      </c>
      <c r="AC84" s="198">
        <v>4.4392593782160497E-3</v>
      </c>
      <c r="AD84" s="336" t="s">
        <v>220</v>
      </c>
      <c r="AE84" s="336" t="s">
        <v>221</v>
      </c>
      <c r="AF84" s="140" t="s">
        <v>621</v>
      </c>
      <c r="AG84" s="1"/>
      <c r="AH84" s="1"/>
      <c r="AI84" s="1"/>
      <c r="AJ84" s="1"/>
      <c r="AK84" s="1"/>
      <c r="AL84" s="1"/>
      <c r="AM84" s="1"/>
      <c r="AN84" s="1"/>
      <c r="AO84" s="1" t="s">
        <v>1367</v>
      </c>
      <c r="AP84" s="6" t="s">
        <v>672</v>
      </c>
      <c r="AQ84" s="2" t="s">
        <v>546</v>
      </c>
      <c r="AR84" s="2" t="s">
        <v>8</v>
      </c>
      <c r="AS84" s="143">
        <v>0.04</v>
      </c>
      <c r="AT84" s="2" t="s">
        <v>220</v>
      </c>
      <c r="AU84" s="2" t="s">
        <v>223</v>
      </c>
      <c r="AV84" s="14" t="s">
        <v>622</v>
      </c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</row>
    <row r="85" spans="2:59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6" t="s">
        <v>1064</v>
      </c>
      <c r="S85" s="2" t="s">
        <v>618</v>
      </c>
      <c r="T85" s="2" t="s">
        <v>11</v>
      </c>
      <c r="U85" s="145">
        <v>0.03</v>
      </c>
      <c r="V85" s="2" t="s">
        <v>220</v>
      </c>
      <c r="W85" s="2" t="s">
        <v>221</v>
      </c>
      <c r="X85" s="140" t="s">
        <v>621</v>
      </c>
      <c r="Y85" s="1" t="s">
        <v>591</v>
      </c>
      <c r="Z85" s="161" t="s">
        <v>45</v>
      </c>
      <c r="AA85" s="336" t="s">
        <v>586</v>
      </c>
      <c r="AB85" s="336" t="s">
        <v>653</v>
      </c>
      <c r="AC85" s="198">
        <v>3.7558428475199059E-3</v>
      </c>
      <c r="AD85" s="336" t="s">
        <v>220</v>
      </c>
      <c r="AE85" s="336" t="s">
        <v>221</v>
      </c>
      <c r="AF85" s="140" t="s">
        <v>621</v>
      </c>
      <c r="AG85" s="1"/>
      <c r="AH85" s="1"/>
      <c r="AI85" s="1"/>
      <c r="AJ85" s="1"/>
      <c r="AK85" s="1"/>
      <c r="AL85" s="1"/>
      <c r="AM85" s="1"/>
      <c r="AN85" s="1"/>
      <c r="AO85" s="1" t="s">
        <v>1367</v>
      </c>
      <c r="AP85" s="6" t="s">
        <v>672</v>
      </c>
      <c r="AQ85" s="2" t="s">
        <v>540</v>
      </c>
      <c r="AR85" s="2" t="s">
        <v>3</v>
      </c>
      <c r="AS85" s="143">
        <v>7.0000000000000007E-2</v>
      </c>
      <c r="AT85" s="2" t="s">
        <v>220</v>
      </c>
      <c r="AU85" s="2" t="s">
        <v>222</v>
      </c>
      <c r="AV85" s="14" t="s">
        <v>620</v>
      </c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</row>
    <row r="86" spans="2:59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6" t="s">
        <v>1064</v>
      </c>
      <c r="S86" s="2" t="s">
        <v>632</v>
      </c>
      <c r="T86" s="2" t="s">
        <v>633</v>
      </c>
      <c r="U86" s="145">
        <v>2.5000000000000001E-2</v>
      </c>
      <c r="V86" s="2" t="s">
        <v>236</v>
      </c>
      <c r="W86" s="2" t="s">
        <v>704</v>
      </c>
      <c r="X86" s="140" t="s">
        <v>623</v>
      </c>
      <c r="Y86" s="1" t="s">
        <v>591</v>
      </c>
      <c r="Z86" s="161" t="s">
        <v>45</v>
      </c>
      <c r="AA86" s="336" t="s">
        <v>554</v>
      </c>
      <c r="AB86" s="336" t="s">
        <v>654</v>
      </c>
      <c r="AC86" s="198">
        <v>6.6366981305626474E-3</v>
      </c>
      <c r="AD86" s="336" t="s">
        <v>220</v>
      </c>
      <c r="AE86" s="336" t="s">
        <v>221</v>
      </c>
      <c r="AF86" s="140" t="s">
        <v>621</v>
      </c>
      <c r="AG86" s="1"/>
      <c r="AH86" s="1"/>
      <c r="AI86" s="1"/>
      <c r="AJ86" s="1"/>
      <c r="AK86" s="1"/>
      <c r="AL86" s="1"/>
      <c r="AM86" s="1"/>
      <c r="AN86" s="1"/>
      <c r="AO86" s="1" t="s">
        <v>1367</v>
      </c>
      <c r="AP86" s="6" t="s">
        <v>672</v>
      </c>
      <c r="AQ86" s="2" t="s">
        <v>551</v>
      </c>
      <c r="AR86" s="2" t="s">
        <v>61</v>
      </c>
      <c r="AS86" s="143">
        <v>3.5000000000000003E-2</v>
      </c>
      <c r="AT86" s="2" t="s">
        <v>220</v>
      </c>
      <c r="AU86" s="2" t="s">
        <v>223</v>
      </c>
      <c r="AV86" s="14" t="s">
        <v>622</v>
      </c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</row>
    <row r="87" spans="2:59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6" t="s">
        <v>1064</v>
      </c>
      <c r="S87" s="2" t="s">
        <v>547</v>
      </c>
      <c r="T87" s="2" t="s">
        <v>9</v>
      </c>
      <c r="U87" s="145">
        <v>2.5000000000000001E-2</v>
      </c>
      <c r="V87" s="2" t="s">
        <v>220</v>
      </c>
      <c r="W87" s="2" t="s">
        <v>230</v>
      </c>
      <c r="X87" s="140" t="s">
        <v>623</v>
      </c>
      <c r="Y87" s="1" t="s">
        <v>591</v>
      </c>
      <c r="Z87" s="161" t="s">
        <v>45</v>
      </c>
      <c r="AA87" s="336" t="s">
        <v>587</v>
      </c>
      <c r="AB87" s="336" t="s">
        <v>659</v>
      </c>
      <c r="AC87" s="198">
        <v>7.7587876720209272E-3</v>
      </c>
      <c r="AD87" s="336" t="s">
        <v>220</v>
      </c>
      <c r="AE87" s="336" t="s">
        <v>221</v>
      </c>
      <c r="AF87" s="140" t="s">
        <v>621</v>
      </c>
      <c r="AG87" s="1"/>
      <c r="AH87" s="1"/>
      <c r="AI87" s="1"/>
      <c r="AJ87" s="1"/>
      <c r="AK87" s="1"/>
      <c r="AL87" s="1"/>
      <c r="AM87" s="1"/>
      <c r="AN87" s="1"/>
      <c r="AO87" s="1" t="s">
        <v>1367</v>
      </c>
      <c r="AP87" s="6" t="s">
        <v>672</v>
      </c>
      <c r="AQ87" s="2" t="s">
        <v>550</v>
      </c>
      <c r="AR87" s="2" t="s">
        <v>14</v>
      </c>
      <c r="AS87" s="143">
        <v>0.03</v>
      </c>
      <c r="AT87" s="2" t="s">
        <v>220</v>
      </c>
      <c r="AU87" s="2" t="s">
        <v>222</v>
      </c>
      <c r="AV87" s="14" t="s">
        <v>620</v>
      </c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</row>
    <row r="88" spans="2:59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6" t="s">
        <v>1064</v>
      </c>
      <c r="S88" s="2" t="s">
        <v>550</v>
      </c>
      <c r="T88" s="2" t="s">
        <v>14</v>
      </c>
      <c r="U88" s="145">
        <v>2.5000000000000001E-2</v>
      </c>
      <c r="V88" s="2" t="s">
        <v>220</v>
      </c>
      <c r="W88" s="2" t="s">
        <v>222</v>
      </c>
      <c r="X88" s="140" t="s">
        <v>620</v>
      </c>
      <c r="Y88" s="1" t="s">
        <v>591</v>
      </c>
      <c r="Z88" s="161" t="s">
        <v>45</v>
      </c>
      <c r="AA88" s="336" t="s">
        <v>539</v>
      </c>
      <c r="AB88" s="336" t="s">
        <v>656</v>
      </c>
      <c r="AC88" s="198">
        <v>5.175633989879079E-2</v>
      </c>
      <c r="AD88" s="336" t="s">
        <v>220</v>
      </c>
      <c r="AE88" s="336" t="s">
        <v>221</v>
      </c>
      <c r="AF88" s="140" t="s">
        <v>621</v>
      </c>
      <c r="AG88" s="1"/>
      <c r="AH88" s="1"/>
      <c r="AI88" s="1"/>
      <c r="AJ88" s="1"/>
      <c r="AK88" s="1"/>
      <c r="AL88" s="1"/>
      <c r="AM88" s="1"/>
      <c r="AN88" s="1"/>
      <c r="AO88" s="1" t="s">
        <v>1367</v>
      </c>
      <c r="AP88" s="6" t="s">
        <v>672</v>
      </c>
      <c r="AQ88" s="2" t="s">
        <v>547</v>
      </c>
      <c r="AR88" s="2" t="s">
        <v>9</v>
      </c>
      <c r="AS88" s="143">
        <v>2.5000000000000001E-2</v>
      </c>
      <c r="AT88" s="2" t="s">
        <v>220</v>
      </c>
      <c r="AU88" s="2" t="s">
        <v>230</v>
      </c>
      <c r="AV88" s="14" t="s">
        <v>623</v>
      </c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</row>
    <row r="89" spans="2:59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6" t="s">
        <v>1064</v>
      </c>
      <c r="S89" s="2"/>
      <c r="T89" s="2" t="s">
        <v>853</v>
      </c>
      <c r="U89" s="145">
        <v>2.5000000000000001E-2</v>
      </c>
      <c r="V89" s="2" t="s">
        <v>66</v>
      </c>
      <c r="W89" s="2" t="s">
        <v>616</v>
      </c>
      <c r="X89" s="140" t="s">
        <v>622</v>
      </c>
      <c r="Y89" s="1" t="s">
        <v>591</v>
      </c>
      <c r="Z89" s="161" t="s">
        <v>45</v>
      </c>
      <c r="AA89" s="336" t="s">
        <v>581</v>
      </c>
      <c r="AB89" s="336" t="s">
        <v>67</v>
      </c>
      <c r="AC89" s="198">
        <v>1.7270337740415493E-2</v>
      </c>
      <c r="AD89" s="336" t="s">
        <v>220</v>
      </c>
      <c r="AE89" s="336" t="s">
        <v>223</v>
      </c>
      <c r="AF89" s="140" t="s">
        <v>622</v>
      </c>
      <c r="AG89" s="1"/>
      <c r="AH89" s="1"/>
      <c r="AI89" s="1"/>
      <c r="AJ89" s="1"/>
      <c r="AK89" s="1"/>
      <c r="AL89" s="1"/>
      <c r="AM89" s="1"/>
      <c r="AN89" s="1"/>
      <c r="AO89" s="1" t="s">
        <v>1367</v>
      </c>
      <c r="AP89" s="6" t="s">
        <v>672</v>
      </c>
      <c r="AQ89" s="2" t="s">
        <v>632</v>
      </c>
      <c r="AR89" s="2" t="s">
        <v>633</v>
      </c>
      <c r="AS89" s="143">
        <v>2.5000000000000001E-2</v>
      </c>
      <c r="AT89" s="2" t="s">
        <v>236</v>
      </c>
      <c r="AU89" s="2" t="s">
        <v>704</v>
      </c>
      <c r="AV89" s="14" t="s">
        <v>623</v>
      </c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</row>
    <row r="90" spans="2:59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6" t="s">
        <v>1064</v>
      </c>
      <c r="S90" s="2"/>
      <c r="T90" s="4" t="s">
        <v>58</v>
      </c>
      <c r="U90" s="145">
        <v>1.4999999999999999E-2</v>
      </c>
      <c r="V90" s="4" t="s">
        <v>16</v>
      </c>
      <c r="W90" s="4" t="s">
        <v>16</v>
      </c>
      <c r="X90" s="14" t="s">
        <v>16</v>
      </c>
      <c r="Y90" s="1" t="s">
        <v>591</v>
      </c>
      <c r="Z90" s="161" t="s">
        <v>45</v>
      </c>
      <c r="AA90" s="336" t="s">
        <v>678</v>
      </c>
      <c r="AB90" s="336" t="s">
        <v>661</v>
      </c>
      <c r="AC90" s="198">
        <v>1.611040568361043E-2</v>
      </c>
      <c r="AD90" s="336" t="s">
        <v>220</v>
      </c>
      <c r="AE90" s="336" t="s">
        <v>223</v>
      </c>
      <c r="AF90" s="140" t="s">
        <v>622</v>
      </c>
      <c r="AG90" s="1"/>
      <c r="AH90" s="1"/>
      <c r="AI90" s="1"/>
      <c r="AJ90" s="1"/>
      <c r="AK90" s="1"/>
      <c r="AL90" s="1"/>
      <c r="AM90" s="1"/>
      <c r="AN90" s="1"/>
      <c r="AO90" s="1" t="s">
        <v>1367</v>
      </c>
      <c r="AP90" s="3" t="s">
        <v>672</v>
      </c>
      <c r="AQ90" s="4" t="s">
        <v>618</v>
      </c>
      <c r="AR90" s="4" t="s">
        <v>11</v>
      </c>
      <c r="AS90" s="144">
        <v>2.5000000000000001E-2</v>
      </c>
      <c r="AT90" s="4" t="s">
        <v>220</v>
      </c>
      <c r="AU90" s="4" t="s">
        <v>221</v>
      </c>
      <c r="AV90" s="15" t="s">
        <v>621</v>
      </c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</row>
    <row r="91" spans="2:59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5" t="s">
        <v>1067</v>
      </c>
      <c r="S91" s="12"/>
      <c r="T91" s="2" t="s">
        <v>854</v>
      </c>
      <c r="U91" s="142">
        <v>0.2</v>
      </c>
      <c r="V91" s="2" t="s">
        <v>66</v>
      </c>
      <c r="W91" s="2" t="s">
        <v>929</v>
      </c>
      <c r="X91" s="13" t="s">
        <v>621</v>
      </c>
      <c r="Y91" s="1" t="s">
        <v>591</v>
      </c>
      <c r="Z91" s="161" t="s">
        <v>45</v>
      </c>
      <c r="AA91" s="336" t="s">
        <v>548</v>
      </c>
      <c r="AB91" s="336" t="s">
        <v>646</v>
      </c>
      <c r="AC91" s="198">
        <v>2.7943695910993504E-2</v>
      </c>
      <c r="AD91" s="336" t="s">
        <v>220</v>
      </c>
      <c r="AE91" s="336" t="s">
        <v>223</v>
      </c>
      <c r="AF91" s="140" t="s">
        <v>622</v>
      </c>
      <c r="AG91" s="1"/>
      <c r="AH91" s="1"/>
      <c r="AI91" s="1"/>
      <c r="AJ91" s="1"/>
      <c r="AK91" s="1"/>
      <c r="AL91" s="1"/>
      <c r="AM91" s="1"/>
      <c r="AN91" s="1"/>
      <c r="AO91" s="1" t="s">
        <v>1367</v>
      </c>
      <c r="AP91" s="5" t="s">
        <v>1070</v>
      </c>
      <c r="AQ91" s="12" t="s">
        <v>543</v>
      </c>
      <c r="AR91" s="12" t="s">
        <v>6</v>
      </c>
      <c r="AS91" s="142">
        <v>0.15</v>
      </c>
      <c r="AT91" s="12" t="s">
        <v>226</v>
      </c>
      <c r="AU91" s="12" t="s">
        <v>227</v>
      </c>
      <c r="AV91" s="139" t="s">
        <v>622</v>
      </c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</row>
    <row r="92" spans="2:59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6" t="s">
        <v>1067</v>
      </c>
      <c r="S92" s="2"/>
      <c r="T92" s="2" t="s">
        <v>851</v>
      </c>
      <c r="U92" s="143">
        <v>0.2</v>
      </c>
      <c r="V92" s="2" t="s">
        <v>66</v>
      </c>
      <c r="W92" s="2" t="s">
        <v>929</v>
      </c>
      <c r="X92" s="14" t="s">
        <v>622</v>
      </c>
      <c r="Y92" s="1" t="s">
        <v>591</v>
      </c>
      <c r="Z92" s="161" t="s">
        <v>45</v>
      </c>
      <c r="AA92" s="336" t="s">
        <v>551</v>
      </c>
      <c r="AB92" s="336" t="s">
        <v>647</v>
      </c>
      <c r="AC92" s="198">
        <v>3.2902148167611833E-2</v>
      </c>
      <c r="AD92" s="336" t="s">
        <v>220</v>
      </c>
      <c r="AE92" s="336" t="s">
        <v>223</v>
      </c>
      <c r="AF92" s="140" t="s">
        <v>622</v>
      </c>
      <c r="AG92" s="1"/>
      <c r="AH92" s="1"/>
      <c r="AI92" s="1"/>
      <c r="AJ92" s="1"/>
      <c r="AK92" s="1"/>
      <c r="AL92" s="1"/>
      <c r="AM92" s="1"/>
      <c r="AN92" s="1"/>
      <c r="AO92" s="1" t="s">
        <v>1367</v>
      </c>
      <c r="AP92" s="6" t="s">
        <v>1070</v>
      </c>
      <c r="AQ92" s="2"/>
      <c r="AR92" s="2" t="s">
        <v>851</v>
      </c>
      <c r="AS92" s="145">
        <v>0.05</v>
      </c>
      <c r="AT92" s="2" t="s">
        <v>66</v>
      </c>
      <c r="AU92" s="2" t="s">
        <v>929</v>
      </c>
      <c r="AV92" s="140" t="s">
        <v>622</v>
      </c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</row>
    <row r="93" spans="2:59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6" t="s">
        <v>1067</v>
      </c>
      <c r="S93" s="2" t="s">
        <v>544</v>
      </c>
      <c r="T93" s="2" t="s">
        <v>53</v>
      </c>
      <c r="U93" s="143">
        <v>0.28999999999999998</v>
      </c>
      <c r="V93" s="2" t="s">
        <v>228</v>
      </c>
      <c r="W93" s="2" t="s">
        <v>229</v>
      </c>
      <c r="X93" s="14" t="s">
        <v>621</v>
      </c>
      <c r="Y93" s="1" t="s">
        <v>591</v>
      </c>
      <c r="Z93" s="161" t="s">
        <v>45</v>
      </c>
      <c r="AA93" s="336" t="s">
        <v>541</v>
      </c>
      <c r="AB93" s="336" t="s">
        <v>657</v>
      </c>
      <c r="AC93" s="198">
        <v>6.0028065223386926E-2</v>
      </c>
      <c r="AD93" s="336" t="s">
        <v>220</v>
      </c>
      <c r="AE93" s="336" t="s">
        <v>223</v>
      </c>
      <c r="AF93" s="140" t="s">
        <v>622</v>
      </c>
      <c r="AG93" s="1"/>
      <c r="AH93" s="1"/>
      <c r="AI93" s="1"/>
      <c r="AJ93" s="1"/>
      <c r="AK93" s="1"/>
      <c r="AL93" s="1"/>
      <c r="AM93" s="1"/>
      <c r="AN93" s="1"/>
      <c r="AO93" s="1" t="s">
        <v>1367</v>
      </c>
      <c r="AP93" s="6" t="s">
        <v>1070</v>
      </c>
      <c r="AQ93" s="2"/>
      <c r="AR93" s="2" t="s">
        <v>854</v>
      </c>
      <c r="AS93" s="145">
        <v>0.05</v>
      </c>
      <c r="AT93" s="2" t="s">
        <v>66</v>
      </c>
      <c r="AU93" s="2" t="s">
        <v>929</v>
      </c>
      <c r="AV93" s="140" t="s">
        <v>621</v>
      </c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</row>
    <row r="94" spans="2:59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6" t="s">
        <v>1067</v>
      </c>
      <c r="S94" s="2"/>
      <c r="T94" s="2" t="s">
        <v>1045</v>
      </c>
      <c r="U94" s="143">
        <v>0</v>
      </c>
      <c r="V94" s="2" t="s">
        <v>66</v>
      </c>
      <c r="W94" s="2" t="s">
        <v>930</v>
      </c>
      <c r="X94" s="14" t="s">
        <v>621</v>
      </c>
      <c r="Y94" s="1" t="s">
        <v>591</v>
      </c>
      <c r="Z94" s="161" t="s">
        <v>45</v>
      </c>
      <c r="AA94" s="336" t="s">
        <v>547</v>
      </c>
      <c r="AB94" s="336" t="s">
        <v>645</v>
      </c>
      <c r="AC94" s="198">
        <v>1.5675163155825906E-3</v>
      </c>
      <c r="AD94" s="336" t="s">
        <v>220</v>
      </c>
      <c r="AE94" s="336" t="s">
        <v>230</v>
      </c>
      <c r="AF94" s="140" t="s">
        <v>623</v>
      </c>
      <c r="AG94" s="1"/>
      <c r="AH94" s="1"/>
      <c r="AI94" s="1"/>
      <c r="AJ94" s="1"/>
      <c r="AK94" s="1"/>
      <c r="AL94" s="1"/>
      <c r="AM94" s="1"/>
      <c r="AN94" s="1"/>
      <c r="AO94" s="1" t="s">
        <v>1367</v>
      </c>
      <c r="AP94" s="6" t="s">
        <v>1070</v>
      </c>
      <c r="AQ94" s="2" t="s">
        <v>539</v>
      </c>
      <c r="AR94" s="2" t="s">
        <v>2</v>
      </c>
      <c r="AS94" s="145">
        <v>0.06</v>
      </c>
      <c r="AT94" s="2" t="s">
        <v>220</v>
      </c>
      <c r="AU94" s="2" t="s">
        <v>221</v>
      </c>
      <c r="AV94" s="140" t="s">
        <v>621</v>
      </c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</row>
    <row r="95" spans="2:59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6" t="s">
        <v>1067</v>
      </c>
      <c r="S95" s="2"/>
      <c r="T95" s="2" t="s">
        <v>855</v>
      </c>
      <c r="U95" s="143">
        <v>0</v>
      </c>
      <c r="V95" s="2" t="s">
        <v>66</v>
      </c>
      <c r="W95" s="2" t="s">
        <v>929</v>
      </c>
      <c r="X95" s="14" t="s">
        <v>620</v>
      </c>
      <c r="Y95" s="1" t="s">
        <v>591</v>
      </c>
      <c r="Z95" s="161" t="s">
        <v>45</v>
      </c>
      <c r="AA95" s="336" t="s">
        <v>543</v>
      </c>
      <c r="AB95" s="336" t="s">
        <v>660</v>
      </c>
      <c r="AC95" s="198">
        <v>0.1594437459559773</v>
      </c>
      <c r="AD95" s="336" t="s">
        <v>226</v>
      </c>
      <c r="AE95" s="336" t="s">
        <v>227</v>
      </c>
      <c r="AF95" s="140" t="s">
        <v>622</v>
      </c>
      <c r="AG95" s="1"/>
      <c r="AH95" s="1"/>
      <c r="AI95" s="1"/>
      <c r="AJ95" s="1"/>
      <c r="AK95" s="1"/>
      <c r="AL95" s="1"/>
      <c r="AM95" s="1"/>
      <c r="AN95" s="1"/>
      <c r="AO95" s="1" t="s">
        <v>1367</v>
      </c>
      <c r="AP95" s="6" t="s">
        <v>1070</v>
      </c>
      <c r="AQ95" s="2" t="s">
        <v>545</v>
      </c>
      <c r="AR95" s="2" t="s">
        <v>7</v>
      </c>
      <c r="AS95" s="145">
        <v>0.06</v>
      </c>
      <c r="AT95" s="2" t="s">
        <v>220</v>
      </c>
      <c r="AU95" s="2" t="s">
        <v>222</v>
      </c>
      <c r="AV95" s="140" t="s">
        <v>620</v>
      </c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</row>
    <row r="96" spans="2:59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6" t="s">
        <v>1067</v>
      </c>
      <c r="S96" s="2"/>
      <c r="T96" s="2" t="s">
        <v>852</v>
      </c>
      <c r="U96" s="143">
        <v>0.15</v>
      </c>
      <c r="V96" s="2" t="s">
        <v>66</v>
      </c>
      <c r="W96" s="2" t="s">
        <v>615</v>
      </c>
      <c r="X96" s="14" t="s">
        <v>621</v>
      </c>
      <c r="Y96" s="1" t="s">
        <v>591</v>
      </c>
      <c r="Z96" s="161" t="s">
        <v>45</v>
      </c>
      <c r="AA96" s="336" t="s">
        <v>549</v>
      </c>
      <c r="AB96" s="336" t="s">
        <v>639</v>
      </c>
      <c r="AC96" s="198">
        <v>4.9797748523760434E-2</v>
      </c>
      <c r="AD96" s="336" t="s">
        <v>13</v>
      </c>
      <c r="AE96" s="336" t="s">
        <v>231</v>
      </c>
      <c r="AF96" s="140" t="s">
        <v>621</v>
      </c>
      <c r="AG96" s="1"/>
      <c r="AH96" s="1"/>
      <c r="AI96" s="1"/>
      <c r="AJ96" s="1"/>
      <c r="AK96" s="1"/>
      <c r="AL96" s="1"/>
      <c r="AM96" s="1"/>
      <c r="AN96" s="1"/>
      <c r="AO96" s="1" t="s">
        <v>1367</v>
      </c>
      <c r="AP96" s="6" t="s">
        <v>1070</v>
      </c>
      <c r="AQ96" s="2" t="s">
        <v>544</v>
      </c>
      <c r="AR96" s="2" t="s">
        <v>53</v>
      </c>
      <c r="AS96" s="145">
        <v>7.4999999999999997E-2</v>
      </c>
      <c r="AT96" s="2" t="s">
        <v>228</v>
      </c>
      <c r="AU96" s="2" t="s">
        <v>229</v>
      </c>
      <c r="AV96" s="140" t="s">
        <v>621</v>
      </c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</row>
    <row r="97" spans="2:59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6" t="s">
        <v>1067</v>
      </c>
      <c r="S97" s="2" t="s">
        <v>543</v>
      </c>
      <c r="T97" s="2" t="s">
        <v>6</v>
      </c>
      <c r="U97" s="143">
        <v>0.1</v>
      </c>
      <c r="V97" s="2" t="s">
        <v>226</v>
      </c>
      <c r="W97" s="2" t="s">
        <v>227</v>
      </c>
      <c r="X97" s="14" t="s">
        <v>622</v>
      </c>
      <c r="Y97" s="1" t="s">
        <v>591</v>
      </c>
      <c r="Z97" s="161" t="s">
        <v>45</v>
      </c>
      <c r="AA97" s="336" t="s">
        <v>579</v>
      </c>
      <c r="AB97" s="336" t="s">
        <v>65</v>
      </c>
      <c r="AC97" s="198">
        <v>7.0034918026845062E-3</v>
      </c>
      <c r="AD97" s="336" t="s">
        <v>239</v>
      </c>
      <c r="AE97" s="336" t="s">
        <v>239</v>
      </c>
      <c r="AF97" s="140" t="s">
        <v>621</v>
      </c>
      <c r="AG97" s="1"/>
      <c r="AH97" s="1"/>
      <c r="AI97" s="1"/>
      <c r="AJ97" s="1"/>
      <c r="AK97" s="1"/>
      <c r="AL97" s="1"/>
      <c r="AM97" s="1"/>
      <c r="AN97" s="1"/>
      <c r="AO97" s="1" t="s">
        <v>1367</v>
      </c>
      <c r="AP97" s="6" t="s">
        <v>1070</v>
      </c>
      <c r="AQ97" s="2"/>
      <c r="AR97" s="2" t="s">
        <v>1045</v>
      </c>
      <c r="AS97" s="145">
        <v>7.4999999999999997E-2</v>
      </c>
      <c r="AT97" s="2" t="s">
        <v>66</v>
      </c>
      <c r="AU97" s="2" t="s">
        <v>930</v>
      </c>
      <c r="AV97" s="140" t="s">
        <v>621</v>
      </c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</row>
    <row r="98" spans="2:59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6" t="s">
        <v>1067</v>
      </c>
      <c r="S98" s="2" t="s">
        <v>542</v>
      </c>
      <c r="T98" s="2" t="s">
        <v>5</v>
      </c>
      <c r="U98" s="145">
        <v>0.05</v>
      </c>
      <c r="V98" s="2" t="s">
        <v>224</v>
      </c>
      <c r="W98" s="2" t="s">
        <v>225</v>
      </c>
      <c r="X98" s="140" t="s">
        <v>622</v>
      </c>
      <c r="Y98" s="1" t="s">
        <v>591</v>
      </c>
      <c r="Z98" s="161" t="s">
        <v>45</v>
      </c>
      <c r="AA98" s="336" t="s">
        <v>544</v>
      </c>
      <c r="AB98" s="336" t="s">
        <v>651</v>
      </c>
      <c r="AC98" s="198">
        <v>0.10248336198651539</v>
      </c>
      <c r="AD98" s="336" t="s">
        <v>228</v>
      </c>
      <c r="AE98" s="336" t="s">
        <v>229</v>
      </c>
      <c r="AF98" s="140" t="s">
        <v>621</v>
      </c>
      <c r="AG98" s="1"/>
      <c r="AH98" s="1"/>
      <c r="AI98" s="1"/>
      <c r="AJ98" s="1"/>
      <c r="AK98" s="1"/>
      <c r="AL98" s="1"/>
      <c r="AM98" s="1"/>
      <c r="AN98" s="1"/>
      <c r="AO98" s="1" t="s">
        <v>1367</v>
      </c>
      <c r="AP98" s="6" t="s">
        <v>1070</v>
      </c>
      <c r="AQ98" s="2" t="s">
        <v>546</v>
      </c>
      <c r="AR98" s="2" t="s">
        <v>8</v>
      </c>
      <c r="AS98" s="145">
        <v>4.4999999999999998E-2</v>
      </c>
      <c r="AT98" s="2" t="s">
        <v>220</v>
      </c>
      <c r="AU98" s="2" t="s">
        <v>223</v>
      </c>
      <c r="AV98" s="140" t="s">
        <v>622</v>
      </c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</row>
    <row r="99" spans="2:59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3" t="s">
        <v>1067</v>
      </c>
      <c r="S99" s="4"/>
      <c r="T99" s="4" t="s">
        <v>58</v>
      </c>
      <c r="U99" s="144">
        <v>0.01</v>
      </c>
      <c r="V99" s="4" t="s">
        <v>16</v>
      </c>
      <c r="W99" s="4" t="s">
        <v>16</v>
      </c>
      <c r="X99" s="15" t="s">
        <v>16</v>
      </c>
      <c r="Y99" s="1" t="s">
        <v>591</v>
      </c>
      <c r="Z99" s="161" t="s">
        <v>45</v>
      </c>
      <c r="AA99" s="336" t="s">
        <v>632</v>
      </c>
      <c r="AB99" s="336" t="s">
        <v>642</v>
      </c>
      <c r="AC99" s="198">
        <v>2.0050636991176984E-2</v>
      </c>
      <c r="AD99" s="336" t="s">
        <v>236</v>
      </c>
      <c r="AE99" s="336" t="s">
        <v>704</v>
      </c>
      <c r="AF99" s="140" t="s">
        <v>623</v>
      </c>
      <c r="AG99" s="1"/>
      <c r="AH99" s="1"/>
      <c r="AI99" s="1"/>
      <c r="AJ99" s="1"/>
      <c r="AK99" s="1"/>
      <c r="AL99" s="1"/>
      <c r="AM99" s="1"/>
      <c r="AN99" s="1"/>
      <c r="AO99" s="1" t="s">
        <v>1367</v>
      </c>
      <c r="AP99" s="6" t="s">
        <v>1070</v>
      </c>
      <c r="AQ99" s="2" t="s">
        <v>542</v>
      </c>
      <c r="AR99" s="2" t="s">
        <v>5</v>
      </c>
      <c r="AS99" s="145">
        <v>4.4999999999999998E-2</v>
      </c>
      <c r="AT99" s="2" t="s">
        <v>224</v>
      </c>
      <c r="AU99" s="2" t="s">
        <v>225</v>
      </c>
      <c r="AV99" s="140" t="s">
        <v>622</v>
      </c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</row>
    <row r="100" spans="2:59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5" t="s">
        <v>1101</v>
      </c>
      <c r="S100" s="12"/>
      <c r="T100" s="12" t="s">
        <v>854</v>
      </c>
      <c r="U100" s="142">
        <v>0.1</v>
      </c>
      <c r="V100" s="12" t="s">
        <v>66</v>
      </c>
      <c r="W100" s="12" t="s">
        <v>929</v>
      </c>
      <c r="X100" s="13" t="s">
        <v>621</v>
      </c>
      <c r="Y100" s="1" t="s">
        <v>591</v>
      </c>
      <c r="Z100" s="161" t="s">
        <v>45</v>
      </c>
      <c r="AA100" s="336" t="s">
        <v>542</v>
      </c>
      <c r="AB100" s="336" t="s">
        <v>655</v>
      </c>
      <c r="AC100" s="198">
        <v>5.2539937252692508E-2</v>
      </c>
      <c r="AD100" s="336" t="s">
        <v>224</v>
      </c>
      <c r="AE100" s="336" t="s">
        <v>225</v>
      </c>
      <c r="AF100" s="140" t="s">
        <v>622</v>
      </c>
      <c r="AG100" s="1"/>
      <c r="AH100" s="1"/>
      <c r="AI100" s="1"/>
      <c r="AJ100" s="1"/>
      <c r="AK100" s="1"/>
      <c r="AL100" s="1"/>
      <c r="AM100" s="1"/>
      <c r="AN100" s="1"/>
      <c r="AO100" s="1" t="s">
        <v>1367</v>
      </c>
      <c r="AP100" s="6" t="s">
        <v>1070</v>
      </c>
      <c r="AQ100" s="2" t="s">
        <v>549</v>
      </c>
      <c r="AR100" s="2" t="s">
        <v>12</v>
      </c>
      <c r="AS100" s="145">
        <v>0.04</v>
      </c>
      <c r="AT100" s="2" t="s">
        <v>13</v>
      </c>
      <c r="AU100" s="2" t="s">
        <v>231</v>
      </c>
      <c r="AV100" s="14" t="s">
        <v>621</v>
      </c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</row>
    <row r="101" spans="2:59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6" t="s">
        <v>1101</v>
      </c>
      <c r="S101" s="2"/>
      <c r="T101" s="2" t="s">
        <v>851</v>
      </c>
      <c r="U101" s="145">
        <v>0.1</v>
      </c>
      <c r="V101" s="2" t="s">
        <v>66</v>
      </c>
      <c r="W101" s="2" t="s">
        <v>929</v>
      </c>
      <c r="X101" s="14" t="s">
        <v>622</v>
      </c>
      <c r="Y101" s="1" t="s">
        <v>591</v>
      </c>
      <c r="Z101" s="161" t="s">
        <v>45</v>
      </c>
      <c r="AA101" s="336"/>
      <c r="AB101" s="2" t="s">
        <v>854</v>
      </c>
      <c r="AC101" s="198">
        <v>2.2754061262462051E-2</v>
      </c>
      <c r="AD101" s="2" t="s">
        <v>66</v>
      </c>
      <c r="AE101" s="2" t="s">
        <v>929</v>
      </c>
      <c r="AF101" s="140" t="s">
        <v>621</v>
      </c>
      <c r="AG101" s="1"/>
      <c r="AH101" s="1"/>
      <c r="AI101" s="1"/>
      <c r="AJ101" s="1"/>
      <c r="AK101" s="1"/>
      <c r="AL101" s="1"/>
      <c r="AM101" s="1"/>
      <c r="AN101" s="1"/>
      <c r="AO101" s="1" t="s">
        <v>1367</v>
      </c>
      <c r="AP101" s="6" t="s">
        <v>1070</v>
      </c>
      <c r="AQ101" s="2" t="s">
        <v>541</v>
      </c>
      <c r="AR101" s="2" t="s">
        <v>4</v>
      </c>
      <c r="AS101" s="145">
        <v>0.04</v>
      </c>
      <c r="AT101" s="2" t="s">
        <v>220</v>
      </c>
      <c r="AU101" s="2" t="s">
        <v>223</v>
      </c>
      <c r="AV101" s="140" t="s">
        <v>622</v>
      </c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</row>
    <row r="102" spans="2:59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6" t="s">
        <v>1101</v>
      </c>
      <c r="S102" s="2" t="s">
        <v>544</v>
      </c>
      <c r="T102" s="2" t="s">
        <v>53</v>
      </c>
      <c r="U102" s="145">
        <v>0.1</v>
      </c>
      <c r="V102" s="2" t="s">
        <v>228</v>
      </c>
      <c r="W102" s="2" t="s">
        <v>229</v>
      </c>
      <c r="X102" s="14" t="s">
        <v>621</v>
      </c>
      <c r="Y102" s="1" t="s">
        <v>591</v>
      </c>
      <c r="Z102" s="161" t="s">
        <v>45</v>
      </c>
      <c r="AA102" s="336"/>
      <c r="AB102" s="2" t="s">
        <v>856</v>
      </c>
      <c r="AC102" s="198">
        <v>2.2722661622957597E-2</v>
      </c>
      <c r="AD102" s="2" t="s">
        <v>66</v>
      </c>
      <c r="AE102" s="2" t="s">
        <v>929</v>
      </c>
      <c r="AF102" s="140" t="s">
        <v>679</v>
      </c>
      <c r="AG102" s="1"/>
      <c r="AH102" s="1"/>
      <c r="AI102" s="1"/>
      <c r="AJ102" s="1"/>
      <c r="AK102" s="1"/>
      <c r="AL102" s="1"/>
      <c r="AM102" s="1"/>
      <c r="AN102" s="1"/>
      <c r="AO102" s="1" t="s">
        <v>1367</v>
      </c>
      <c r="AP102" s="6" t="s">
        <v>1070</v>
      </c>
      <c r="AQ102" s="2" t="s">
        <v>548</v>
      </c>
      <c r="AR102" s="2" t="s">
        <v>10</v>
      </c>
      <c r="AS102" s="145">
        <v>0.04</v>
      </c>
      <c r="AT102" s="2" t="s">
        <v>220</v>
      </c>
      <c r="AU102" s="2" t="s">
        <v>223</v>
      </c>
      <c r="AV102" s="140" t="s">
        <v>622</v>
      </c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</row>
    <row r="103" spans="2:59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6" t="s">
        <v>1101</v>
      </c>
      <c r="S103" s="2" t="s">
        <v>549</v>
      </c>
      <c r="T103" s="2" t="s">
        <v>12</v>
      </c>
      <c r="U103" s="145">
        <v>0.1</v>
      </c>
      <c r="V103" s="2" t="s">
        <v>13</v>
      </c>
      <c r="W103" s="2" t="s">
        <v>231</v>
      </c>
      <c r="X103" s="14" t="s">
        <v>621</v>
      </c>
      <c r="Y103" s="1" t="s">
        <v>591</v>
      </c>
      <c r="Z103" s="161" t="s">
        <v>45</v>
      </c>
      <c r="AA103" s="336"/>
      <c r="AB103" s="2" t="s">
        <v>851</v>
      </c>
      <c r="AC103" s="198">
        <v>4.1051088956780293E-2</v>
      </c>
      <c r="AD103" s="2" t="s">
        <v>66</v>
      </c>
      <c r="AE103" s="2" t="s">
        <v>929</v>
      </c>
      <c r="AF103" s="140" t="s">
        <v>622</v>
      </c>
      <c r="AG103" s="1"/>
      <c r="AH103" s="1"/>
      <c r="AI103" s="1"/>
      <c r="AJ103" s="1"/>
      <c r="AK103" s="1"/>
      <c r="AL103" s="1"/>
      <c r="AM103" s="1"/>
      <c r="AN103" s="1"/>
      <c r="AO103" s="1" t="s">
        <v>1367</v>
      </c>
      <c r="AP103" s="6" t="s">
        <v>1070</v>
      </c>
      <c r="AQ103" s="2" t="s">
        <v>540</v>
      </c>
      <c r="AR103" s="2" t="s">
        <v>3</v>
      </c>
      <c r="AS103" s="145">
        <v>0.04</v>
      </c>
      <c r="AT103" s="2" t="s">
        <v>220</v>
      </c>
      <c r="AU103" s="2" t="s">
        <v>222</v>
      </c>
      <c r="AV103" s="140" t="s">
        <v>620</v>
      </c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</row>
    <row r="104" spans="2:59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6" t="s">
        <v>1101</v>
      </c>
      <c r="S104" s="2"/>
      <c r="T104" s="2" t="s">
        <v>855</v>
      </c>
      <c r="U104" s="145">
        <v>0</v>
      </c>
      <c r="V104" s="2" t="s">
        <v>66</v>
      </c>
      <c r="W104" s="2" t="s">
        <v>929</v>
      </c>
      <c r="X104" s="14" t="s">
        <v>620</v>
      </c>
      <c r="Y104" s="1" t="s">
        <v>591</v>
      </c>
      <c r="Z104" s="161" t="s">
        <v>45</v>
      </c>
      <c r="AA104" s="336"/>
      <c r="AB104" s="2" t="s">
        <v>852</v>
      </c>
      <c r="AC104" s="198">
        <v>5.2770476429047346E-3</v>
      </c>
      <c r="AD104" s="2" t="s">
        <v>66</v>
      </c>
      <c r="AE104" s="2" t="s">
        <v>615</v>
      </c>
      <c r="AF104" s="140" t="s">
        <v>621</v>
      </c>
      <c r="AG104" s="1"/>
      <c r="AH104" s="1"/>
      <c r="AI104" s="1"/>
      <c r="AJ104" s="1"/>
      <c r="AK104" s="1"/>
      <c r="AL104" s="1"/>
      <c r="AM104" s="1"/>
      <c r="AN104" s="1"/>
      <c r="AO104" s="1" t="s">
        <v>1367</v>
      </c>
      <c r="AP104" s="6" t="s">
        <v>1070</v>
      </c>
      <c r="AQ104" s="2" t="s">
        <v>551</v>
      </c>
      <c r="AR104" s="2" t="s">
        <v>61</v>
      </c>
      <c r="AS104" s="145">
        <v>3.5000000000000003E-2</v>
      </c>
      <c r="AT104" s="2" t="s">
        <v>220</v>
      </c>
      <c r="AU104" s="2" t="s">
        <v>223</v>
      </c>
      <c r="AV104" s="140" t="s">
        <v>622</v>
      </c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</row>
    <row r="105" spans="2:59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6" t="s">
        <v>1101</v>
      </c>
      <c r="S105" s="2"/>
      <c r="T105" s="2" t="s">
        <v>852</v>
      </c>
      <c r="U105" s="145">
        <v>7.4999999999999997E-2</v>
      </c>
      <c r="V105" s="2" t="s">
        <v>66</v>
      </c>
      <c r="W105" s="2" t="s">
        <v>615</v>
      </c>
      <c r="X105" s="14" t="s">
        <v>621</v>
      </c>
      <c r="Y105" s="1" t="s">
        <v>591</v>
      </c>
      <c r="Z105" s="161" t="s">
        <v>45</v>
      </c>
      <c r="AA105" s="336"/>
      <c r="AB105" s="2" t="s">
        <v>857</v>
      </c>
      <c r="AC105" s="198">
        <v>2.642811925174382E-2</v>
      </c>
      <c r="AD105" s="2" t="s">
        <v>66</v>
      </c>
      <c r="AE105" s="2" t="s">
        <v>615</v>
      </c>
      <c r="AF105" s="140" t="s">
        <v>622</v>
      </c>
      <c r="AG105" s="1"/>
      <c r="AH105" s="1"/>
      <c r="AI105" s="1"/>
      <c r="AJ105" s="1"/>
      <c r="AK105" s="1"/>
      <c r="AL105" s="1"/>
      <c r="AM105" s="1"/>
      <c r="AN105" s="1"/>
      <c r="AO105" s="1" t="s">
        <v>1367</v>
      </c>
      <c r="AP105" s="6" t="s">
        <v>1070</v>
      </c>
      <c r="AQ105" s="2"/>
      <c r="AR105" s="2" t="s">
        <v>852</v>
      </c>
      <c r="AS105" s="145">
        <v>6.5000000000000002E-2</v>
      </c>
      <c r="AT105" s="2" t="s">
        <v>66</v>
      </c>
      <c r="AU105" s="2" t="s">
        <v>615</v>
      </c>
      <c r="AV105" s="140" t="s">
        <v>621</v>
      </c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</row>
    <row r="106" spans="2:59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6" t="s">
        <v>1101</v>
      </c>
      <c r="S106" s="2" t="s">
        <v>543</v>
      </c>
      <c r="T106" s="2" t="s">
        <v>6</v>
      </c>
      <c r="U106" s="145">
        <v>0.1</v>
      </c>
      <c r="V106" s="2" t="s">
        <v>226</v>
      </c>
      <c r="W106" s="2" t="s">
        <v>227</v>
      </c>
      <c r="X106" s="14" t="s">
        <v>622</v>
      </c>
      <c r="Y106" s="1" t="s">
        <v>591</v>
      </c>
      <c r="Z106" s="161" t="s">
        <v>45</v>
      </c>
      <c r="AA106" s="336"/>
      <c r="AB106" s="2" t="s">
        <v>853</v>
      </c>
      <c r="AC106" s="198">
        <v>2.3797084346303846E-2</v>
      </c>
      <c r="AD106" s="2" t="s">
        <v>66</v>
      </c>
      <c r="AE106" s="2" t="s">
        <v>616</v>
      </c>
      <c r="AF106" s="140" t="s">
        <v>622</v>
      </c>
      <c r="AG106" s="1"/>
      <c r="AH106" s="1"/>
      <c r="AI106" s="1"/>
      <c r="AJ106" s="1"/>
      <c r="AK106" s="1"/>
      <c r="AL106" s="1"/>
      <c r="AM106" s="1"/>
      <c r="AN106" s="1"/>
      <c r="AO106" s="1" t="s">
        <v>1367</v>
      </c>
      <c r="AP106" s="6" t="s">
        <v>1070</v>
      </c>
      <c r="AQ106" s="2" t="s">
        <v>618</v>
      </c>
      <c r="AR106" s="2" t="s">
        <v>11</v>
      </c>
      <c r="AS106" s="145">
        <v>0.03</v>
      </c>
      <c r="AT106" s="2" t="s">
        <v>220</v>
      </c>
      <c r="AU106" s="2" t="s">
        <v>221</v>
      </c>
      <c r="AV106" s="140" t="s">
        <v>621</v>
      </c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</row>
    <row r="107" spans="2:59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6" t="s">
        <v>1101</v>
      </c>
      <c r="S107" s="2" t="s">
        <v>632</v>
      </c>
      <c r="T107" s="2" t="s">
        <v>633</v>
      </c>
      <c r="U107" s="143">
        <v>0.05</v>
      </c>
      <c r="V107" s="2" t="s">
        <v>236</v>
      </c>
      <c r="W107" s="2" t="s">
        <v>704</v>
      </c>
      <c r="X107" s="14" t="s">
        <v>623</v>
      </c>
      <c r="Y107" s="1" t="s">
        <v>591</v>
      </c>
      <c r="Z107" s="162" t="s">
        <v>45</v>
      </c>
      <c r="AA107" s="163"/>
      <c r="AB107" s="4" t="s">
        <v>1045</v>
      </c>
      <c r="AC107" s="199">
        <v>4.0386117704244398E-2</v>
      </c>
      <c r="AD107" s="4" t="s">
        <v>66</v>
      </c>
      <c r="AE107" s="2" t="s">
        <v>930</v>
      </c>
      <c r="AF107" s="141" t="s">
        <v>621</v>
      </c>
      <c r="AG107" s="1"/>
      <c r="AH107" s="1"/>
      <c r="AI107" s="1"/>
      <c r="AJ107" s="1"/>
      <c r="AK107" s="1"/>
      <c r="AL107" s="1"/>
      <c r="AM107" s="1"/>
      <c r="AN107" s="1"/>
      <c r="AO107" s="1" t="s">
        <v>1367</v>
      </c>
      <c r="AP107" s="6" t="s">
        <v>1070</v>
      </c>
      <c r="AQ107" s="2" t="s">
        <v>632</v>
      </c>
      <c r="AR107" s="2" t="s">
        <v>633</v>
      </c>
      <c r="AS107" s="145">
        <v>2.5000000000000001E-2</v>
      </c>
      <c r="AT107" s="2" t="s">
        <v>236</v>
      </c>
      <c r="AU107" s="2" t="s">
        <v>704</v>
      </c>
      <c r="AV107" s="140" t="s">
        <v>623</v>
      </c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</row>
    <row r="108" spans="2:59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6" t="s">
        <v>1101</v>
      </c>
      <c r="S108" s="2" t="s">
        <v>1355</v>
      </c>
      <c r="T108" s="2" t="s">
        <v>1354</v>
      </c>
      <c r="U108" s="143">
        <v>7.4999999999999997E-2</v>
      </c>
      <c r="V108" s="2" t="s">
        <v>13</v>
      </c>
      <c r="W108" s="2" t="s">
        <v>249</v>
      </c>
      <c r="X108" s="601" t="s">
        <v>621</v>
      </c>
      <c r="Y108" s="1" t="s">
        <v>591</v>
      </c>
      <c r="Z108" s="5" t="s">
        <v>1067</v>
      </c>
      <c r="AA108" s="12"/>
      <c r="AB108" s="12" t="s">
        <v>854</v>
      </c>
      <c r="AC108" s="142">
        <v>0.25</v>
      </c>
      <c r="AD108" s="12" t="s">
        <v>66</v>
      </c>
      <c r="AE108" s="2" t="s">
        <v>929</v>
      </c>
      <c r="AF108" s="13" t="s">
        <v>621</v>
      </c>
      <c r="AG108" s="1"/>
      <c r="AH108" s="1"/>
      <c r="AI108" s="1"/>
      <c r="AJ108" s="1"/>
      <c r="AK108" s="1"/>
      <c r="AL108" s="1"/>
      <c r="AM108" s="1"/>
      <c r="AN108" s="1"/>
      <c r="AO108" s="1" t="s">
        <v>1367</v>
      </c>
      <c r="AP108" s="6" t="s">
        <v>1070</v>
      </c>
      <c r="AQ108" s="2" t="s">
        <v>547</v>
      </c>
      <c r="AR108" s="2" t="s">
        <v>9</v>
      </c>
      <c r="AS108" s="145">
        <v>2.5000000000000001E-2</v>
      </c>
      <c r="AT108" s="2" t="s">
        <v>220</v>
      </c>
      <c r="AU108" s="2" t="s">
        <v>230</v>
      </c>
      <c r="AV108" s="140" t="s">
        <v>623</v>
      </c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</row>
    <row r="109" spans="2:59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6" t="s">
        <v>1101</v>
      </c>
      <c r="S109" s="2" t="s">
        <v>1356</v>
      </c>
      <c r="T109" s="2" t="s">
        <v>1357</v>
      </c>
      <c r="U109" s="143">
        <v>0.05</v>
      </c>
      <c r="V109" s="2" t="s">
        <v>13</v>
      </c>
      <c r="W109" s="2" t="s">
        <v>249</v>
      </c>
      <c r="X109" s="601" t="s">
        <v>621</v>
      </c>
      <c r="Y109" s="1" t="s">
        <v>591</v>
      </c>
      <c r="Z109" s="6" t="s">
        <v>1067</v>
      </c>
      <c r="AA109" s="2"/>
      <c r="AB109" s="2" t="s">
        <v>851</v>
      </c>
      <c r="AC109" s="145">
        <v>0.25</v>
      </c>
      <c r="AD109" s="2" t="s">
        <v>66</v>
      </c>
      <c r="AE109" s="2" t="s">
        <v>929</v>
      </c>
      <c r="AF109" s="14" t="s">
        <v>622</v>
      </c>
      <c r="AG109" s="1"/>
      <c r="AH109" s="1"/>
      <c r="AI109" s="1"/>
      <c r="AJ109" s="1"/>
      <c r="AK109" s="1"/>
      <c r="AL109" s="1"/>
      <c r="AM109" s="1"/>
      <c r="AN109" s="1"/>
      <c r="AO109" s="1" t="s">
        <v>1367</v>
      </c>
      <c r="AP109" s="6" t="s">
        <v>1070</v>
      </c>
      <c r="AQ109" s="2" t="s">
        <v>550</v>
      </c>
      <c r="AR109" s="2" t="s">
        <v>14</v>
      </c>
      <c r="AS109" s="145">
        <v>2.5000000000000001E-2</v>
      </c>
      <c r="AT109" s="2" t="s">
        <v>220</v>
      </c>
      <c r="AU109" s="2" t="s">
        <v>222</v>
      </c>
      <c r="AV109" s="140" t="s">
        <v>620</v>
      </c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</row>
    <row r="110" spans="2:59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6" t="s">
        <v>1101</v>
      </c>
      <c r="S110" s="2" t="s">
        <v>542</v>
      </c>
      <c r="T110" s="2" t="s">
        <v>5</v>
      </c>
      <c r="U110" s="145">
        <v>0.1</v>
      </c>
      <c r="V110" s="2" t="s">
        <v>224</v>
      </c>
      <c r="W110" s="2" t="s">
        <v>225</v>
      </c>
      <c r="X110" s="140" t="s">
        <v>622</v>
      </c>
      <c r="Y110" s="1" t="s">
        <v>591</v>
      </c>
      <c r="Z110" s="6" t="s">
        <v>1067</v>
      </c>
      <c r="AA110" s="2" t="s">
        <v>544</v>
      </c>
      <c r="AB110" s="2" t="s">
        <v>53</v>
      </c>
      <c r="AC110" s="145">
        <v>0.22</v>
      </c>
      <c r="AD110" s="2" t="s">
        <v>228</v>
      </c>
      <c r="AE110" s="2" t="s">
        <v>229</v>
      </c>
      <c r="AF110" s="14" t="s">
        <v>621</v>
      </c>
      <c r="AG110" s="1"/>
      <c r="AH110" s="1"/>
      <c r="AI110" s="1"/>
      <c r="AJ110" s="1"/>
      <c r="AK110" s="1"/>
      <c r="AL110" s="1"/>
      <c r="AM110" s="1"/>
      <c r="AN110" s="1"/>
      <c r="AO110" s="1" t="s">
        <v>1367</v>
      </c>
      <c r="AP110" s="6" t="s">
        <v>1070</v>
      </c>
      <c r="AQ110" s="2"/>
      <c r="AR110" s="2" t="s">
        <v>853</v>
      </c>
      <c r="AS110" s="145">
        <v>2.5000000000000001E-2</v>
      </c>
      <c r="AT110" s="2" t="s">
        <v>66</v>
      </c>
      <c r="AU110" s="2" t="s">
        <v>616</v>
      </c>
      <c r="AV110" s="140" t="s">
        <v>622</v>
      </c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</row>
    <row r="111" spans="2:59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6" t="s">
        <v>1101</v>
      </c>
      <c r="S111" s="2" t="s">
        <v>541</v>
      </c>
      <c r="T111" s="2" t="s">
        <v>4</v>
      </c>
      <c r="U111" s="145">
        <v>0.05</v>
      </c>
      <c r="V111" s="2" t="s">
        <v>220</v>
      </c>
      <c r="W111" s="2" t="s">
        <v>223</v>
      </c>
      <c r="X111" s="140" t="s">
        <v>622</v>
      </c>
      <c r="Y111" s="1" t="s">
        <v>591</v>
      </c>
      <c r="Z111" s="6" t="s">
        <v>1067</v>
      </c>
      <c r="AA111" s="2"/>
      <c r="AB111" s="2" t="s">
        <v>1045</v>
      </c>
      <c r="AC111" s="145">
        <v>0</v>
      </c>
      <c r="AD111" s="2" t="s">
        <v>66</v>
      </c>
      <c r="AE111" s="2" t="s">
        <v>930</v>
      </c>
      <c r="AF111" s="14" t="s">
        <v>621</v>
      </c>
      <c r="AG111" s="1"/>
      <c r="AH111" s="1"/>
      <c r="AI111" s="1"/>
      <c r="AJ111" s="1"/>
      <c r="AK111" s="1"/>
      <c r="AL111" s="1"/>
      <c r="AM111" s="1"/>
      <c r="AN111" s="1"/>
      <c r="AO111" s="1" t="s">
        <v>1367</v>
      </c>
      <c r="AP111" s="6" t="s">
        <v>1070</v>
      </c>
      <c r="AQ111" s="2"/>
      <c r="AR111" s="4" t="s">
        <v>58</v>
      </c>
      <c r="AS111" s="145">
        <v>0</v>
      </c>
      <c r="AT111" s="4" t="s">
        <v>16</v>
      </c>
      <c r="AU111" s="4" t="s">
        <v>16</v>
      </c>
      <c r="AV111" s="14" t="s">
        <v>16</v>
      </c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</row>
    <row r="112" spans="2:59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6" t="s">
        <v>1101</v>
      </c>
      <c r="S112" s="2" t="s">
        <v>539</v>
      </c>
      <c r="T112" s="2" t="s">
        <v>2</v>
      </c>
      <c r="U112" s="143">
        <v>0.05</v>
      </c>
      <c r="V112" s="2" t="s">
        <v>220</v>
      </c>
      <c r="W112" s="2" t="s">
        <v>221</v>
      </c>
      <c r="X112" s="14" t="s">
        <v>621</v>
      </c>
      <c r="Y112" s="1" t="s">
        <v>591</v>
      </c>
      <c r="Z112" s="6" t="s">
        <v>1067</v>
      </c>
      <c r="AA112" s="2" t="s">
        <v>543</v>
      </c>
      <c r="AB112" s="2" t="s">
        <v>6</v>
      </c>
      <c r="AC112" s="143">
        <v>0.1</v>
      </c>
      <c r="AD112" s="2" t="s">
        <v>226</v>
      </c>
      <c r="AE112" s="2" t="s">
        <v>227</v>
      </c>
      <c r="AF112" s="14" t="s">
        <v>622</v>
      </c>
      <c r="AG112" s="1"/>
      <c r="AH112" s="1"/>
      <c r="AI112" s="1"/>
      <c r="AJ112" s="1"/>
      <c r="AK112" s="1"/>
      <c r="AL112" s="1"/>
      <c r="AM112" s="1"/>
      <c r="AN112" s="1"/>
      <c r="AO112" s="1" t="s">
        <v>1367</v>
      </c>
      <c r="AP112" s="5" t="s">
        <v>1069</v>
      </c>
      <c r="AQ112" s="12"/>
      <c r="AR112" s="2" t="s">
        <v>854</v>
      </c>
      <c r="AS112" s="142">
        <v>0.2</v>
      </c>
      <c r="AT112" s="2" t="s">
        <v>66</v>
      </c>
      <c r="AU112" s="2" t="s">
        <v>929</v>
      </c>
      <c r="AV112" s="13" t="s">
        <v>621</v>
      </c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</row>
    <row r="113" spans="2:59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6" t="s">
        <v>1101</v>
      </c>
      <c r="S113" s="2" t="s">
        <v>540</v>
      </c>
      <c r="T113" s="2" t="s">
        <v>3</v>
      </c>
      <c r="U113" s="145">
        <v>0.05</v>
      </c>
      <c r="V113" s="2" t="s">
        <v>220</v>
      </c>
      <c r="W113" s="2" t="s">
        <v>222</v>
      </c>
      <c r="X113" s="140" t="s">
        <v>620</v>
      </c>
      <c r="Y113" s="1" t="s">
        <v>591</v>
      </c>
      <c r="Z113" s="6" t="s">
        <v>1067</v>
      </c>
      <c r="AA113" s="2" t="s">
        <v>542</v>
      </c>
      <c r="AB113" s="2" t="s">
        <v>5</v>
      </c>
      <c r="AC113" s="145">
        <v>0.05</v>
      </c>
      <c r="AD113" s="2" t="s">
        <v>224</v>
      </c>
      <c r="AE113" s="2" t="s">
        <v>225</v>
      </c>
      <c r="AF113" s="140" t="s">
        <v>622</v>
      </c>
      <c r="AG113" s="1"/>
      <c r="AH113" s="1"/>
      <c r="AI113" s="1"/>
      <c r="AJ113" s="1"/>
      <c r="AK113" s="1"/>
      <c r="AL113" s="1"/>
      <c r="AM113" s="1"/>
      <c r="AN113" s="1"/>
      <c r="AO113" s="1" t="s">
        <v>1367</v>
      </c>
      <c r="AP113" s="6" t="s">
        <v>1069</v>
      </c>
      <c r="AQ113" s="2"/>
      <c r="AR113" s="2" t="s">
        <v>851</v>
      </c>
      <c r="AS113" s="143">
        <v>0.2</v>
      </c>
      <c r="AT113" s="2" t="s">
        <v>66</v>
      </c>
      <c r="AU113" s="2" t="s">
        <v>929</v>
      </c>
      <c r="AV113" s="14" t="s">
        <v>622</v>
      </c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</row>
    <row r="114" spans="2:59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3" t="s">
        <v>1101</v>
      </c>
      <c r="S114" s="4"/>
      <c r="T114" s="4" t="s">
        <v>58</v>
      </c>
      <c r="U114" s="144">
        <v>0</v>
      </c>
      <c r="V114" s="4" t="s">
        <v>16</v>
      </c>
      <c r="W114" s="4" t="s">
        <v>16</v>
      </c>
      <c r="X114" s="15" t="s">
        <v>16</v>
      </c>
      <c r="Y114" s="1" t="s">
        <v>591</v>
      </c>
      <c r="Z114" s="6" t="s">
        <v>1067</v>
      </c>
      <c r="AA114" s="2"/>
      <c r="AB114" s="2" t="s">
        <v>855</v>
      </c>
      <c r="AC114" s="145">
        <v>0</v>
      </c>
      <c r="AD114" s="2" t="s">
        <v>66</v>
      </c>
      <c r="AE114" s="2" t="s">
        <v>929</v>
      </c>
      <c r="AF114" s="14" t="s">
        <v>620</v>
      </c>
      <c r="AG114" s="1"/>
      <c r="AH114" s="1"/>
      <c r="AI114" s="1"/>
      <c r="AJ114" s="1"/>
      <c r="AK114" s="1"/>
      <c r="AL114" s="1"/>
      <c r="AM114" s="1"/>
      <c r="AN114" s="1"/>
      <c r="AO114" s="1" t="s">
        <v>1367</v>
      </c>
      <c r="AP114" s="6" t="s">
        <v>1069</v>
      </c>
      <c r="AQ114" s="2" t="s">
        <v>544</v>
      </c>
      <c r="AR114" s="2" t="s">
        <v>53</v>
      </c>
      <c r="AS114" s="143">
        <v>0.15</v>
      </c>
      <c r="AT114" s="2" t="s">
        <v>228</v>
      </c>
      <c r="AU114" s="2" t="s">
        <v>229</v>
      </c>
      <c r="AV114" s="14" t="s">
        <v>621</v>
      </c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</row>
    <row r="115" spans="2:59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 t="s">
        <v>591</v>
      </c>
      <c r="Z115" s="6" t="s">
        <v>1067</v>
      </c>
      <c r="AA115" s="2"/>
      <c r="AB115" s="2" t="s">
        <v>852</v>
      </c>
      <c r="AC115" s="145">
        <v>0.12</v>
      </c>
      <c r="AD115" s="2" t="s">
        <v>66</v>
      </c>
      <c r="AE115" s="2" t="s">
        <v>615</v>
      </c>
      <c r="AF115" s="14" t="s">
        <v>621</v>
      </c>
      <c r="AG115" s="1"/>
      <c r="AH115" s="1"/>
      <c r="AI115" s="1"/>
      <c r="AJ115" s="1"/>
      <c r="AK115" s="1"/>
      <c r="AL115" s="1"/>
      <c r="AM115" s="1"/>
      <c r="AN115" s="1"/>
      <c r="AO115" s="1" t="s">
        <v>1367</v>
      </c>
      <c r="AP115" s="6" t="s">
        <v>1069</v>
      </c>
      <c r="AQ115" s="2"/>
      <c r="AR115" s="2" t="s">
        <v>1045</v>
      </c>
      <c r="AS115" s="143">
        <v>0.15</v>
      </c>
      <c r="AT115" s="2" t="s">
        <v>66</v>
      </c>
      <c r="AU115" s="2" t="s">
        <v>930</v>
      </c>
      <c r="AV115" s="14" t="s">
        <v>621</v>
      </c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</row>
    <row r="116" spans="2:59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 t="s">
        <v>591</v>
      </c>
      <c r="Z116" s="3" t="s">
        <v>1067</v>
      </c>
      <c r="AA116" s="4"/>
      <c r="AB116" s="4" t="s">
        <v>58</v>
      </c>
      <c r="AC116" s="144">
        <v>0.01</v>
      </c>
      <c r="AD116" s="4" t="s">
        <v>16</v>
      </c>
      <c r="AE116" s="4" t="s">
        <v>16</v>
      </c>
      <c r="AF116" s="15" t="s">
        <v>16</v>
      </c>
      <c r="AG116" s="1"/>
      <c r="AH116" s="1"/>
      <c r="AI116" s="1"/>
      <c r="AJ116" s="1"/>
      <c r="AK116" s="1"/>
      <c r="AL116" s="1"/>
      <c r="AM116" s="1"/>
      <c r="AN116" s="1"/>
      <c r="AO116" s="1" t="s">
        <v>1367</v>
      </c>
      <c r="AP116" s="6" t="s">
        <v>1069</v>
      </c>
      <c r="AQ116" s="2"/>
      <c r="AR116" s="2" t="s">
        <v>855</v>
      </c>
      <c r="AS116" s="143">
        <v>0</v>
      </c>
      <c r="AT116" s="2" t="s">
        <v>66</v>
      </c>
      <c r="AU116" s="2" t="s">
        <v>929</v>
      </c>
      <c r="AV116" s="14" t="s">
        <v>620</v>
      </c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</row>
    <row r="117" spans="2:59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 t="s">
        <v>591</v>
      </c>
      <c r="Z117" s="5" t="s">
        <v>1064</v>
      </c>
      <c r="AA117" s="12" t="s">
        <v>543</v>
      </c>
      <c r="AB117" s="12" t="s">
        <v>6</v>
      </c>
      <c r="AC117" s="142">
        <v>0.15</v>
      </c>
      <c r="AD117" s="12" t="s">
        <v>226</v>
      </c>
      <c r="AE117" s="12" t="s">
        <v>227</v>
      </c>
      <c r="AF117" s="139" t="s">
        <v>622</v>
      </c>
      <c r="AG117" s="1"/>
      <c r="AH117" s="1"/>
      <c r="AI117" s="1"/>
      <c r="AJ117" s="1"/>
      <c r="AK117" s="1"/>
      <c r="AL117" s="1"/>
      <c r="AM117" s="1"/>
      <c r="AN117" s="1"/>
      <c r="AO117" s="1" t="s">
        <v>1367</v>
      </c>
      <c r="AP117" s="6" t="s">
        <v>1069</v>
      </c>
      <c r="AQ117" s="2"/>
      <c r="AR117" s="2" t="s">
        <v>852</v>
      </c>
      <c r="AS117" s="143">
        <v>0.15</v>
      </c>
      <c r="AT117" s="2" t="s">
        <v>66</v>
      </c>
      <c r="AU117" s="2" t="s">
        <v>615</v>
      </c>
      <c r="AV117" s="14" t="s">
        <v>621</v>
      </c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</row>
    <row r="118" spans="2:59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 t="s">
        <v>591</v>
      </c>
      <c r="Z118" s="6" t="s">
        <v>1064</v>
      </c>
      <c r="AA118" s="2"/>
      <c r="AB118" s="2" t="s">
        <v>851</v>
      </c>
      <c r="AC118" s="145">
        <v>0.1</v>
      </c>
      <c r="AD118" s="2" t="s">
        <v>66</v>
      </c>
      <c r="AE118" s="2" t="s">
        <v>929</v>
      </c>
      <c r="AF118" s="140" t="s">
        <v>622</v>
      </c>
      <c r="AG118" s="1"/>
      <c r="AH118" s="1"/>
      <c r="AI118" s="1"/>
      <c r="AJ118" s="1"/>
      <c r="AK118" s="1"/>
      <c r="AL118" s="1"/>
      <c r="AM118" s="1"/>
      <c r="AN118" s="1"/>
      <c r="AO118" s="1" t="s">
        <v>1367</v>
      </c>
      <c r="AP118" s="6" t="s">
        <v>1069</v>
      </c>
      <c r="AQ118" s="2" t="s">
        <v>543</v>
      </c>
      <c r="AR118" s="2" t="s">
        <v>6</v>
      </c>
      <c r="AS118" s="143">
        <v>0.1</v>
      </c>
      <c r="AT118" s="2" t="s">
        <v>226</v>
      </c>
      <c r="AU118" s="2" t="s">
        <v>227</v>
      </c>
      <c r="AV118" s="14" t="s">
        <v>622</v>
      </c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</row>
    <row r="119" spans="2:59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6" t="s">
        <v>1064</v>
      </c>
      <c r="AA119" s="2" t="s">
        <v>539</v>
      </c>
      <c r="AB119" s="2" t="s">
        <v>2</v>
      </c>
      <c r="AC119" s="145">
        <v>7.0000000000000007E-2</v>
      </c>
      <c r="AD119" s="2" t="s">
        <v>220</v>
      </c>
      <c r="AE119" s="2" t="s">
        <v>221</v>
      </c>
      <c r="AF119" s="140" t="s">
        <v>621</v>
      </c>
      <c r="AG119" s="1"/>
      <c r="AH119" s="1"/>
      <c r="AI119" s="1"/>
      <c r="AJ119" s="1"/>
      <c r="AK119" s="1"/>
      <c r="AL119" s="1"/>
      <c r="AM119" s="1"/>
      <c r="AN119" s="1"/>
      <c r="AO119" s="1" t="s">
        <v>1367</v>
      </c>
      <c r="AP119" s="6" t="s">
        <v>1069</v>
      </c>
      <c r="AQ119" s="2" t="s">
        <v>542</v>
      </c>
      <c r="AR119" s="2" t="s">
        <v>5</v>
      </c>
      <c r="AS119" s="145">
        <v>0.05</v>
      </c>
      <c r="AT119" s="2" t="s">
        <v>224</v>
      </c>
      <c r="AU119" s="2" t="s">
        <v>225</v>
      </c>
      <c r="AV119" s="140" t="s">
        <v>622</v>
      </c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</row>
    <row r="120" spans="2:59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6" t="s">
        <v>1064</v>
      </c>
      <c r="AA120" s="2" t="s">
        <v>545</v>
      </c>
      <c r="AB120" s="2" t="s">
        <v>7</v>
      </c>
      <c r="AC120" s="145">
        <v>0.06</v>
      </c>
      <c r="AD120" s="2" t="s">
        <v>220</v>
      </c>
      <c r="AE120" s="2" t="s">
        <v>222</v>
      </c>
      <c r="AF120" s="140" t="s">
        <v>620</v>
      </c>
      <c r="AG120" s="1"/>
      <c r="AH120" s="1"/>
      <c r="AI120" s="1"/>
      <c r="AJ120" s="1"/>
      <c r="AK120" s="1"/>
      <c r="AL120" s="1"/>
      <c r="AM120" s="1"/>
      <c r="AN120" s="1"/>
      <c r="AO120" s="1" t="s">
        <v>1367</v>
      </c>
      <c r="AP120" s="6" t="s">
        <v>1069</v>
      </c>
      <c r="AQ120" s="2"/>
      <c r="AR120" s="2" t="s">
        <v>58</v>
      </c>
      <c r="AS120" s="143">
        <v>0</v>
      </c>
      <c r="AT120" s="2" t="s">
        <v>16</v>
      </c>
      <c r="AU120" s="2" t="s">
        <v>16</v>
      </c>
      <c r="AV120" s="14" t="s">
        <v>16</v>
      </c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</row>
    <row r="121" spans="2:59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6" t="s">
        <v>1064</v>
      </c>
      <c r="AA121" s="2" t="s">
        <v>544</v>
      </c>
      <c r="AB121" s="2" t="s">
        <v>53</v>
      </c>
      <c r="AC121" s="145">
        <v>2.5000000000000001E-2</v>
      </c>
      <c r="AD121" s="2" t="s">
        <v>228</v>
      </c>
      <c r="AE121" s="2" t="s">
        <v>229</v>
      </c>
      <c r="AF121" s="140" t="s">
        <v>621</v>
      </c>
      <c r="AG121" s="1"/>
      <c r="AH121" s="1"/>
      <c r="AI121" s="1"/>
      <c r="AJ121" s="1"/>
      <c r="AK121" s="1"/>
      <c r="AL121" s="1"/>
      <c r="AM121" s="1"/>
      <c r="AN121" s="1"/>
      <c r="AO121" s="1" t="s">
        <v>1367</v>
      </c>
      <c r="AP121" s="5" t="s">
        <v>1064</v>
      </c>
      <c r="AQ121" s="12" t="s">
        <v>543</v>
      </c>
      <c r="AR121" s="12" t="s">
        <v>6</v>
      </c>
      <c r="AS121" s="142">
        <v>0.15</v>
      </c>
      <c r="AT121" s="12" t="s">
        <v>226</v>
      </c>
      <c r="AU121" s="12" t="s">
        <v>227</v>
      </c>
      <c r="AV121" s="139" t="s">
        <v>622</v>
      </c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</row>
    <row r="122" spans="2:59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6" t="s">
        <v>1064</v>
      </c>
      <c r="AA122" s="2" t="s">
        <v>546</v>
      </c>
      <c r="AB122" s="2" t="s">
        <v>8</v>
      </c>
      <c r="AC122" s="145">
        <v>4.4999999999999998E-2</v>
      </c>
      <c r="AD122" s="2" t="s">
        <v>220</v>
      </c>
      <c r="AE122" s="2" t="s">
        <v>223</v>
      </c>
      <c r="AF122" s="140" t="s">
        <v>622</v>
      </c>
      <c r="AG122" s="1"/>
      <c r="AH122" s="1"/>
      <c r="AI122" s="1"/>
      <c r="AJ122" s="1"/>
      <c r="AK122" s="1"/>
      <c r="AL122" s="1"/>
      <c r="AM122" s="1"/>
      <c r="AN122" s="1"/>
      <c r="AO122" s="1" t="s">
        <v>1367</v>
      </c>
      <c r="AP122" s="6" t="s">
        <v>1064</v>
      </c>
      <c r="AQ122" s="2"/>
      <c r="AR122" s="2" t="s">
        <v>851</v>
      </c>
      <c r="AS122" s="145">
        <v>0.05</v>
      </c>
      <c r="AT122" s="2" t="s">
        <v>66</v>
      </c>
      <c r="AU122" s="2" t="s">
        <v>929</v>
      </c>
      <c r="AV122" s="140" t="s">
        <v>622</v>
      </c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</row>
    <row r="123" spans="2:59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6" t="s">
        <v>1064</v>
      </c>
      <c r="AA123" s="2" t="s">
        <v>542</v>
      </c>
      <c r="AB123" s="2" t="s">
        <v>5</v>
      </c>
      <c r="AC123" s="145">
        <v>4.4999999999999998E-2</v>
      </c>
      <c r="AD123" s="2" t="s">
        <v>224</v>
      </c>
      <c r="AE123" s="2" t="s">
        <v>225</v>
      </c>
      <c r="AF123" s="140" t="s">
        <v>622</v>
      </c>
      <c r="AG123" s="1"/>
      <c r="AH123" s="1"/>
      <c r="AI123" s="1"/>
      <c r="AJ123" s="1"/>
      <c r="AK123" s="1"/>
      <c r="AL123" s="1"/>
      <c r="AM123" s="1"/>
      <c r="AN123" s="1"/>
      <c r="AO123" s="1" t="s">
        <v>1367</v>
      </c>
      <c r="AP123" s="6" t="s">
        <v>1064</v>
      </c>
      <c r="AQ123" s="2"/>
      <c r="AR123" s="2" t="s">
        <v>854</v>
      </c>
      <c r="AS123" s="145">
        <v>0.05</v>
      </c>
      <c r="AT123" s="2" t="s">
        <v>66</v>
      </c>
      <c r="AU123" s="2" t="s">
        <v>929</v>
      </c>
      <c r="AV123" s="140" t="s">
        <v>621</v>
      </c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</row>
    <row r="124" spans="2:59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6" t="s">
        <v>1064</v>
      </c>
      <c r="AA124" s="2" t="s">
        <v>549</v>
      </c>
      <c r="AB124" s="2" t="s">
        <v>12</v>
      </c>
      <c r="AC124" s="145">
        <v>0.1</v>
      </c>
      <c r="AD124" s="2" t="s">
        <v>13</v>
      </c>
      <c r="AE124" s="2" t="s">
        <v>231</v>
      </c>
      <c r="AF124" s="14" t="s">
        <v>621</v>
      </c>
      <c r="AG124" s="1"/>
      <c r="AH124" s="1"/>
      <c r="AI124" s="1"/>
      <c r="AJ124" s="1"/>
      <c r="AK124" s="1"/>
      <c r="AL124" s="1"/>
      <c r="AM124" s="1"/>
      <c r="AN124" s="1"/>
      <c r="AO124" s="1" t="s">
        <v>1367</v>
      </c>
      <c r="AP124" s="6" t="s">
        <v>1064</v>
      </c>
      <c r="AQ124" s="2" t="s">
        <v>539</v>
      </c>
      <c r="AR124" s="2" t="s">
        <v>2</v>
      </c>
      <c r="AS124" s="145">
        <v>0.06</v>
      </c>
      <c r="AT124" s="2" t="s">
        <v>220</v>
      </c>
      <c r="AU124" s="2" t="s">
        <v>221</v>
      </c>
      <c r="AV124" s="140" t="s">
        <v>621</v>
      </c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</row>
    <row r="125" spans="2:59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6" t="s">
        <v>1064</v>
      </c>
      <c r="AA125" s="2" t="s">
        <v>541</v>
      </c>
      <c r="AB125" s="2" t="s">
        <v>4</v>
      </c>
      <c r="AC125" s="145">
        <v>7.0000000000000007E-2</v>
      </c>
      <c r="AD125" s="2" t="s">
        <v>220</v>
      </c>
      <c r="AE125" s="2" t="s">
        <v>223</v>
      </c>
      <c r="AF125" s="140" t="s">
        <v>622</v>
      </c>
      <c r="AG125" s="1"/>
      <c r="AH125" s="1"/>
      <c r="AI125" s="1"/>
      <c r="AJ125" s="1"/>
      <c r="AK125" s="1"/>
      <c r="AL125" s="1"/>
      <c r="AM125" s="1"/>
      <c r="AN125" s="1"/>
      <c r="AO125" s="1" t="s">
        <v>1367</v>
      </c>
      <c r="AP125" s="6" t="s">
        <v>1064</v>
      </c>
      <c r="AQ125" s="2" t="s">
        <v>545</v>
      </c>
      <c r="AR125" s="2" t="s">
        <v>7</v>
      </c>
      <c r="AS125" s="145">
        <v>0.06</v>
      </c>
      <c r="AT125" s="2" t="s">
        <v>220</v>
      </c>
      <c r="AU125" s="2" t="s">
        <v>222</v>
      </c>
      <c r="AV125" s="140" t="s">
        <v>620</v>
      </c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</row>
    <row r="126" spans="2:59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6" t="s">
        <v>1064</v>
      </c>
      <c r="AA126" s="2" t="s">
        <v>548</v>
      </c>
      <c r="AB126" s="2" t="s">
        <v>10</v>
      </c>
      <c r="AC126" s="145">
        <v>0.04</v>
      </c>
      <c r="AD126" s="2" t="s">
        <v>220</v>
      </c>
      <c r="AE126" s="2" t="s">
        <v>223</v>
      </c>
      <c r="AF126" s="140" t="s">
        <v>622</v>
      </c>
      <c r="AG126" s="1"/>
      <c r="AH126" s="1"/>
      <c r="AI126" s="1"/>
      <c r="AJ126" s="1"/>
      <c r="AK126" s="1"/>
      <c r="AL126" s="1"/>
      <c r="AM126" s="1"/>
      <c r="AN126" s="1"/>
      <c r="AO126" s="1" t="s">
        <v>1367</v>
      </c>
      <c r="AP126" s="6" t="s">
        <v>1064</v>
      </c>
      <c r="AQ126" s="2" t="s">
        <v>544</v>
      </c>
      <c r="AR126" s="2" t="s">
        <v>53</v>
      </c>
      <c r="AS126" s="145">
        <v>0.105</v>
      </c>
      <c r="AT126" s="2" t="s">
        <v>228</v>
      </c>
      <c r="AU126" s="2" t="s">
        <v>229</v>
      </c>
      <c r="AV126" s="140" t="s">
        <v>621</v>
      </c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</row>
    <row r="127" spans="2:59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6" t="s">
        <v>1064</v>
      </c>
      <c r="AA127" s="2" t="s">
        <v>540</v>
      </c>
      <c r="AB127" s="2" t="s">
        <v>3</v>
      </c>
      <c r="AC127" s="145">
        <v>6.5000000000000002E-2</v>
      </c>
      <c r="AD127" s="2" t="s">
        <v>220</v>
      </c>
      <c r="AE127" s="2" t="s">
        <v>222</v>
      </c>
      <c r="AF127" s="140" t="s">
        <v>620</v>
      </c>
      <c r="AG127" s="1"/>
      <c r="AH127" s="1"/>
      <c r="AI127" s="1"/>
      <c r="AJ127" s="1"/>
      <c r="AK127" s="1"/>
      <c r="AL127" s="1"/>
      <c r="AM127" s="1"/>
      <c r="AN127" s="1"/>
      <c r="AO127" s="1" t="s">
        <v>1367</v>
      </c>
      <c r="AP127" s="6" t="s">
        <v>1064</v>
      </c>
      <c r="AQ127" s="2"/>
      <c r="AR127" s="2" t="s">
        <v>1045</v>
      </c>
      <c r="AS127" s="145">
        <v>0</v>
      </c>
      <c r="AT127" s="2" t="s">
        <v>66</v>
      </c>
      <c r="AU127" s="2" t="s">
        <v>930</v>
      </c>
      <c r="AV127" s="140" t="s">
        <v>621</v>
      </c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</row>
    <row r="128" spans="2:59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6" t="s">
        <v>1064</v>
      </c>
      <c r="AA128" s="2" t="s">
        <v>551</v>
      </c>
      <c r="AB128" s="2" t="s">
        <v>61</v>
      </c>
      <c r="AC128" s="145">
        <v>3.5000000000000003E-2</v>
      </c>
      <c r="AD128" s="2" t="s">
        <v>220</v>
      </c>
      <c r="AE128" s="2" t="s">
        <v>223</v>
      </c>
      <c r="AF128" s="140" t="s">
        <v>622</v>
      </c>
      <c r="AG128" s="1"/>
      <c r="AH128" s="1"/>
      <c r="AI128" s="1"/>
      <c r="AJ128" s="1"/>
      <c r="AK128" s="1"/>
      <c r="AL128" s="1"/>
      <c r="AM128" s="1"/>
      <c r="AN128" s="1"/>
      <c r="AO128" s="1" t="s">
        <v>1367</v>
      </c>
      <c r="AP128" s="6" t="s">
        <v>1064</v>
      </c>
      <c r="AQ128" s="2" t="s">
        <v>546</v>
      </c>
      <c r="AR128" s="2" t="s">
        <v>8</v>
      </c>
      <c r="AS128" s="145">
        <v>4.4999999999999998E-2</v>
      </c>
      <c r="AT128" s="2" t="s">
        <v>220</v>
      </c>
      <c r="AU128" s="2" t="s">
        <v>223</v>
      </c>
      <c r="AV128" s="140" t="s">
        <v>622</v>
      </c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</row>
    <row r="129" spans="2:59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6" t="s">
        <v>1064</v>
      </c>
      <c r="AA129" s="2"/>
      <c r="AB129" s="2" t="s">
        <v>852</v>
      </c>
      <c r="AC129" s="145">
        <v>6.5000000000000002E-2</v>
      </c>
      <c r="AD129" s="2" t="s">
        <v>66</v>
      </c>
      <c r="AE129" s="2" t="s">
        <v>615</v>
      </c>
      <c r="AF129" s="140" t="s">
        <v>621</v>
      </c>
      <c r="AG129" s="1"/>
      <c r="AH129" s="1"/>
      <c r="AI129" s="1"/>
      <c r="AJ129" s="1"/>
      <c r="AK129" s="1"/>
      <c r="AL129" s="1"/>
      <c r="AM129" s="1"/>
      <c r="AN129" s="1"/>
      <c r="AO129" s="1" t="s">
        <v>1367</v>
      </c>
      <c r="AP129" s="6" t="s">
        <v>1064</v>
      </c>
      <c r="AQ129" s="2" t="s">
        <v>542</v>
      </c>
      <c r="AR129" s="2" t="s">
        <v>5</v>
      </c>
      <c r="AS129" s="145">
        <v>4.4999999999999998E-2</v>
      </c>
      <c r="AT129" s="2" t="s">
        <v>224</v>
      </c>
      <c r="AU129" s="2" t="s">
        <v>225</v>
      </c>
      <c r="AV129" s="140" t="s">
        <v>622</v>
      </c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</row>
    <row r="130" spans="2:59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6" t="s">
        <v>1064</v>
      </c>
      <c r="AA130" s="2" t="s">
        <v>618</v>
      </c>
      <c r="AB130" s="2" t="s">
        <v>11</v>
      </c>
      <c r="AC130" s="145">
        <v>0.03</v>
      </c>
      <c r="AD130" s="2" t="s">
        <v>220</v>
      </c>
      <c r="AE130" s="2" t="s">
        <v>221</v>
      </c>
      <c r="AF130" s="140" t="s">
        <v>621</v>
      </c>
      <c r="AG130" s="1"/>
      <c r="AH130" s="1"/>
      <c r="AI130" s="1"/>
      <c r="AJ130" s="1"/>
      <c r="AK130" s="1"/>
      <c r="AL130" s="1"/>
      <c r="AM130" s="1"/>
      <c r="AN130" s="1"/>
      <c r="AO130" s="1" t="s">
        <v>1367</v>
      </c>
      <c r="AP130" s="6" t="s">
        <v>1064</v>
      </c>
      <c r="AQ130" s="2" t="s">
        <v>549</v>
      </c>
      <c r="AR130" s="2" t="s">
        <v>12</v>
      </c>
      <c r="AS130" s="145">
        <v>7.0000000000000007E-2</v>
      </c>
      <c r="AT130" s="2" t="s">
        <v>13</v>
      </c>
      <c r="AU130" s="2" t="s">
        <v>231</v>
      </c>
      <c r="AV130" s="14" t="s">
        <v>621</v>
      </c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</row>
    <row r="131" spans="2:59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6" t="s">
        <v>1064</v>
      </c>
      <c r="AA131" s="2" t="s">
        <v>632</v>
      </c>
      <c r="AB131" s="2" t="s">
        <v>633</v>
      </c>
      <c r="AC131" s="145">
        <v>2.5000000000000001E-2</v>
      </c>
      <c r="AD131" s="2" t="s">
        <v>236</v>
      </c>
      <c r="AE131" s="2" t="s">
        <v>704</v>
      </c>
      <c r="AF131" s="140" t="s">
        <v>623</v>
      </c>
      <c r="AG131" s="1"/>
      <c r="AH131" s="1"/>
      <c r="AI131" s="1"/>
      <c r="AJ131" s="1"/>
      <c r="AK131" s="1"/>
      <c r="AL131" s="1"/>
      <c r="AM131" s="1"/>
      <c r="AN131" s="1"/>
      <c r="AO131" s="1" t="s">
        <v>1367</v>
      </c>
      <c r="AP131" s="6" t="s">
        <v>1064</v>
      </c>
      <c r="AQ131" s="2" t="s">
        <v>541</v>
      </c>
      <c r="AR131" s="2" t="s">
        <v>4</v>
      </c>
      <c r="AS131" s="145">
        <v>0.04</v>
      </c>
      <c r="AT131" s="2" t="s">
        <v>220</v>
      </c>
      <c r="AU131" s="2" t="s">
        <v>223</v>
      </c>
      <c r="AV131" s="140" t="s">
        <v>622</v>
      </c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</row>
    <row r="132" spans="2:59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6" t="s">
        <v>1064</v>
      </c>
      <c r="AA132" s="2" t="s">
        <v>547</v>
      </c>
      <c r="AB132" s="2" t="s">
        <v>9</v>
      </c>
      <c r="AC132" s="145">
        <v>2.5000000000000001E-2</v>
      </c>
      <c r="AD132" s="2" t="s">
        <v>220</v>
      </c>
      <c r="AE132" s="2" t="s">
        <v>230</v>
      </c>
      <c r="AF132" s="140" t="s">
        <v>623</v>
      </c>
      <c r="AG132" s="1"/>
      <c r="AH132" s="1"/>
      <c r="AI132" s="1"/>
      <c r="AJ132" s="1"/>
      <c r="AK132" s="1"/>
      <c r="AL132" s="1"/>
      <c r="AM132" s="1"/>
      <c r="AN132" s="1"/>
      <c r="AO132" s="1" t="s">
        <v>1367</v>
      </c>
      <c r="AP132" s="6" t="s">
        <v>1064</v>
      </c>
      <c r="AQ132" s="2" t="s">
        <v>548</v>
      </c>
      <c r="AR132" s="2" t="s">
        <v>10</v>
      </c>
      <c r="AS132" s="145">
        <v>0.04</v>
      </c>
      <c r="AT132" s="2" t="s">
        <v>220</v>
      </c>
      <c r="AU132" s="2" t="s">
        <v>223</v>
      </c>
      <c r="AV132" s="140" t="s">
        <v>622</v>
      </c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</row>
    <row r="133" spans="2:59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6" t="s">
        <v>1064</v>
      </c>
      <c r="AA133" s="2" t="s">
        <v>550</v>
      </c>
      <c r="AB133" s="2" t="s">
        <v>14</v>
      </c>
      <c r="AC133" s="145">
        <v>2.5000000000000001E-2</v>
      </c>
      <c r="AD133" s="2" t="s">
        <v>220</v>
      </c>
      <c r="AE133" s="2" t="s">
        <v>222</v>
      </c>
      <c r="AF133" s="140" t="s">
        <v>620</v>
      </c>
      <c r="AG133" s="1"/>
      <c r="AH133" s="1"/>
      <c r="AI133" s="1"/>
      <c r="AJ133" s="1"/>
      <c r="AK133" s="1"/>
      <c r="AL133" s="1"/>
      <c r="AM133" s="1"/>
      <c r="AN133" s="1"/>
      <c r="AO133" s="1" t="s">
        <v>1367</v>
      </c>
      <c r="AP133" s="6" t="s">
        <v>1064</v>
      </c>
      <c r="AQ133" s="2" t="s">
        <v>540</v>
      </c>
      <c r="AR133" s="2" t="s">
        <v>3</v>
      </c>
      <c r="AS133" s="145">
        <v>0.04</v>
      </c>
      <c r="AT133" s="2" t="s">
        <v>220</v>
      </c>
      <c r="AU133" s="2" t="s">
        <v>222</v>
      </c>
      <c r="AV133" s="140" t="s">
        <v>620</v>
      </c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</row>
    <row r="134" spans="2:59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3" t="s">
        <v>1064</v>
      </c>
      <c r="AA134" s="4"/>
      <c r="AB134" s="4" t="s">
        <v>853</v>
      </c>
      <c r="AC134" s="144">
        <v>2.5000000000000001E-2</v>
      </c>
      <c r="AD134" s="4" t="s">
        <v>66</v>
      </c>
      <c r="AE134" s="4" t="s">
        <v>616</v>
      </c>
      <c r="AF134" s="141" t="s">
        <v>622</v>
      </c>
      <c r="AG134" s="1"/>
      <c r="AH134" s="1"/>
      <c r="AI134" s="1"/>
      <c r="AJ134" s="1"/>
      <c r="AK134" s="1"/>
      <c r="AL134" s="1"/>
      <c r="AM134" s="1"/>
      <c r="AN134" s="1"/>
      <c r="AO134" s="1" t="s">
        <v>1367</v>
      </c>
      <c r="AP134" s="6" t="s">
        <v>1064</v>
      </c>
      <c r="AQ134" s="2" t="s">
        <v>551</v>
      </c>
      <c r="AR134" s="2" t="s">
        <v>61</v>
      </c>
      <c r="AS134" s="145">
        <v>3.5000000000000003E-2</v>
      </c>
      <c r="AT134" s="2" t="s">
        <v>220</v>
      </c>
      <c r="AU134" s="2" t="s">
        <v>223</v>
      </c>
      <c r="AV134" s="140" t="s">
        <v>622</v>
      </c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</row>
    <row r="135" spans="2:59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 t="s">
        <v>1367</v>
      </c>
      <c r="AP135" s="6" t="s">
        <v>1064</v>
      </c>
      <c r="AQ135" s="2"/>
      <c r="AR135" s="2" t="s">
        <v>852</v>
      </c>
      <c r="AS135" s="145">
        <v>6.5000000000000002E-2</v>
      </c>
      <c r="AT135" s="2" t="s">
        <v>66</v>
      </c>
      <c r="AU135" s="2" t="s">
        <v>615</v>
      </c>
      <c r="AV135" s="140" t="s">
        <v>621</v>
      </c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</row>
    <row r="136" spans="2:59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 t="s">
        <v>1367</v>
      </c>
      <c r="AP136" s="6" t="s">
        <v>1064</v>
      </c>
      <c r="AQ136" s="2" t="s">
        <v>618</v>
      </c>
      <c r="AR136" s="2" t="s">
        <v>11</v>
      </c>
      <c r="AS136" s="145">
        <v>0.03</v>
      </c>
      <c r="AT136" s="2" t="s">
        <v>220</v>
      </c>
      <c r="AU136" s="2" t="s">
        <v>221</v>
      </c>
      <c r="AV136" s="140" t="s">
        <v>621</v>
      </c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</row>
    <row r="137" spans="2:59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 t="s">
        <v>1367</v>
      </c>
      <c r="AP137" s="6" t="s">
        <v>1064</v>
      </c>
      <c r="AQ137" s="2" t="s">
        <v>632</v>
      </c>
      <c r="AR137" s="2" t="s">
        <v>633</v>
      </c>
      <c r="AS137" s="145">
        <v>2.5000000000000001E-2</v>
      </c>
      <c r="AT137" s="2" t="s">
        <v>236</v>
      </c>
      <c r="AU137" s="2" t="s">
        <v>704</v>
      </c>
      <c r="AV137" s="140" t="s">
        <v>623</v>
      </c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</row>
    <row r="138" spans="2:59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 t="s">
        <v>1367</v>
      </c>
      <c r="AP138" s="6" t="s">
        <v>1064</v>
      </c>
      <c r="AQ138" s="2" t="s">
        <v>547</v>
      </c>
      <c r="AR138" s="2" t="s">
        <v>9</v>
      </c>
      <c r="AS138" s="145">
        <v>2.5000000000000001E-2</v>
      </c>
      <c r="AT138" s="2" t="s">
        <v>220</v>
      </c>
      <c r="AU138" s="2" t="s">
        <v>230</v>
      </c>
      <c r="AV138" s="140" t="s">
        <v>623</v>
      </c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</row>
    <row r="139" spans="2:59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 t="s">
        <v>1367</v>
      </c>
      <c r="AP139" s="6" t="s">
        <v>1064</v>
      </c>
      <c r="AQ139" s="2" t="s">
        <v>550</v>
      </c>
      <c r="AR139" s="2" t="s">
        <v>14</v>
      </c>
      <c r="AS139" s="145">
        <v>2.5000000000000001E-2</v>
      </c>
      <c r="AT139" s="2" t="s">
        <v>220</v>
      </c>
      <c r="AU139" s="2" t="s">
        <v>222</v>
      </c>
      <c r="AV139" s="140" t="s">
        <v>620</v>
      </c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</row>
    <row r="140" spans="2:59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 t="s">
        <v>1367</v>
      </c>
      <c r="AP140" s="6" t="s">
        <v>1064</v>
      </c>
      <c r="AQ140" s="2"/>
      <c r="AR140" s="2" t="s">
        <v>853</v>
      </c>
      <c r="AS140" s="145">
        <v>2.5000000000000001E-2</v>
      </c>
      <c r="AT140" s="2" t="s">
        <v>66</v>
      </c>
      <c r="AU140" s="2" t="s">
        <v>616</v>
      </c>
      <c r="AV140" s="140" t="s">
        <v>622</v>
      </c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</row>
    <row r="141" spans="2:59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 t="s">
        <v>1367</v>
      </c>
      <c r="AP141" s="6" t="s">
        <v>1064</v>
      </c>
      <c r="AQ141" s="2"/>
      <c r="AR141" s="4" t="s">
        <v>58</v>
      </c>
      <c r="AS141" s="145">
        <v>1.4999999999999999E-2</v>
      </c>
      <c r="AT141" s="4" t="s">
        <v>16</v>
      </c>
      <c r="AU141" s="4" t="s">
        <v>16</v>
      </c>
      <c r="AV141" s="14" t="s">
        <v>16</v>
      </c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</row>
    <row r="142" spans="2:59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 t="s">
        <v>1367</v>
      </c>
      <c r="AP142" s="5" t="s">
        <v>1067</v>
      </c>
      <c r="AQ142" s="12"/>
      <c r="AR142" s="2" t="s">
        <v>854</v>
      </c>
      <c r="AS142" s="142">
        <v>0.2</v>
      </c>
      <c r="AT142" s="2" t="s">
        <v>66</v>
      </c>
      <c r="AU142" s="2" t="s">
        <v>929</v>
      </c>
      <c r="AV142" s="13" t="s">
        <v>621</v>
      </c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</row>
    <row r="143" spans="2:59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 t="s">
        <v>1367</v>
      </c>
      <c r="AP143" s="6" t="s">
        <v>1067</v>
      </c>
      <c r="AQ143" s="2"/>
      <c r="AR143" s="2" t="s">
        <v>851</v>
      </c>
      <c r="AS143" s="143">
        <v>0.2</v>
      </c>
      <c r="AT143" s="2" t="s">
        <v>66</v>
      </c>
      <c r="AU143" s="2" t="s">
        <v>929</v>
      </c>
      <c r="AV143" s="14" t="s">
        <v>622</v>
      </c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</row>
    <row r="144" spans="2:59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 t="s">
        <v>1367</v>
      </c>
      <c r="AP144" s="6" t="s">
        <v>1067</v>
      </c>
      <c r="AQ144" s="2" t="s">
        <v>544</v>
      </c>
      <c r="AR144" s="2" t="s">
        <v>53</v>
      </c>
      <c r="AS144" s="143">
        <v>0.28999999999999998</v>
      </c>
      <c r="AT144" s="2" t="s">
        <v>228</v>
      </c>
      <c r="AU144" s="2" t="s">
        <v>229</v>
      </c>
      <c r="AV144" s="14" t="s">
        <v>621</v>
      </c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</row>
    <row r="145" spans="2:59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 t="s">
        <v>1367</v>
      </c>
      <c r="AP145" s="6" t="s">
        <v>1067</v>
      </c>
      <c r="AQ145" s="2"/>
      <c r="AR145" s="2" t="s">
        <v>1045</v>
      </c>
      <c r="AS145" s="143">
        <v>0</v>
      </c>
      <c r="AT145" s="2" t="s">
        <v>66</v>
      </c>
      <c r="AU145" s="2" t="s">
        <v>930</v>
      </c>
      <c r="AV145" s="14" t="s">
        <v>621</v>
      </c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</row>
    <row r="146" spans="2:59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 t="s">
        <v>1367</v>
      </c>
      <c r="AP146" s="6" t="s">
        <v>1067</v>
      </c>
      <c r="AQ146" s="2"/>
      <c r="AR146" s="2" t="s">
        <v>855</v>
      </c>
      <c r="AS146" s="143">
        <v>0</v>
      </c>
      <c r="AT146" s="2" t="s">
        <v>66</v>
      </c>
      <c r="AU146" s="2" t="s">
        <v>929</v>
      </c>
      <c r="AV146" s="14" t="s">
        <v>620</v>
      </c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</row>
    <row r="147" spans="2:59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 t="s">
        <v>1367</v>
      </c>
      <c r="AP147" s="6" t="s">
        <v>1067</v>
      </c>
      <c r="AQ147" s="2"/>
      <c r="AR147" s="2" t="s">
        <v>852</v>
      </c>
      <c r="AS147" s="143">
        <v>0.15</v>
      </c>
      <c r="AT147" s="2" t="s">
        <v>66</v>
      </c>
      <c r="AU147" s="2" t="s">
        <v>615</v>
      </c>
      <c r="AV147" s="14" t="s">
        <v>621</v>
      </c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</row>
    <row r="148" spans="2:59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 t="s">
        <v>1367</v>
      </c>
      <c r="AP148" s="6" t="s">
        <v>1067</v>
      </c>
      <c r="AQ148" s="2" t="s">
        <v>543</v>
      </c>
      <c r="AR148" s="2" t="s">
        <v>6</v>
      </c>
      <c r="AS148" s="143">
        <v>0.1</v>
      </c>
      <c r="AT148" s="2" t="s">
        <v>226</v>
      </c>
      <c r="AU148" s="2" t="s">
        <v>227</v>
      </c>
      <c r="AV148" s="14" t="s">
        <v>622</v>
      </c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</row>
    <row r="149" spans="2:59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 t="s">
        <v>1367</v>
      </c>
      <c r="AP149" s="6" t="s">
        <v>1067</v>
      </c>
      <c r="AQ149" s="2" t="s">
        <v>542</v>
      </c>
      <c r="AR149" s="2" t="s">
        <v>5</v>
      </c>
      <c r="AS149" s="145">
        <v>0.05</v>
      </c>
      <c r="AT149" s="2" t="s">
        <v>224</v>
      </c>
      <c r="AU149" s="2" t="s">
        <v>225</v>
      </c>
      <c r="AV149" s="140" t="s">
        <v>622</v>
      </c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</row>
    <row r="150" spans="2:59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 t="s">
        <v>1367</v>
      </c>
      <c r="AP150" s="3" t="s">
        <v>1067</v>
      </c>
      <c r="AQ150" s="4"/>
      <c r="AR150" s="4" t="s">
        <v>58</v>
      </c>
      <c r="AS150" s="144">
        <v>0.01</v>
      </c>
      <c r="AT150" s="4" t="s">
        <v>16</v>
      </c>
      <c r="AU150" s="4" t="s">
        <v>16</v>
      </c>
      <c r="AV150" s="15" t="s">
        <v>16</v>
      </c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</row>
    <row r="151" spans="2:59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 t="s">
        <v>1367</v>
      </c>
      <c r="AP151" s="5" t="s">
        <v>1101</v>
      </c>
      <c r="AQ151" s="12"/>
      <c r="AR151" s="12" t="s">
        <v>854</v>
      </c>
      <c r="AS151" s="142">
        <v>0.1</v>
      </c>
      <c r="AT151" s="12" t="s">
        <v>66</v>
      </c>
      <c r="AU151" s="12" t="s">
        <v>929</v>
      </c>
      <c r="AV151" s="13" t="s">
        <v>621</v>
      </c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</row>
    <row r="152" spans="2:59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 t="s">
        <v>1367</v>
      </c>
      <c r="AP152" s="6" t="s">
        <v>1101</v>
      </c>
      <c r="AQ152" s="2"/>
      <c r="AR152" s="2" t="s">
        <v>851</v>
      </c>
      <c r="AS152" s="145">
        <v>0.1</v>
      </c>
      <c r="AT152" s="2" t="s">
        <v>66</v>
      </c>
      <c r="AU152" s="2" t="s">
        <v>929</v>
      </c>
      <c r="AV152" s="14" t="s">
        <v>622</v>
      </c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</row>
    <row r="153" spans="2:59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 t="s">
        <v>1367</v>
      </c>
      <c r="AP153" s="6" t="s">
        <v>1101</v>
      </c>
      <c r="AQ153" s="2" t="s">
        <v>544</v>
      </c>
      <c r="AR153" s="2" t="s">
        <v>53</v>
      </c>
      <c r="AS153" s="145">
        <v>0.1</v>
      </c>
      <c r="AT153" s="2" t="s">
        <v>228</v>
      </c>
      <c r="AU153" s="2" t="s">
        <v>229</v>
      </c>
      <c r="AV153" s="14" t="s">
        <v>621</v>
      </c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</row>
    <row r="154" spans="2:59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 t="s">
        <v>1367</v>
      </c>
      <c r="AP154" s="6" t="s">
        <v>1101</v>
      </c>
      <c r="AQ154" s="2" t="s">
        <v>549</v>
      </c>
      <c r="AR154" s="2" t="s">
        <v>12</v>
      </c>
      <c r="AS154" s="145">
        <v>0.1</v>
      </c>
      <c r="AT154" s="2" t="s">
        <v>13</v>
      </c>
      <c r="AU154" s="2" t="s">
        <v>231</v>
      </c>
      <c r="AV154" s="14" t="s">
        <v>621</v>
      </c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</row>
    <row r="155" spans="2:59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 t="s">
        <v>1367</v>
      </c>
      <c r="AP155" s="6" t="s">
        <v>1101</v>
      </c>
      <c r="AQ155" s="2"/>
      <c r="AR155" s="2" t="s">
        <v>855</v>
      </c>
      <c r="AS155" s="145">
        <v>0</v>
      </c>
      <c r="AT155" s="2" t="s">
        <v>66</v>
      </c>
      <c r="AU155" s="2" t="s">
        <v>929</v>
      </c>
      <c r="AV155" s="14" t="s">
        <v>620</v>
      </c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</row>
    <row r="156" spans="2:59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 t="s">
        <v>1367</v>
      </c>
      <c r="AP156" s="6" t="s">
        <v>1101</v>
      </c>
      <c r="AQ156" s="2"/>
      <c r="AR156" s="2" t="s">
        <v>852</v>
      </c>
      <c r="AS156" s="145">
        <v>7.4999999999999997E-2</v>
      </c>
      <c r="AT156" s="2" t="s">
        <v>66</v>
      </c>
      <c r="AU156" s="2" t="s">
        <v>615</v>
      </c>
      <c r="AV156" s="14" t="s">
        <v>621</v>
      </c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</row>
    <row r="157" spans="2:59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 t="s">
        <v>1367</v>
      </c>
      <c r="AP157" s="6" t="s">
        <v>1101</v>
      </c>
      <c r="AQ157" s="2" t="s">
        <v>543</v>
      </c>
      <c r="AR157" s="2" t="s">
        <v>6</v>
      </c>
      <c r="AS157" s="145">
        <v>0.1</v>
      </c>
      <c r="AT157" s="2" t="s">
        <v>226</v>
      </c>
      <c r="AU157" s="2" t="s">
        <v>227</v>
      </c>
      <c r="AV157" s="14" t="s">
        <v>622</v>
      </c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</row>
    <row r="158" spans="2:59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 t="s">
        <v>1367</v>
      </c>
      <c r="AP158" s="6" t="s">
        <v>1101</v>
      </c>
      <c r="AQ158" s="2" t="s">
        <v>632</v>
      </c>
      <c r="AR158" s="2" t="s">
        <v>633</v>
      </c>
      <c r="AS158" s="143">
        <v>0.05</v>
      </c>
      <c r="AT158" s="2" t="s">
        <v>236</v>
      </c>
      <c r="AU158" s="2" t="s">
        <v>704</v>
      </c>
      <c r="AV158" s="14" t="s">
        <v>623</v>
      </c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</row>
    <row r="159" spans="2:59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 t="s">
        <v>1367</v>
      </c>
      <c r="AP159" s="6" t="s">
        <v>1101</v>
      </c>
      <c r="AQ159" s="2" t="s">
        <v>1355</v>
      </c>
      <c r="AR159" s="2" t="s">
        <v>1354</v>
      </c>
      <c r="AS159" s="143">
        <v>7.4999999999999997E-2</v>
      </c>
      <c r="AT159" s="2" t="s">
        <v>13</v>
      </c>
      <c r="AU159" s="2" t="s">
        <v>249</v>
      </c>
      <c r="AV159" s="601" t="s">
        <v>621</v>
      </c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</row>
    <row r="160" spans="2:59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 t="s">
        <v>1367</v>
      </c>
      <c r="AP160" s="6" t="s">
        <v>1101</v>
      </c>
      <c r="AQ160" s="2" t="s">
        <v>1356</v>
      </c>
      <c r="AR160" s="2" t="s">
        <v>1357</v>
      </c>
      <c r="AS160" s="143">
        <v>0.05</v>
      </c>
      <c r="AT160" s="2" t="s">
        <v>13</v>
      </c>
      <c r="AU160" s="2" t="s">
        <v>249</v>
      </c>
      <c r="AV160" s="601" t="s">
        <v>621</v>
      </c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</row>
    <row r="161" spans="2:59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 t="s">
        <v>1367</v>
      </c>
      <c r="AP161" s="6" t="s">
        <v>1101</v>
      </c>
      <c r="AQ161" s="2" t="s">
        <v>542</v>
      </c>
      <c r="AR161" s="2" t="s">
        <v>5</v>
      </c>
      <c r="AS161" s="145">
        <v>0.1</v>
      </c>
      <c r="AT161" s="2" t="s">
        <v>224</v>
      </c>
      <c r="AU161" s="2" t="s">
        <v>225</v>
      </c>
      <c r="AV161" s="140" t="s">
        <v>622</v>
      </c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</row>
    <row r="162" spans="2:59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 t="s">
        <v>1367</v>
      </c>
      <c r="AP162" s="6" t="s">
        <v>1101</v>
      </c>
      <c r="AQ162" s="2" t="s">
        <v>541</v>
      </c>
      <c r="AR162" s="2" t="s">
        <v>4</v>
      </c>
      <c r="AS162" s="145">
        <v>0.05</v>
      </c>
      <c r="AT162" s="2" t="s">
        <v>220</v>
      </c>
      <c r="AU162" s="2" t="s">
        <v>223</v>
      </c>
      <c r="AV162" s="140" t="s">
        <v>622</v>
      </c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</row>
    <row r="163" spans="2:59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 t="s">
        <v>1367</v>
      </c>
      <c r="AP163" s="6" t="s">
        <v>1101</v>
      </c>
      <c r="AQ163" s="2" t="s">
        <v>539</v>
      </c>
      <c r="AR163" s="2" t="s">
        <v>2</v>
      </c>
      <c r="AS163" s="143">
        <v>0.05</v>
      </c>
      <c r="AT163" s="2" t="s">
        <v>220</v>
      </c>
      <c r="AU163" s="2" t="s">
        <v>221</v>
      </c>
      <c r="AV163" s="14" t="s">
        <v>621</v>
      </c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</row>
    <row r="164" spans="2:59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 t="s">
        <v>1367</v>
      </c>
      <c r="AP164" s="6" t="s">
        <v>1101</v>
      </c>
      <c r="AQ164" s="2" t="s">
        <v>540</v>
      </c>
      <c r="AR164" s="2" t="s">
        <v>3</v>
      </c>
      <c r="AS164" s="145">
        <v>0.05</v>
      </c>
      <c r="AT164" s="2" t="s">
        <v>220</v>
      </c>
      <c r="AU164" s="2" t="s">
        <v>222</v>
      </c>
      <c r="AV164" s="140" t="s">
        <v>620</v>
      </c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</row>
    <row r="165" spans="2:59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 t="s">
        <v>1367</v>
      </c>
      <c r="AP165" s="3" t="s">
        <v>1101</v>
      </c>
      <c r="AQ165" s="4"/>
      <c r="AR165" s="4" t="s">
        <v>58</v>
      </c>
      <c r="AS165" s="144">
        <v>0</v>
      </c>
      <c r="AT165" s="4" t="s">
        <v>16</v>
      </c>
      <c r="AU165" s="4" t="s">
        <v>16</v>
      </c>
      <c r="AV165" s="15" t="s">
        <v>16</v>
      </c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</row>
    <row r="166" spans="2:59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 t="s">
        <v>1368</v>
      </c>
      <c r="AP166" s="5" t="s">
        <v>672</v>
      </c>
      <c r="AQ166" s="12" t="s">
        <v>543</v>
      </c>
      <c r="AR166" s="12" t="s">
        <v>6</v>
      </c>
      <c r="AS166" s="142">
        <v>0.18</v>
      </c>
      <c r="AT166" s="12" t="s">
        <v>226</v>
      </c>
      <c r="AU166" s="12" t="s">
        <v>227</v>
      </c>
      <c r="AV166" s="13" t="s">
        <v>622</v>
      </c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</row>
    <row r="167" spans="2:59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 t="s">
        <v>1368</v>
      </c>
      <c r="AP167" s="6" t="s">
        <v>672</v>
      </c>
      <c r="AQ167" s="2" t="s">
        <v>539</v>
      </c>
      <c r="AR167" s="2" t="s">
        <v>2</v>
      </c>
      <c r="AS167" s="145">
        <v>7.0000000000000007E-2</v>
      </c>
      <c r="AT167" s="2" t="s">
        <v>220</v>
      </c>
      <c r="AU167" s="2" t="s">
        <v>221</v>
      </c>
      <c r="AV167" s="14" t="s">
        <v>621</v>
      </c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</row>
    <row r="168" spans="2:59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 t="s">
        <v>1368</v>
      </c>
      <c r="AP168" s="6" t="s">
        <v>672</v>
      </c>
      <c r="AQ168" s="2" t="s">
        <v>544</v>
      </c>
      <c r="AR168" s="2" t="s">
        <v>53</v>
      </c>
      <c r="AS168" s="145">
        <v>7.0000000000000007E-2</v>
      </c>
      <c r="AT168" s="2" t="s">
        <v>228</v>
      </c>
      <c r="AU168" s="2" t="s">
        <v>229</v>
      </c>
      <c r="AV168" s="14" t="s">
        <v>621</v>
      </c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</row>
    <row r="169" spans="2:59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 t="s">
        <v>1368</v>
      </c>
      <c r="AP169" s="6" t="s">
        <v>672</v>
      </c>
      <c r="AQ169" s="2" t="s">
        <v>541</v>
      </c>
      <c r="AR169" s="2" t="s">
        <v>4</v>
      </c>
      <c r="AS169" s="145">
        <v>7.0000000000000007E-2</v>
      </c>
      <c r="AT169" s="2" t="s">
        <v>220</v>
      </c>
      <c r="AU169" s="2" t="s">
        <v>223</v>
      </c>
      <c r="AV169" s="14" t="s">
        <v>622</v>
      </c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</row>
    <row r="170" spans="2:59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 t="s">
        <v>1368</v>
      </c>
      <c r="AP170" s="6" t="s">
        <v>672</v>
      </c>
      <c r="AQ170" s="2" t="s">
        <v>546</v>
      </c>
      <c r="AR170" s="2" t="s">
        <v>8</v>
      </c>
      <c r="AS170" s="145">
        <v>0.05</v>
      </c>
      <c r="AT170" s="2" t="s">
        <v>220</v>
      </c>
      <c r="AU170" s="2" t="s">
        <v>223</v>
      </c>
      <c r="AV170" s="14" t="s">
        <v>622</v>
      </c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</row>
    <row r="171" spans="2:59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 t="s">
        <v>1368</v>
      </c>
      <c r="AP171" s="6" t="s">
        <v>672</v>
      </c>
      <c r="AQ171" s="2" t="s">
        <v>549</v>
      </c>
      <c r="AR171" s="337" t="s">
        <v>12</v>
      </c>
      <c r="AS171" s="338">
        <v>7.0000000000000007E-2</v>
      </c>
      <c r="AT171" s="337" t="s">
        <v>13</v>
      </c>
      <c r="AU171" s="337" t="s">
        <v>231</v>
      </c>
      <c r="AV171" s="339" t="s">
        <v>621</v>
      </c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</row>
    <row r="172" spans="2:59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 t="s">
        <v>1368</v>
      </c>
      <c r="AP172" s="6" t="s">
        <v>672</v>
      </c>
      <c r="AQ172" s="2" t="s">
        <v>542</v>
      </c>
      <c r="AR172" s="337" t="s">
        <v>5</v>
      </c>
      <c r="AS172" s="338">
        <v>0.06</v>
      </c>
      <c r="AT172" s="337" t="s">
        <v>224</v>
      </c>
      <c r="AU172" s="337" t="s">
        <v>225</v>
      </c>
      <c r="AV172" s="339" t="s">
        <v>622</v>
      </c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</row>
    <row r="173" spans="2:59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 t="s">
        <v>1368</v>
      </c>
      <c r="AP173" s="6" t="s">
        <v>672</v>
      </c>
      <c r="AQ173" s="2" t="s">
        <v>540</v>
      </c>
      <c r="AR173" s="2" t="s">
        <v>3</v>
      </c>
      <c r="AS173" s="145">
        <v>7.0000000000000007E-2</v>
      </c>
      <c r="AT173" s="2" t="s">
        <v>220</v>
      </c>
      <c r="AU173" s="2" t="s">
        <v>222</v>
      </c>
      <c r="AV173" s="14" t="s">
        <v>620</v>
      </c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</row>
    <row r="174" spans="2:59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 t="s">
        <v>1368</v>
      </c>
      <c r="AP174" s="6" t="s">
        <v>672</v>
      </c>
      <c r="AQ174" s="2"/>
      <c r="AR174" s="2" t="s">
        <v>58</v>
      </c>
      <c r="AS174" s="145">
        <v>0.01</v>
      </c>
      <c r="AT174" s="2" t="s">
        <v>16</v>
      </c>
      <c r="AU174" s="2" t="s">
        <v>16</v>
      </c>
      <c r="AV174" s="14" t="s">
        <v>16</v>
      </c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</row>
    <row r="175" spans="2:59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 t="s">
        <v>1368</v>
      </c>
      <c r="AP175" s="6" t="s">
        <v>672</v>
      </c>
      <c r="AQ175" s="2" t="s">
        <v>547</v>
      </c>
      <c r="AR175" s="2" t="s">
        <v>9</v>
      </c>
      <c r="AS175" s="145">
        <v>0.05</v>
      </c>
      <c r="AT175" s="2" t="s">
        <v>220</v>
      </c>
      <c r="AU175" s="2" t="s">
        <v>230</v>
      </c>
      <c r="AV175" s="14" t="s">
        <v>623</v>
      </c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</row>
    <row r="176" spans="2:59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 t="s">
        <v>1368</v>
      </c>
      <c r="AP176" s="6" t="s">
        <v>672</v>
      </c>
      <c r="AQ176" s="2" t="s">
        <v>548</v>
      </c>
      <c r="AR176" s="2" t="s">
        <v>10</v>
      </c>
      <c r="AS176" s="145">
        <v>7.0000000000000007E-2</v>
      </c>
      <c r="AT176" s="2" t="s">
        <v>220</v>
      </c>
      <c r="AU176" s="2" t="s">
        <v>223</v>
      </c>
      <c r="AV176" s="14" t="s">
        <v>622</v>
      </c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</row>
    <row r="177" spans="2:59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 t="s">
        <v>1368</v>
      </c>
      <c r="AP177" s="6" t="s">
        <v>672</v>
      </c>
      <c r="AQ177" s="2" t="s">
        <v>545</v>
      </c>
      <c r="AR177" s="2" t="s">
        <v>7</v>
      </c>
      <c r="AS177" s="145">
        <v>0.05</v>
      </c>
      <c r="AT177" s="2" t="s">
        <v>220</v>
      </c>
      <c r="AU177" s="2" t="s">
        <v>222</v>
      </c>
      <c r="AV177" s="14" t="s">
        <v>620</v>
      </c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</row>
    <row r="178" spans="2:59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 t="s">
        <v>1368</v>
      </c>
      <c r="AP178" s="6" t="s">
        <v>672</v>
      </c>
      <c r="AQ178" s="2" t="s">
        <v>551</v>
      </c>
      <c r="AR178" s="2" t="s">
        <v>61</v>
      </c>
      <c r="AS178" s="145">
        <v>7.0000000000000007E-2</v>
      </c>
      <c r="AT178" s="2" t="s">
        <v>220</v>
      </c>
      <c r="AU178" s="2" t="s">
        <v>223</v>
      </c>
      <c r="AV178" s="14" t="s">
        <v>622</v>
      </c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</row>
    <row r="179" spans="2:59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 t="s">
        <v>1368</v>
      </c>
      <c r="AP179" s="6" t="s">
        <v>672</v>
      </c>
      <c r="AQ179" s="2" t="s">
        <v>632</v>
      </c>
      <c r="AR179" s="2" t="s">
        <v>633</v>
      </c>
      <c r="AS179" s="145">
        <v>0.03</v>
      </c>
      <c r="AT179" s="2" t="s">
        <v>236</v>
      </c>
      <c r="AU179" s="2" t="s">
        <v>704</v>
      </c>
      <c r="AV179" s="14" t="s">
        <v>623</v>
      </c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</row>
    <row r="180" spans="2:59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 t="s">
        <v>1368</v>
      </c>
      <c r="AP180" s="6" t="s">
        <v>672</v>
      </c>
      <c r="AQ180" s="2" t="s">
        <v>550</v>
      </c>
      <c r="AR180" s="2" t="s">
        <v>14</v>
      </c>
      <c r="AS180" s="145">
        <v>0.05</v>
      </c>
      <c r="AT180" s="2" t="s">
        <v>220</v>
      </c>
      <c r="AU180" s="2" t="s">
        <v>222</v>
      </c>
      <c r="AV180" s="14" t="s">
        <v>620</v>
      </c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</row>
    <row r="181" spans="2:59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 t="s">
        <v>1368</v>
      </c>
      <c r="AP181" s="3" t="s">
        <v>672</v>
      </c>
      <c r="AQ181" s="4" t="s">
        <v>618</v>
      </c>
      <c r="AR181" s="4" t="s">
        <v>11</v>
      </c>
      <c r="AS181" s="144">
        <v>0.03</v>
      </c>
      <c r="AT181" s="4" t="s">
        <v>220</v>
      </c>
      <c r="AU181" s="4" t="s">
        <v>221</v>
      </c>
      <c r="AV181" s="15" t="s">
        <v>621</v>
      </c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</row>
    <row r="182" spans="2:59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 t="s">
        <v>1368</v>
      </c>
      <c r="AP182" s="5" t="s">
        <v>1069</v>
      </c>
      <c r="AQ182" s="12"/>
      <c r="AR182" s="12" t="s">
        <v>854</v>
      </c>
      <c r="AS182" s="142">
        <v>0.3</v>
      </c>
      <c r="AT182" s="12" t="s">
        <v>66</v>
      </c>
      <c r="AU182" s="2" t="s">
        <v>929</v>
      </c>
      <c r="AV182" s="13" t="s">
        <v>621</v>
      </c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</row>
    <row r="183" spans="2:59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 t="s">
        <v>1368</v>
      </c>
      <c r="AP183" s="6" t="s">
        <v>1069</v>
      </c>
      <c r="AQ183" s="2"/>
      <c r="AR183" s="2" t="s">
        <v>851</v>
      </c>
      <c r="AS183" s="145">
        <v>0.3</v>
      </c>
      <c r="AT183" s="2" t="s">
        <v>66</v>
      </c>
      <c r="AU183" s="2" t="s">
        <v>929</v>
      </c>
      <c r="AV183" s="14" t="s">
        <v>622</v>
      </c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</row>
    <row r="184" spans="2:59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 t="s">
        <v>1368</v>
      </c>
      <c r="AP184" s="6" t="s">
        <v>1069</v>
      </c>
      <c r="AQ184" s="2" t="s">
        <v>544</v>
      </c>
      <c r="AR184" s="2" t="s">
        <v>53</v>
      </c>
      <c r="AS184" s="145">
        <v>0.1</v>
      </c>
      <c r="AT184" s="2" t="s">
        <v>228</v>
      </c>
      <c r="AU184" s="2" t="s">
        <v>229</v>
      </c>
      <c r="AV184" s="14" t="s">
        <v>621</v>
      </c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</row>
    <row r="185" spans="2:59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 t="s">
        <v>1368</v>
      </c>
      <c r="AP185" s="6" t="s">
        <v>1069</v>
      </c>
      <c r="AQ185" s="2"/>
      <c r="AR185" s="2" t="s">
        <v>1045</v>
      </c>
      <c r="AS185" s="145">
        <v>0.15</v>
      </c>
      <c r="AT185" s="2" t="s">
        <v>66</v>
      </c>
      <c r="AU185" s="2" t="s">
        <v>930</v>
      </c>
      <c r="AV185" s="14" t="s">
        <v>621</v>
      </c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</row>
    <row r="186" spans="2:59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 t="s">
        <v>1368</v>
      </c>
      <c r="AP186" s="6" t="s">
        <v>1069</v>
      </c>
      <c r="AQ186" s="2" t="s">
        <v>543</v>
      </c>
      <c r="AR186" s="2" t="s">
        <v>6</v>
      </c>
      <c r="AS186" s="143">
        <v>0</v>
      </c>
      <c r="AT186" s="2" t="s">
        <v>226</v>
      </c>
      <c r="AU186" s="2" t="s">
        <v>227</v>
      </c>
      <c r="AV186" s="14" t="s">
        <v>622</v>
      </c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</row>
    <row r="187" spans="2:59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 t="s">
        <v>1368</v>
      </c>
      <c r="AP187" s="6" t="s">
        <v>1069</v>
      </c>
      <c r="AQ187" s="2" t="s">
        <v>542</v>
      </c>
      <c r="AR187" s="2" t="s">
        <v>5</v>
      </c>
      <c r="AS187" s="145">
        <v>0</v>
      </c>
      <c r="AT187" s="2" t="s">
        <v>224</v>
      </c>
      <c r="AU187" s="2" t="s">
        <v>225</v>
      </c>
      <c r="AV187" s="140" t="s">
        <v>622</v>
      </c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</row>
    <row r="188" spans="2:59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 t="s">
        <v>1368</v>
      </c>
      <c r="AP188" s="6" t="s">
        <v>1069</v>
      </c>
      <c r="AQ188" s="2"/>
      <c r="AR188" s="2" t="s">
        <v>855</v>
      </c>
      <c r="AS188" s="145">
        <v>0</v>
      </c>
      <c r="AT188" s="2" t="s">
        <v>66</v>
      </c>
      <c r="AU188" s="2" t="s">
        <v>929</v>
      </c>
      <c r="AV188" s="14" t="s">
        <v>620</v>
      </c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</row>
    <row r="189" spans="2:59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 t="s">
        <v>1368</v>
      </c>
      <c r="AP189" s="6" t="s">
        <v>1069</v>
      </c>
      <c r="AQ189" s="2"/>
      <c r="AR189" s="2" t="s">
        <v>852</v>
      </c>
      <c r="AS189" s="145">
        <v>0.15</v>
      </c>
      <c r="AT189" s="2" t="s">
        <v>66</v>
      </c>
      <c r="AU189" s="2" t="s">
        <v>615</v>
      </c>
      <c r="AV189" s="14" t="s">
        <v>621</v>
      </c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</row>
    <row r="190" spans="2:59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 t="s">
        <v>1368</v>
      </c>
      <c r="AP190" s="3" t="s">
        <v>1069</v>
      </c>
      <c r="AQ190" s="4"/>
      <c r="AR190" s="4" t="s">
        <v>58</v>
      </c>
      <c r="AS190" s="144">
        <v>0</v>
      </c>
      <c r="AT190" s="4" t="s">
        <v>16</v>
      </c>
      <c r="AU190" s="4" t="s">
        <v>16</v>
      </c>
      <c r="AV190" s="15" t="s">
        <v>16</v>
      </c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</row>
    <row r="191" spans="2:59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 t="s">
        <v>1368</v>
      </c>
      <c r="AP191" s="5" t="s">
        <v>1070</v>
      </c>
      <c r="AQ191" s="12" t="s">
        <v>543</v>
      </c>
      <c r="AR191" s="12" t="s">
        <v>6</v>
      </c>
      <c r="AS191" s="142">
        <v>0.15</v>
      </c>
      <c r="AT191" s="12" t="s">
        <v>226</v>
      </c>
      <c r="AU191" s="12" t="s">
        <v>227</v>
      </c>
      <c r="AV191" s="139" t="s">
        <v>622</v>
      </c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</row>
    <row r="192" spans="2:59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 t="s">
        <v>1368</v>
      </c>
      <c r="AP192" s="6" t="s">
        <v>1070</v>
      </c>
      <c r="AQ192" s="2"/>
      <c r="AR192" s="2" t="s">
        <v>851</v>
      </c>
      <c r="AS192" s="145">
        <v>0.1</v>
      </c>
      <c r="AT192" s="2" t="s">
        <v>66</v>
      </c>
      <c r="AU192" s="2" t="s">
        <v>929</v>
      </c>
      <c r="AV192" s="140" t="s">
        <v>622</v>
      </c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</row>
    <row r="193" spans="2:59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 t="s">
        <v>1368</v>
      </c>
      <c r="AP193" s="6" t="s">
        <v>1070</v>
      </c>
      <c r="AQ193" s="2" t="s">
        <v>539</v>
      </c>
      <c r="AR193" s="2" t="s">
        <v>2</v>
      </c>
      <c r="AS193" s="145">
        <v>7.0000000000000007E-2</v>
      </c>
      <c r="AT193" s="2" t="s">
        <v>220</v>
      </c>
      <c r="AU193" s="2" t="s">
        <v>221</v>
      </c>
      <c r="AV193" s="140" t="s">
        <v>621</v>
      </c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</row>
    <row r="194" spans="2:59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 t="s">
        <v>1368</v>
      </c>
      <c r="AP194" s="6" t="s">
        <v>1070</v>
      </c>
      <c r="AQ194" s="2" t="s">
        <v>545</v>
      </c>
      <c r="AR194" s="2" t="s">
        <v>7</v>
      </c>
      <c r="AS194" s="145">
        <v>0.06</v>
      </c>
      <c r="AT194" s="2" t="s">
        <v>220</v>
      </c>
      <c r="AU194" s="2" t="s">
        <v>222</v>
      </c>
      <c r="AV194" s="140" t="s">
        <v>620</v>
      </c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</row>
    <row r="195" spans="2:59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 t="s">
        <v>1368</v>
      </c>
      <c r="AP195" s="6" t="s">
        <v>1070</v>
      </c>
      <c r="AQ195" s="2" t="s">
        <v>544</v>
      </c>
      <c r="AR195" s="2" t="s">
        <v>53</v>
      </c>
      <c r="AS195" s="145">
        <v>0</v>
      </c>
      <c r="AT195" s="2" t="s">
        <v>228</v>
      </c>
      <c r="AU195" s="2" t="s">
        <v>229</v>
      </c>
      <c r="AV195" s="140" t="s">
        <v>621</v>
      </c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</row>
    <row r="196" spans="2:59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 t="s">
        <v>1368</v>
      </c>
      <c r="AP196" s="6" t="s">
        <v>1070</v>
      </c>
      <c r="AQ196" s="2"/>
      <c r="AR196" s="2" t="s">
        <v>1045</v>
      </c>
      <c r="AS196" s="145">
        <v>7.4999999999999997E-2</v>
      </c>
      <c r="AT196" s="2" t="s">
        <v>66</v>
      </c>
      <c r="AU196" s="2" t="s">
        <v>930</v>
      </c>
      <c r="AV196" s="140" t="s">
        <v>621</v>
      </c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</row>
    <row r="197" spans="2:59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 t="s">
        <v>1368</v>
      </c>
      <c r="AP197" s="6" t="s">
        <v>1070</v>
      </c>
      <c r="AQ197" s="2" t="s">
        <v>546</v>
      </c>
      <c r="AR197" s="2" t="s">
        <v>8</v>
      </c>
      <c r="AS197" s="145">
        <v>4.4999999999999998E-2</v>
      </c>
      <c r="AT197" s="2" t="s">
        <v>220</v>
      </c>
      <c r="AU197" s="2" t="s">
        <v>223</v>
      </c>
      <c r="AV197" s="140" t="s">
        <v>622</v>
      </c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</row>
    <row r="198" spans="2:59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 t="s">
        <v>1368</v>
      </c>
      <c r="AP198" s="6" t="s">
        <v>1070</v>
      </c>
      <c r="AQ198" s="2" t="s">
        <v>542</v>
      </c>
      <c r="AR198" s="2" t="s">
        <v>5</v>
      </c>
      <c r="AS198" s="145">
        <v>4.4999999999999998E-2</v>
      </c>
      <c r="AT198" s="2" t="s">
        <v>224</v>
      </c>
      <c r="AU198" s="2" t="s">
        <v>225</v>
      </c>
      <c r="AV198" s="140" t="s">
        <v>622</v>
      </c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</row>
    <row r="199" spans="2:59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 t="s">
        <v>1368</v>
      </c>
      <c r="AP199" s="6" t="s">
        <v>1070</v>
      </c>
      <c r="AQ199" s="2" t="s">
        <v>549</v>
      </c>
      <c r="AR199" s="2" t="s">
        <v>12</v>
      </c>
      <c r="AS199" s="145">
        <v>0.04</v>
      </c>
      <c r="AT199" s="2" t="s">
        <v>13</v>
      </c>
      <c r="AU199" s="2" t="s">
        <v>231</v>
      </c>
      <c r="AV199" s="14" t="s">
        <v>621</v>
      </c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</row>
    <row r="200" spans="2:59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 t="s">
        <v>1368</v>
      </c>
      <c r="AP200" s="6" t="s">
        <v>1070</v>
      </c>
      <c r="AQ200" s="2" t="s">
        <v>541</v>
      </c>
      <c r="AR200" s="2" t="s">
        <v>4</v>
      </c>
      <c r="AS200" s="145">
        <v>7.0000000000000007E-2</v>
      </c>
      <c r="AT200" s="2" t="s">
        <v>220</v>
      </c>
      <c r="AU200" s="2" t="s">
        <v>223</v>
      </c>
      <c r="AV200" s="140" t="s">
        <v>622</v>
      </c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</row>
    <row r="201" spans="2:59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 t="s">
        <v>1368</v>
      </c>
      <c r="AP201" s="6" t="s">
        <v>1070</v>
      </c>
      <c r="AQ201" s="2" t="s">
        <v>548</v>
      </c>
      <c r="AR201" s="2" t="s">
        <v>10</v>
      </c>
      <c r="AS201" s="145">
        <v>0.04</v>
      </c>
      <c r="AT201" s="2" t="s">
        <v>220</v>
      </c>
      <c r="AU201" s="2" t="s">
        <v>223</v>
      </c>
      <c r="AV201" s="140" t="s">
        <v>622</v>
      </c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</row>
    <row r="202" spans="2:59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 t="s">
        <v>1368</v>
      </c>
      <c r="AP202" s="6" t="s">
        <v>1070</v>
      </c>
      <c r="AQ202" s="2" t="s">
        <v>540</v>
      </c>
      <c r="AR202" s="2" t="s">
        <v>3</v>
      </c>
      <c r="AS202" s="145">
        <v>6.5000000000000002E-2</v>
      </c>
      <c r="AT202" s="2" t="s">
        <v>220</v>
      </c>
      <c r="AU202" s="2" t="s">
        <v>222</v>
      </c>
      <c r="AV202" s="140" t="s">
        <v>620</v>
      </c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</row>
    <row r="203" spans="2:59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 t="s">
        <v>1368</v>
      </c>
      <c r="AP203" s="6" t="s">
        <v>1070</v>
      </c>
      <c r="AQ203" s="2" t="s">
        <v>551</v>
      </c>
      <c r="AR203" s="2" t="s">
        <v>61</v>
      </c>
      <c r="AS203" s="145">
        <v>3.5000000000000003E-2</v>
      </c>
      <c r="AT203" s="2" t="s">
        <v>220</v>
      </c>
      <c r="AU203" s="2" t="s">
        <v>223</v>
      </c>
      <c r="AV203" s="140" t="s">
        <v>622</v>
      </c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</row>
    <row r="204" spans="2:59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 t="s">
        <v>1368</v>
      </c>
      <c r="AP204" s="6" t="s">
        <v>1070</v>
      </c>
      <c r="AQ204" s="2"/>
      <c r="AR204" s="2" t="s">
        <v>852</v>
      </c>
      <c r="AS204" s="145">
        <v>6.5000000000000002E-2</v>
      </c>
      <c r="AT204" s="2" t="s">
        <v>66</v>
      </c>
      <c r="AU204" s="2" t="s">
        <v>615</v>
      </c>
      <c r="AV204" s="140" t="s">
        <v>621</v>
      </c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</row>
    <row r="205" spans="2:59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 t="s">
        <v>1368</v>
      </c>
      <c r="AP205" s="6" t="s">
        <v>1070</v>
      </c>
      <c r="AQ205" s="2" t="s">
        <v>618</v>
      </c>
      <c r="AR205" s="2" t="s">
        <v>11</v>
      </c>
      <c r="AS205" s="145">
        <v>0.03</v>
      </c>
      <c r="AT205" s="2" t="s">
        <v>220</v>
      </c>
      <c r="AU205" s="2" t="s">
        <v>221</v>
      </c>
      <c r="AV205" s="140" t="s">
        <v>621</v>
      </c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</row>
    <row r="206" spans="2:59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 t="s">
        <v>1368</v>
      </c>
      <c r="AP206" s="6" t="s">
        <v>1070</v>
      </c>
      <c r="AQ206" s="2" t="s">
        <v>632</v>
      </c>
      <c r="AR206" s="2" t="s">
        <v>633</v>
      </c>
      <c r="AS206" s="145">
        <v>2.5000000000000001E-2</v>
      </c>
      <c r="AT206" s="2" t="s">
        <v>236</v>
      </c>
      <c r="AU206" s="2" t="s">
        <v>704</v>
      </c>
      <c r="AV206" s="140" t="s">
        <v>623</v>
      </c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</row>
    <row r="207" spans="2:59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 t="s">
        <v>1368</v>
      </c>
      <c r="AP207" s="6" t="s">
        <v>1070</v>
      </c>
      <c r="AQ207" s="2" t="s">
        <v>547</v>
      </c>
      <c r="AR207" s="2" t="s">
        <v>9</v>
      </c>
      <c r="AS207" s="145">
        <v>2.5000000000000001E-2</v>
      </c>
      <c r="AT207" s="2" t="s">
        <v>220</v>
      </c>
      <c r="AU207" s="2" t="s">
        <v>230</v>
      </c>
      <c r="AV207" s="140" t="s">
        <v>623</v>
      </c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</row>
    <row r="208" spans="2:59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 t="s">
        <v>1368</v>
      </c>
      <c r="AP208" s="6" t="s">
        <v>1070</v>
      </c>
      <c r="AQ208" s="2" t="s">
        <v>550</v>
      </c>
      <c r="AR208" s="2" t="s">
        <v>14</v>
      </c>
      <c r="AS208" s="145">
        <v>2.5000000000000001E-2</v>
      </c>
      <c r="AT208" s="2" t="s">
        <v>220</v>
      </c>
      <c r="AU208" s="2" t="s">
        <v>222</v>
      </c>
      <c r="AV208" s="140" t="s">
        <v>620</v>
      </c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</row>
    <row r="209" spans="2:59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 t="s">
        <v>1368</v>
      </c>
      <c r="AP209" s="6" t="s">
        <v>1070</v>
      </c>
      <c r="AQ209" s="2"/>
      <c r="AR209" s="2" t="s">
        <v>853</v>
      </c>
      <c r="AS209" s="145">
        <v>2.5000000000000001E-2</v>
      </c>
      <c r="AT209" s="2" t="s">
        <v>66</v>
      </c>
      <c r="AU209" s="2" t="s">
        <v>616</v>
      </c>
      <c r="AV209" s="140" t="s">
        <v>622</v>
      </c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</row>
    <row r="210" spans="2:59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 t="s">
        <v>1368</v>
      </c>
      <c r="AP210" s="3" t="s">
        <v>1070</v>
      </c>
      <c r="AQ210" s="4"/>
      <c r="AR210" s="4" t="s">
        <v>58</v>
      </c>
      <c r="AS210" s="144">
        <v>0.01</v>
      </c>
      <c r="AT210" s="4" t="s">
        <v>16</v>
      </c>
      <c r="AU210" s="4" t="s">
        <v>16</v>
      </c>
      <c r="AV210" s="15" t="s">
        <v>16</v>
      </c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</row>
    <row r="211" spans="2:59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 t="s">
        <v>1368</v>
      </c>
      <c r="AP211" s="159" t="s">
        <v>45</v>
      </c>
      <c r="AQ211" s="160"/>
      <c r="AR211" s="160" t="s">
        <v>58</v>
      </c>
      <c r="AS211" s="200">
        <v>1.04E-2</v>
      </c>
      <c r="AT211" s="12" t="s">
        <v>16</v>
      </c>
      <c r="AU211" s="12" t="s">
        <v>16</v>
      </c>
      <c r="AV211" s="139" t="s">
        <v>16</v>
      </c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</row>
    <row r="212" spans="2:59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 t="s">
        <v>1368</v>
      </c>
      <c r="AP212" s="161" t="s">
        <v>45</v>
      </c>
      <c r="AQ212" s="336" t="s">
        <v>545</v>
      </c>
      <c r="AR212" s="336" t="s">
        <v>637</v>
      </c>
      <c r="AS212" s="198">
        <v>3.0440176296654124E-2</v>
      </c>
      <c r="AT212" s="336" t="s">
        <v>220</v>
      </c>
      <c r="AU212" s="336" t="s">
        <v>222</v>
      </c>
      <c r="AV212" s="140" t="s">
        <v>620</v>
      </c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</row>
    <row r="213" spans="2:59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 t="s">
        <v>1368</v>
      </c>
      <c r="AP213" s="161" t="s">
        <v>45</v>
      </c>
      <c r="AQ213" s="336" t="s">
        <v>550</v>
      </c>
      <c r="AR213" s="336" t="s">
        <v>648</v>
      </c>
      <c r="AS213" s="198">
        <v>2.203388496260893E-2</v>
      </c>
      <c r="AT213" s="336" t="s">
        <v>220</v>
      </c>
      <c r="AU213" s="336" t="s">
        <v>222</v>
      </c>
      <c r="AV213" s="140" t="s">
        <v>620</v>
      </c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</row>
    <row r="214" spans="2:59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 t="s">
        <v>1368</v>
      </c>
      <c r="AP214" s="161" t="s">
        <v>45</v>
      </c>
      <c r="AQ214" s="336" t="s">
        <v>540</v>
      </c>
      <c r="AR214" s="336" t="s">
        <v>658</v>
      </c>
      <c r="AS214" s="198">
        <v>5.3767963875005306E-2</v>
      </c>
      <c r="AT214" s="336" t="s">
        <v>220</v>
      </c>
      <c r="AU214" s="336" t="s">
        <v>222</v>
      </c>
      <c r="AV214" s="140" t="s">
        <v>620</v>
      </c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</row>
    <row r="215" spans="2:59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 t="s">
        <v>1368</v>
      </c>
      <c r="AP215" s="161" t="s">
        <v>45</v>
      </c>
      <c r="AQ215" s="336" t="s">
        <v>588</v>
      </c>
      <c r="AR215" s="336" t="s">
        <v>68</v>
      </c>
      <c r="AS215" s="198">
        <v>1.5725655577152633E-2</v>
      </c>
      <c r="AT215" s="336" t="s">
        <v>220</v>
      </c>
      <c r="AU215" s="336" t="s">
        <v>222</v>
      </c>
      <c r="AV215" s="140" t="s">
        <v>620</v>
      </c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</row>
    <row r="216" spans="2:59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 t="s">
        <v>1368</v>
      </c>
      <c r="AP216" s="161" t="s">
        <v>45</v>
      </c>
      <c r="AQ216" s="336" t="s">
        <v>556</v>
      </c>
      <c r="AR216" s="336" t="s">
        <v>635</v>
      </c>
      <c r="AS216" s="198">
        <v>1.2258402110124337E-2</v>
      </c>
      <c r="AT216" s="336" t="s">
        <v>220</v>
      </c>
      <c r="AU216" s="336" t="s">
        <v>221</v>
      </c>
      <c r="AV216" s="140" t="s">
        <v>621</v>
      </c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</row>
    <row r="217" spans="2:59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 t="s">
        <v>1368</v>
      </c>
      <c r="AP217" s="161" t="s">
        <v>45</v>
      </c>
      <c r="AQ217" s="336" t="s">
        <v>578</v>
      </c>
      <c r="AR217" s="336" t="s">
        <v>636</v>
      </c>
      <c r="AS217" s="198">
        <v>9.6038515010109394E-3</v>
      </c>
      <c r="AT217" s="336" t="s">
        <v>220</v>
      </c>
      <c r="AU217" s="336" t="s">
        <v>221</v>
      </c>
      <c r="AV217" s="140" t="s">
        <v>621</v>
      </c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</row>
    <row r="218" spans="2:59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 t="s">
        <v>1368</v>
      </c>
      <c r="AP218" s="161" t="s">
        <v>45</v>
      </c>
      <c r="AQ218" s="336" t="s">
        <v>577</v>
      </c>
      <c r="AR218" s="336" t="s">
        <v>634</v>
      </c>
      <c r="AS218" s="198">
        <v>6.7650196344439468E-3</v>
      </c>
      <c r="AT218" s="336" t="s">
        <v>220</v>
      </c>
      <c r="AU218" s="336" t="s">
        <v>221</v>
      </c>
      <c r="AV218" s="140" t="s">
        <v>621</v>
      </c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</row>
    <row r="219" spans="2:59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 t="s">
        <v>1368</v>
      </c>
      <c r="AP219" s="161" t="s">
        <v>45</v>
      </c>
      <c r="AQ219" s="336" t="s">
        <v>580</v>
      </c>
      <c r="AR219" s="336" t="s">
        <v>638</v>
      </c>
      <c r="AS219" s="198">
        <v>4.6338320846024813E-3</v>
      </c>
      <c r="AT219" s="336" t="s">
        <v>220</v>
      </c>
      <c r="AU219" s="336" t="s">
        <v>221</v>
      </c>
      <c r="AV219" s="140" t="s">
        <v>621</v>
      </c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</row>
    <row r="220" spans="2:59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 t="s">
        <v>1368</v>
      </c>
      <c r="AP220" s="161" t="s">
        <v>45</v>
      </c>
      <c r="AQ220" s="336" t="s">
        <v>582</v>
      </c>
      <c r="AR220" s="336" t="s">
        <v>640</v>
      </c>
      <c r="AS220" s="198">
        <v>6.1019715964273739E-3</v>
      </c>
      <c r="AT220" s="336" t="s">
        <v>220</v>
      </c>
      <c r="AU220" s="336" t="s">
        <v>221</v>
      </c>
      <c r="AV220" s="140" t="s">
        <v>621</v>
      </c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</row>
    <row r="221" spans="2:59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 t="s">
        <v>1368</v>
      </c>
      <c r="AP221" s="161" t="s">
        <v>45</v>
      </c>
      <c r="AQ221" s="336" t="s">
        <v>583</v>
      </c>
      <c r="AR221" s="336" t="s">
        <v>641</v>
      </c>
      <c r="AS221" s="198">
        <v>5.5477341903569328E-3</v>
      </c>
      <c r="AT221" s="336" t="s">
        <v>220</v>
      </c>
      <c r="AU221" s="336" t="s">
        <v>221</v>
      </c>
      <c r="AV221" s="140" t="s">
        <v>621</v>
      </c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</row>
    <row r="222" spans="2:59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 t="s">
        <v>1368</v>
      </c>
      <c r="AP222" s="161" t="s">
        <v>45</v>
      </c>
      <c r="AQ222" s="336" t="s">
        <v>553</v>
      </c>
      <c r="AR222" s="336" t="s">
        <v>643</v>
      </c>
      <c r="AS222" s="198">
        <v>5.5959753572296014E-3</v>
      </c>
      <c r="AT222" s="336" t="s">
        <v>220</v>
      </c>
      <c r="AU222" s="336" t="s">
        <v>221</v>
      </c>
      <c r="AV222" s="140" t="s">
        <v>621</v>
      </c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</row>
    <row r="223" spans="2:59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 t="s">
        <v>1368</v>
      </c>
      <c r="AP223" s="161" t="s">
        <v>45</v>
      </c>
      <c r="AQ223" s="336" t="s">
        <v>555</v>
      </c>
      <c r="AR223" s="336" t="s">
        <v>644</v>
      </c>
      <c r="AS223" s="198">
        <v>5.6174158758396766E-3</v>
      </c>
      <c r="AT223" s="336" t="s">
        <v>220</v>
      </c>
      <c r="AU223" s="336" t="s">
        <v>221</v>
      </c>
      <c r="AV223" s="140" t="s">
        <v>621</v>
      </c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</row>
    <row r="224" spans="2:59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 t="s">
        <v>1368</v>
      </c>
      <c r="AP224" s="161" t="s">
        <v>45</v>
      </c>
      <c r="AQ224" s="336" t="s">
        <v>557</v>
      </c>
      <c r="AR224" s="336" t="s">
        <v>649</v>
      </c>
      <c r="AS224" s="198">
        <v>6.3468607448433365E-3</v>
      </c>
      <c r="AT224" s="336" t="s">
        <v>220</v>
      </c>
      <c r="AU224" s="336" t="s">
        <v>221</v>
      </c>
      <c r="AV224" s="140" t="s">
        <v>621</v>
      </c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</row>
    <row r="225" spans="2:59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 t="s">
        <v>1368</v>
      </c>
      <c r="AP225" s="161" t="s">
        <v>45</v>
      </c>
      <c r="AQ225" s="336" t="s">
        <v>584</v>
      </c>
      <c r="AR225" s="336" t="s">
        <v>650</v>
      </c>
      <c r="AS225" s="198">
        <v>1.2367344667398715E-3</v>
      </c>
      <c r="AT225" s="336" t="s">
        <v>220</v>
      </c>
      <c r="AU225" s="336" t="s">
        <v>221</v>
      </c>
      <c r="AV225" s="140" t="s">
        <v>621</v>
      </c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</row>
    <row r="226" spans="2:59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 t="s">
        <v>1368</v>
      </c>
      <c r="AP226" s="161" t="s">
        <v>45</v>
      </c>
      <c r="AQ226" s="336" t="s">
        <v>585</v>
      </c>
      <c r="AR226" s="336" t="s">
        <v>652</v>
      </c>
      <c r="AS226" s="198">
        <v>4.4392593782160497E-3</v>
      </c>
      <c r="AT226" s="336" t="s">
        <v>220</v>
      </c>
      <c r="AU226" s="336" t="s">
        <v>221</v>
      </c>
      <c r="AV226" s="140" t="s">
        <v>621</v>
      </c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</row>
    <row r="227" spans="2:59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 t="s">
        <v>1368</v>
      </c>
      <c r="AP227" s="161" t="s">
        <v>45</v>
      </c>
      <c r="AQ227" s="336" t="s">
        <v>586</v>
      </c>
      <c r="AR227" s="336" t="s">
        <v>653</v>
      </c>
      <c r="AS227" s="198">
        <v>3.7558428475199059E-3</v>
      </c>
      <c r="AT227" s="336" t="s">
        <v>220</v>
      </c>
      <c r="AU227" s="336" t="s">
        <v>221</v>
      </c>
      <c r="AV227" s="140" t="s">
        <v>621</v>
      </c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</row>
    <row r="228" spans="2:59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 t="s">
        <v>1368</v>
      </c>
      <c r="AP228" s="161" t="s">
        <v>45</v>
      </c>
      <c r="AQ228" s="336" t="s">
        <v>554</v>
      </c>
      <c r="AR228" s="336" t="s">
        <v>654</v>
      </c>
      <c r="AS228" s="198">
        <v>6.6366981305626474E-3</v>
      </c>
      <c r="AT228" s="336" t="s">
        <v>220</v>
      </c>
      <c r="AU228" s="336" t="s">
        <v>221</v>
      </c>
      <c r="AV228" s="140" t="s">
        <v>621</v>
      </c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</row>
    <row r="229" spans="2:59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 t="s">
        <v>1368</v>
      </c>
      <c r="AP229" s="161" t="s">
        <v>45</v>
      </c>
      <c r="AQ229" s="336" t="s">
        <v>587</v>
      </c>
      <c r="AR229" s="336" t="s">
        <v>659</v>
      </c>
      <c r="AS229" s="198">
        <v>7.7587876720209272E-3</v>
      </c>
      <c r="AT229" s="336" t="s">
        <v>220</v>
      </c>
      <c r="AU229" s="336" t="s">
        <v>221</v>
      </c>
      <c r="AV229" s="140" t="s">
        <v>621</v>
      </c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</row>
    <row r="230" spans="2:59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 t="s">
        <v>1368</v>
      </c>
      <c r="AP230" s="161" t="s">
        <v>45</v>
      </c>
      <c r="AQ230" s="336" t="s">
        <v>539</v>
      </c>
      <c r="AR230" s="336" t="s">
        <v>656</v>
      </c>
      <c r="AS230" s="198">
        <v>5.175633989879079E-2</v>
      </c>
      <c r="AT230" s="336" t="s">
        <v>220</v>
      </c>
      <c r="AU230" s="336" t="s">
        <v>221</v>
      </c>
      <c r="AV230" s="140" t="s">
        <v>621</v>
      </c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</row>
    <row r="231" spans="2:59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 t="s">
        <v>1368</v>
      </c>
      <c r="AP231" s="161" t="s">
        <v>45</v>
      </c>
      <c r="AQ231" s="336" t="s">
        <v>581</v>
      </c>
      <c r="AR231" s="336" t="s">
        <v>67</v>
      </c>
      <c r="AS231" s="198">
        <v>1.7270337740415493E-2</v>
      </c>
      <c r="AT231" s="336" t="s">
        <v>220</v>
      </c>
      <c r="AU231" s="336" t="s">
        <v>223</v>
      </c>
      <c r="AV231" s="140" t="s">
        <v>622</v>
      </c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</row>
    <row r="232" spans="2:59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 t="s">
        <v>1368</v>
      </c>
      <c r="AP232" s="161" t="s">
        <v>45</v>
      </c>
      <c r="AQ232" s="336" t="s">
        <v>678</v>
      </c>
      <c r="AR232" s="336" t="s">
        <v>661</v>
      </c>
      <c r="AS232" s="198">
        <v>1.611040568361043E-2</v>
      </c>
      <c r="AT232" s="336" t="s">
        <v>220</v>
      </c>
      <c r="AU232" s="336" t="s">
        <v>223</v>
      </c>
      <c r="AV232" s="140" t="s">
        <v>622</v>
      </c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</row>
    <row r="233" spans="2:59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 t="s">
        <v>1368</v>
      </c>
      <c r="AP233" s="161" t="s">
        <v>45</v>
      </c>
      <c r="AQ233" s="336" t="s">
        <v>548</v>
      </c>
      <c r="AR233" s="336" t="s">
        <v>646</v>
      </c>
      <c r="AS233" s="198">
        <v>2.7943695910993504E-2</v>
      </c>
      <c r="AT233" s="336" t="s">
        <v>220</v>
      </c>
      <c r="AU233" s="336" t="s">
        <v>223</v>
      </c>
      <c r="AV233" s="140" t="s">
        <v>622</v>
      </c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</row>
    <row r="234" spans="2:59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 t="s">
        <v>1368</v>
      </c>
      <c r="AP234" s="161" t="s">
        <v>45</v>
      </c>
      <c r="AQ234" s="336" t="s">
        <v>551</v>
      </c>
      <c r="AR234" s="336" t="s">
        <v>647</v>
      </c>
      <c r="AS234" s="198">
        <v>3.2902148167611833E-2</v>
      </c>
      <c r="AT234" s="336" t="s">
        <v>220</v>
      </c>
      <c r="AU234" s="336" t="s">
        <v>223</v>
      </c>
      <c r="AV234" s="140" t="s">
        <v>622</v>
      </c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</row>
    <row r="235" spans="2:59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 t="s">
        <v>1368</v>
      </c>
      <c r="AP235" s="161" t="s">
        <v>45</v>
      </c>
      <c r="AQ235" s="336" t="s">
        <v>541</v>
      </c>
      <c r="AR235" s="336" t="s">
        <v>657</v>
      </c>
      <c r="AS235" s="198">
        <v>6.0028065223386926E-2</v>
      </c>
      <c r="AT235" s="336" t="s">
        <v>220</v>
      </c>
      <c r="AU235" s="336" t="s">
        <v>223</v>
      </c>
      <c r="AV235" s="140" t="s">
        <v>622</v>
      </c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</row>
    <row r="236" spans="2:59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 t="s">
        <v>1368</v>
      </c>
      <c r="AP236" s="161" t="s">
        <v>45</v>
      </c>
      <c r="AQ236" s="336" t="s">
        <v>547</v>
      </c>
      <c r="AR236" s="336" t="s">
        <v>645</v>
      </c>
      <c r="AS236" s="198">
        <v>1.5675163155825906E-3</v>
      </c>
      <c r="AT236" s="336" t="s">
        <v>220</v>
      </c>
      <c r="AU236" s="336" t="s">
        <v>230</v>
      </c>
      <c r="AV236" s="140" t="s">
        <v>623</v>
      </c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</row>
    <row r="237" spans="2:59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 t="s">
        <v>1368</v>
      </c>
      <c r="AP237" s="161" t="s">
        <v>45</v>
      </c>
      <c r="AQ237" s="336" t="s">
        <v>543</v>
      </c>
      <c r="AR237" s="336" t="s">
        <v>660</v>
      </c>
      <c r="AS237" s="198">
        <v>0.1594437459559773</v>
      </c>
      <c r="AT237" s="336" t="s">
        <v>226</v>
      </c>
      <c r="AU237" s="336" t="s">
        <v>227</v>
      </c>
      <c r="AV237" s="140" t="s">
        <v>622</v>
      </c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</row>
    <row r="238" spans="2:59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 t="s">
        <v>1368</v>
      </c>
      <c r="AP238" s="161" t="s">
        <v>45</v>
      </c>
      <c r="AQ238" s="336" t="s">
        <v>549</v>
      </c>
      <c r="AR238" s="336" t="s">
        <v>639</v>
      </c>
      <c r="AS238" s="198">
        <v>4.9797748523760434E-2</v>
      </c>
      <c r="AT238" s="336" t="s">
        <v>13</v>
      </c>
      <c r="AU238" s="336" t="s">
        <v>231</v>
      </c>
      <c r="AV238" s="140" t="s">
        <v>621</v>
      </c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</row>
    <row r="239" spans="2:59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 t="s">
        <v>1368</v>
      </c>
      <c r="AP239" s="161" t="s">
        <v>45</v>
      </c>
      <c r="AQ239" s="336" t="s">
        <v>579</v>
      </c>
      <c r="AR239" s="336" t="s">
        <v>65</v>
      </c>
      <c r="AS239" s="198">
        <v>7.0034918026845062E-3</v>
      </c>
      <c r="AT239" s="336" t="s">
        <v>239</v>
      </c>
      <c r="AU239" s="336" t="s">
        <v>239</v>
      </c>
      <c r="AV239" s="140" t="s">
        <v>621</v>
      </c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</row>
    <row r="240" spans="2:59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 t="s">
        <v>1368</v>
      </c>
      <c r="AP240" s="161" t="s">
        <v>45</v>
      </c>
      <c r="AQ240" s="336" t="s">
        <v>544</v>
      </c>
      <c r="AR240" s="336" t="s">
        <v>651</v>
      </c>
      <c r="AS240" s="198">
        <v>0.10248336198651539</v>
      </c>
      <c r="AT240" s="336" t="s">
        <v>228</v>
      </c>
      <c r="AU240" s="336" t="s">
        <v>229</v>
      </c>
      <c r="AV240" s="140" t="s">
        <v>621</v>
      </c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</row>
    <row r="241" spans="2:59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 t="s">
        <v>1368</v>
      </c>
      <c r="AP241" s="161" t="s">
        <v>45</v>
      </c>
      <c r="AQ241" s="336" t="s">
        <v>632</v>
      </c>
      <c r="AR241" s="336" t="s">
        <v>642</v>
      </c>
      <c r="AS241" s="198">
        <v>2.0050636991176984E-2</v>
      </c>
      <c r="AT241" s="336" t="s">
        <v>236</v>
      </c>
      <c r="AU241" s="336" t="s">
        <v>704</v>
      </c>
      <c r="AV241" s="140" t="s">
        <v>623</v>
      </c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</row>
    <row r="242" spans="2:59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 t="s">
        <v>1368</v>
      </c>
      <c r="AP242" s="161" t="s">
        <v>45</v>
      </c>
      <c r="AQ242" s="336" t="s">
        <v>542</v>
      </c>
      <c r="AR242" s="336" t="s">
        <v>655</v>
      </c>
      <c r="AS242" s="198">
        <v>5.2539937252692508E-2</v>
      </c>
      <c r="AT242" s="336" t="s">
        <v>224</v>
      </c>
      <c r="AU242" s="336" t="s">
        <v>225</v>
      </c>
      <c r="AV242" s="140" t="s">
        <v>622</v>
      </c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</row>
    <row r="243" spans="2:59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 t="s">
        <v>1368</v>
      </c>
      <c r="AP243" s="161" t="s">
        <v>45</v>
      </c>
      <c r="AQ243" s="336"/>
      <c r="AR243" s="2" t="s">
        <v>854</v>
      </c>
      <c r="AS243" s="198">
        <v>2.2754061262462051E-2</v>
      </c>
      <c r="AT243" s="2" t="s">
        <v>66</v>
      </c>
      <c r="AU243" s="2" t="s">
        <v>929</v>
      </c>
      <c r="AV243" s="140" t="s">
        <v>621</v>
      </c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</row>
    <row r="244" spans="2:59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 t="s">
        <v>1368</v>
      </c>
      <c r="AP244" s="161" t="s">
        <v>45</v>
      </c>
      <c r="AQ244" s="336"/>
      <c r="AR244" s="2" t="s">
        <v>856</v>
      </c>
      <c r="AS244" s="198">
        <v>2.2722661622957597E-2</v>
      </c>
      <c r="AT244" s="2" t="s">
        <v>66</v>
      </c>
      <c r="AU244" s="2" t="s">
        <v>929</v>
      </c>
      <c r="AV244" s="140" t="s">
        <v>679</v>
      </c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</row>
    <row r="245" spans="2:59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 t="s">
        <v>1368</v>
      </c>
      <c r="AP245" s="161" t="s">
        <v>45</v>
      </c>
      <c r="AQ245" s="336"/>
      <c r="AR245" s="2" t="s">
        <v>851</v>
      </c>
      <c r="AS245" s="198">
        <v>4.1051088956780293E-2</v>
      </c>
      <c r="AT245" s="2" t="s">
        <v>66</v>
      </c>
      <c r="AU245" s="2" t="s">
        <v>929</v>
      </c>
      <c r="AV245" s="140" t="s">
        <v>622</v>
      </c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</row>
    <row r="246" spans="2:59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 t="s">
        <v>1368</v>
      </c>
      <c r="AP246" s="161" t="s">
        <v>45</v>
      </c>
      <c r="AQ246" s="336"/>
      <c r="AR246" s="2" t="s">
        <v>852</v>
      </c>
      <c r="AS246" s="198">
        <v>5.2770476429047346E-3</v>
      </c>
      <c r="AT246" s="2" t="s">
        <v>66</v>
      </c>
      <c r="AU246" s="2" t="s">
        <v>615</v>
      </c>
      <c r="AV246" s="140" t="s">
        <v>621</v>
      </c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</row>
    <row r="247" spans="2:59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 t="s">
        <v>1368</v>
      </c>
      <c r="AP247" s="161" t="s">
        <v>45</v>
      </c>
      <c r="AQ247" s="336"/>
      <c r="AR247" s="2" t="s">
        <v>857</v>
      </c>
      <c r="AS247" s="198">
        <v>2.642811925174382E-2</v>
      </c>
      <c r="AT247" s="2" t="s">
        <v>66</v>
      </c>
      <c r="AU247" s="2" t="s">
        <v>615</v>
      </c>
      <c r="AV247" s="140" t="s">
        <v>622</v>
      </c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</row>
    <row r="248" spans="2:59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 t="s">
        <v>1368</v>
      </c>
      <c r="AP248" s="161" t="s">
        <v>45</v>
      </c>
      <c r="AQ248" s="336"/>
      <c r="AR248" s="2" t="s">
        <v>853</v>
      </c>
      <c r="AS248" s="198">
        <v>2.3797084346303846E-2</v>
      </c>
      <c r="AT248" s="2" t="s">
        <v>66</v>
      </c>
      <c r="AU248" s="2" t="s">
        <v>616</v>
      </c>
      <c r="AV248" s="140" t="s">
        <v>622</v>
      </c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</row>
    <row r="249" spans="2:59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 t="s">
        <v>1368</v>
      </c>
      <c r="AP249" s="162" t="s">
        <v>45</v>
      </c>
      <c r="AQ249" s="163"/>
      <c r="AR249" s="4" t="s">
        <v>1045</v>
      </c>
      <c r="AS249" s="199">
        <v>4.0386117704244398E-2</v>
      </c>
      <c r="AT249" s="4" t="s">
        <v>66</v>
      </c>
      <c r="AU249" s="2" t="s">
        <v>930</v>
      </c>
      <c r="AV249" s="141" t="s">
        <v>621</v>
      </c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</row>
    <row r="250" spans="2:59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 t="s">
        <v>1368</v>
      </c>
      <c r="AP250" s="5" t="s">
        <v>1067</v>
      </c>
      <c r="AQ250" s="12"/>
      <c r="AR250" s="12" t="s">
        <v>854</v>
      </c>
      <c r="AS250" s="142">
        <v>0.25</v>
      </c>
      <c r="AT250" s="12" t="s">
        <v>66</v>
      </c>
      <c r="AU250" s="2" t="s">
        <v>929</v>
      </c>
      <c r="AV250" s="13" t="s">
        <v>621</v>
      </c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</row>
    <row r="251" spans="2:59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 t="s">
        <v>1368</v>
      </c>
      <c r="AP251" s="6" t="s">
        <v>1067</v>
      </c>
      <c r="AQ251" s="2"/>
      <c r="AR251" s="2" t="s">
        <v>851</v>
      </c>
      <c r="AS251" s="145">
        <v>0.25</v>
      </c>
      <c r="AT251" s="2" t="s">
        <v>66</v>
      </c>
      <c r="AU251" s="2" t="s">
        <v>929</v>
      </c>
      <c r="AV251" s="14" t="s">
        <v>622</v>
      </c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</row>
    <row r="252" spans="2:59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 t="s">
        <v>1368</v>
      </c>
      <c r="AP252" s="6" t="s">
        <v>1067</v>
      </c>
      <c r="AQ252" s="2" t="s">
        <v>544</v>
      </c>
      <c r="AR252" s="2" t="s">
        <v>53</v>
      </c>
      <c r="AS252" s="145">
        <v>0.22</v>
      </c>
      <c r="AT252" s="2" t="s">
        <v>228</v>
      </c>
      <c r="AU252" s="2" t="s">
        <v>229</v>
      </c>
      <c r="AV252" s="14" t="s">
        <v>621</v>
      </c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</row>
    <row r="253" spans="2:59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 t="s">
        <v>1368</v>
      </c>
      <c r="AP253" s="6" t="s">
        <v>1067</v>
      </c>
      <c r="AQ253" s="2"/>
      <c r="AR253" s="2" t="s">
        <v>1045</v>
      </c>
      <c r="AS253" s="145">
        <v>0</v>
      </c>
      <c r="AT253" s="2" t="s">
        <v>66</v>
      </c>
      <c r="AU253" s="2" t="s">
        <v>930</v>
      </c>
      <c r="AV253" s="14" t="s">
        <v>621</v>
      </c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</row>
    <row r="254" spans="2:59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 t="s">
        <v>1368</v>
      </c>
      <c r="AP254" s="6" t="s">
        <v>1067</v>
      </c>
      <c r="AQ254" s="2" t="s">
        <v>543</v>
      </c>
      <c r="AR254" s="2" t="s">
        <v>6</v>
      </c>
      <c r="AS254" s="143">
        <v>0.1</v>
      </c>
      <c r="AT254" s="2" t="s">
        <v>226</v>
      </c>
      <c r="AU254" s="2" t="s">
        <v>227</v>
      </c>
      <c r="AV254" s="14" t="s">
        <v>622</v>
      </c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</row>
    <row r="255" spans="2:59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 t="s">
        <v>1368</v>
      </c>
      <c r="AP255" s="6" t="s">
        <v>1067</v>
      </c>
      <c r="AQ255" s="2" t="s">
        <v>542</v>
      </c>
      <c r="AR255" s="2" t="s">
        <v>5</v>
      </c>
      <c r="AS255" s="145">
        <v>0.05</v>
      </c>
      <c r="AT255" s="2" t="s">
        <v>224</v>
      </c>
      <c r="AU255" s="2" t="s">
        <v>225</v>
      </c>
      <c r="AV255" s="140" t="s">
        <v>622</v>
      </c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</row>
    <row r="256" spans="2:59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 t="s">
        <v>1368</v>
      </c>
      <c r="AP256" s="6" t="s">
        <v>1067</v>
      </c>
      <c r="AQ256" s="2"/>
      <c r="AR256" s="2" t="s">
        <v>855</v>
      </c>
      <c r="AS256" s="145">
        <v>0</v>
      </c>
      <c r="AT256" s="2" t="s">
        <v>66</v>
      </c>
      <c r="AU256" s="2" t="s">
        <v>929</v>
      </c>
      <c r="AV256" s="14" t="s">
        <v>620</v>
      </c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</row>
    <row r="257" spans="2:59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 t="s">
        <v>1368</v>
      </c>
      <c r="AP257" s="6" t="s">
        <v>1067</v>
      </c>
      <c r="AQ257" s="2"/>
      <c r="AR257" s="2" t="s">
        <v>852</v>
      </c>
      <c r="AS257" s="145">
        <v>0.12</v>
      </c>
      <c r="AT257" s="2" t="s">
        <v>66</v>
      </c>
      <c r="AU257" s="2" t="s">
        <v>615</v>
      </c>
      <c r="AV257" s="14" t="s">
        <v>621</v>
      </c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</row>
    <row r="258" spans="2:59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 t="s">
        <v>1368</v>
      </c>
      <c r="AP258" s="3" t="s">
        <v>1067</v>
      </c>
      <c r="AQ258" s="4"/>
      <c r="AR258" s="4" t="s">
        <v>58</v>
      </c>
      <c r="AS258" s="144">
        <v>0.01</v>
      </c>
      <c r="AT258" s="4" t="s">
        <v>16</v>
      </c>
      <c r="AU258" s="4" t="s">
        <v>16</v>
      </c>
      <c r="AV258" s="15" t="s">
        <v>16</v>
      </c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</row>
    <row r="259" spans="2:59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 t="s">
        <v>1368</v>
      </c>
      <c r="AP259" s="5" t="s">
        <v>1064</v>
      </c>
      <c r="AQ259" s="12" t="s">
        <v>543</v>
      </c>
      <c r="AR259" s="12" t="s">
        <v>6</v>
      </c>
      <c r="AS259" s="142">
        <v>0.15</v>
      </c>
      <c r="AT259" s="12" t="s">
        <v>226</v>
      </c>
      <c r="AU259" s="12" t="s">
        <v>227</v>
      </c>
      <c r="AV259" s="139" t="s">
        <v>622</v>
      </c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</row>
    <row r="260" spans="2:59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 t="s">
        <v>1368</v>
      </c>
      <c r="AP260" s="6" t="s">
        <v>1064</v>
      </c>
      <c r="AQ260" s="2"/>
      <c r="AR260" s="2" t="s">
        <v>851</v>
      </c>
      <c r="AS260" s="145">
        <v>0.1</v>
      </c>
      <c r="AT260" s="2" t="s">
        <v>66</v>
      </c>
      <c r="AU260" s="2" t="s">
        <v>929</v>
      </c>
      <c r="AV260" s="140" t="s">
        <v>622</v>
      </c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</row>
    <row r="261" spans="2:59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AG261" s="1"/>
      <c r="AH261" s="1"/>
      <c r="AI261" s="1"/>
      <c r="AJ261" s="1"/>
      <c r="AK261" s="1"/>
      <c r="AL261" s="1"/>
      <c r="AM261" s="1"/>
      <c r="AN261" s="1"/>
      <c r="AO261" s="1" t="s">
        <v>1368</v>
      </c>
      <c r="AP261" s="6" t="s">
        <v>1064</v>
      </c>
      <c r="AQ261" s="2" t="s">
        <v>539</v>
      </c>
      <c r="AR261" s="2" t="s">
        <v>2</v>
      </c>
      <c r="AS261" s="145">
        <v>7.0000000000000007E-2</v>
      </c>
      <c r="AT261" s="2" t="s">
        <v>220</v>
      </c>
      <c r="AU261" s="2" t="s">
        <v>221</v>
      </c>
      <c r="AV261" s="140" t="s">
        <v>621</v>
      </c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</row>
    <row r="262" spans="2:59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AG262" s="1"/>
      <c r="AH262" s="1"/>
      <c r="AI262" s="1"/>
      <c r="AJ262" s="1"/>
      <c r="AK262" s="1"/>
      <c r="AL262" s="1"/>
      <c r="AM262" s="1"/>
      <c r="AN262" s="1"/>
      <c r="AO262" s="1" t="s">
        <v>1368</v>
      </c>
      <c r="AP262" s="6" t="s">
        <v>1064</v>
      </c>
      <c r="AQ262" s="2" t="s">
        <v>545</v>
      </c>
      <c r="AR262" s="2" t="s">
        <v>7</v>
      </c>
      <c r="AS262" s="145">
        <v>0.06</v>
      </c>
      <c r="AT262" s="2" t="s">
        <v>220</v>
      </c>
      <c r="AU262" s="2" t="s">
        <v>222</v>
      </c>
      <c r="AV262" s="140" t="s">
        <v>620</v>
      </c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</row>
    <row r="263" spans="2:59" x14ac:dyDescent="0.25">
      <c r="B263" s="1"/>
      <c r="C263" s="1"/>
      <c r="D263" s="1"/>
      <c r="E263" s="1"/>
      <c r="F263" s="1"/>
      <c r="G263" s="1"/>
      <c r="H263" s="1"/>
      <c r="J263" s="1"/>
      <c r="K263" s="1"/>
      <c r="L263" s="1"/>
      <c r="M263" s="1"/>
      <c r="N263" s="1"/>
      <c r="O263" s="1"/>
      <c r="P263" s="1"/>
      <c r="R263" s="1"/>
      <c r="S263" s="1"/>
      <c r="T263" s="1"/>
      <c r="U263" s="1"/>
      <c r="V263" s="1"/>
      <c r="W263" s="1"/>
      <c r="X263" s="1"/>
      <c r="AO263" s="1" t="s">
        <v>1368</v>
      </c>
      <c r="AP263" s="6" t="s">
        <v>1064</v>
      </c>
      <c r="AQ263" s="2" t="s">
        <v>544</v>
      </c>
      <c r="AR263" s="2" t="s">
        <v>53</v>
      </c>
      <c r="AS263" s="145">
        <v>2.5000000000000001E-2</v>
      </c>
      <c r="AT263" s="2" t="s">
        <v>228</v>
      </c>
      <c r="AU263" s="2" t="s">
        <v>229</v>
      </c>
      <c r="AV263" s="140" t="s">
        <v>621</v>
      </c>
    </row>
    <row r="264" spans="2:59" x14ac:dyDescent="0.25">
      <c r="B264" s="1"/>
      <c r="C264" s="1"/>
      <c r="D264" s="1"/>
      <c r="E264" s="1"/>
      <c r="F264" s="1"/>
      <c r="G264" s="1"/>
      <c r="H264" s="1"/>
      <c r="J264" s="1"/>
      <c r="K264" s="1"/>
      <c r="L264" s="1"/>
      <c r="M264" s="1"/>
      <c r="N264" s="1"/>
      <c r="O264" s="1"/>
      <c r="P264" s="1"/>
      <c r="R264" s="1"/>
      <c r="S264" s="1"/>
      <c r="T264" s="1"/>
      <c r="U264" s="1"/>
      <c r="V264" s="1"/>
      <c r="W264" s="1"/>
      <c r="X264" s="1"/>
      <c r="AO264" s="1" t="s">
        <v>1368</v>
      </c>
      <c r="AP264" s="6" t="s">
        <v>1064</v>
      </c>
      <c r="AQ264" s="2" t="s">
        <v>546</v>
      </c>
      <c r="AR264" s="2" t="s">
        <v>8</v>
      </c>
      <c r="AS264" s="145">
        <v>4.4999999999999998E-2</v>
      </c>
      <c r="AT264" s="2" t="s">
        <v>220</v>
      </c>
      <c r="AU264" s="2" t="s">
        <v>223</v>
      </c>
      <c r="AV264" s="140" t="s">
        <v>622</v>
      </c>
    </row>
    <row r="265" spans="2:59" x14ac:dyDescent="0.25">
      <c r="B265" s="1"/>
      <c r="C265" s="1"/>
      <c r="D265" s="1"/>
      <c r="E265" s="1"/>
      <c r="F265" s="1"/>
      <c r="G265" s="1"/>
      <c r="H265" s="1"/>
      <c r="J265" s="1"/>
      <c r="K265" s="1"/>
      <c r="L265" s="1"/>
      <c r="M265" s="1"/>
      <c r="N265" s="1"/>
      <c r="O265" s="1"/>
      <c r="P265" s="1"/>
      <c r="R265" s="1"/>
      <c r="S265" s="1"/>
      <c r="T265" s="1"/>
      <c r="U265" s="1"/>
      <c r="V265" s="1"/>
      <c r="W265" s="1"/>
      <c r="X265" s="1"/>
      <c r="AO265" s="1" t="s">
        <v>1368</v>
      </c>
      <c r="AP265" s="6" t="s">
        <v>1064</v>
      </c>
      <c r="AQ265" s="2" t="s">
        <v>542</v>
      </c>
      <c r="AR265" s="2" t="s">
        <v>5</v>
      </c>
      <c r="AS265" s="145">
        <v>4.4999999999999998E-2</v>
      </c>
      <c r="AT265" s="2" t="s">
        <v>224</v>
      </c>
      <c r="AU265" s="2" t="s">
        <v>225</v>
      </c>
      <c r="AV265" s="140" t="s">
        <v>622</v>
      </c>
    </row>
    <row r="266" spans="2:59" x14ac:dyDescent="0.25">
      <c r="B266" s="1"/>
      <c r="C266" s="1"/>
      <c r="D266" s="1"/>
      <c r="E266" s="1"/>
      <c r="F266" s="1"/>
      <c r="G266" s="1"/>
      <c r="H266" s="1"/>
      <c r="J266" s="1"/>
      <c r="K266" s="1"/>
      <c r="L266" s="1"/>
      <c r="M266" s="1"/>
      <c r="N266" s="1"/>
      <c r="O266" s="1"/>
      <c r="P266" s="1"/>
      <c r="R266" s="1"/>
      <c r="S266" s="1"/>
      <c r="T266" s="1"/>
      <c r="U266" s="1"/>
      <c r="V266" s="1"/>
      <c r="W266" s="1"/>
      <c r="X266" s="1"/>
      <c r="AO266" s="1" t="s">
        <v>1368</v>
      </c>
      <c r="AP266" s="6" t="s">
        <v>1064</v>
      </c>
      <c r="AQ266" s="2" t="s">
        <v>549</v>
      </c>
      <c r="AR266" s="2" t="s">
        <v>12</v>
      </c>
      <c r="AS266" s="145">
        <v>0.1</v>
      </c>
      <c r="AT266" s="2" t="s">
        <v>13</v>
      </c>
      <c r="AU266" s="2" t="s">
        <v>231</v>
      </c>
      <c r="AV266" s="14" t="s">
        <v>621</v>
      </c>
    </row>
    <row r="267" spans="2:59" x14ac:dyDescent="0.25">
      <c r="J267" s="1"/>
      <c r="K267" s="1"/>
      <c r="L267" s="1"/>
      <c r="M267" s="1"/>
      <c r="N267" s="1"/>
      <c r="O267" s="1"/>
      <c r="P267" s="1"/>
      <c r="R267" s="1"/>
      <c r="S267" s="1"/>
      <c r="T267" s="1"/>
      <c r="U267" s="1"/>
      <c r="V267" s="1"/>
      <c r="W267" s="1"/>
      <c r="X267" s="1"/>
      <c r="AO267" s="1" t="s">
        <v>1368</v>
      </c>
      <c r="AP267" s="6" t="s">
        <v>1064</v>
      </c>
      <c r="AQ267" s="2" t="s">
        <v>541</v>
      </c>
      <c r="AR267" s="2" t="s">
        <v>4</v>
      </c>
      <c r="AS267" s="145">
        <v>7.0000000000000007E-2</v>
      </c>
      <c r="AT267" s="2" t="s">
        <v>220</v>
      </c>
      <c r="AU267" s="2" t="s">
        <v>223</v>
      </c>
      <c r="AV267" s="140" t="s">
        <v>622</v>
      </c>
    </row>
    <row r="268" spans="2:59" x14ac:dyDescent="0.25">
      <c r="J268" s="1"/>
      <c r="K268" s="1"/>
      <c r="L268" s="1"/>
      <c r="M268" s="1"/>
      <c r="N268" s="1"/>
      <c r="O268" s="1"/>
      <c r="P268" s="1"/>
      <c r="R268" s="1"/>
      <c r="S268" s="1"/>
      <c r="T268" s="1"/>
      <c r="U268" s="1"/>
      <c r="V268" s="1"/>
      <c r="W268" s="1"/>
      <c r="X268" s="1"/>
      <c r="AO268" s="1" t="s">
        <v>1368</v>
      </c>
      <c r="AP268" s="6" t="s">
        <v>1064</v>
      </c>
      <c r="AQ268" s="2" t="s">
        <v>548</v>
      </c>
      <c r="AR268" s="2" t="s">
        <v>10</v>
      </c>
      <c r="AS268" s="145">
        <v>0.04</v>
      </c>
      <c r="AT268" s="2" t="s">
        <v>220</v>
      </c>
      <c r="AU268" s="2" t="s">
        <v>223</v>
      </c>
      <c r="AV268" s="140" t="s">
        <v>622</v>
      </c>
    </row>
    <row r="269" spans="2:59" x14ac:dyDescent="0.25">
      <c r="J269" s="1"/>
      <c r="K269" s="1"/>
      <c r="L269" s="1"/>
      <c r="M269" s="1"/>
      <c r="N269" s="1"/>
      <c r="O269" s="1"/>
      <c r="P269" s="1"/>
      <c r="R269" s="1"/>
      <c r="S269" s="1"/>
      <c r="T269" s="1"/>
      <c r="U269" s="1"/>
      <c r="V269" s="1"/>
      <c r="W269" s="1"/>
      <c r="X269" s="1"/>
      <c r="AO269" s="1" t="s">
        <v>1368</v>
      </c>
      <c r="AP269" s="6" t="s">
        <v>1064</v>
      </c>
      <c r="AQ269" s="2" t="s">
        <v>540</v>
      </c>
      <c r="AR269" s="2" t="s">
        <v>3</v>
      </c>
      <c r="AS269" s="145">
        <v>6.5000000000000002E-2</v>
      </c>
      <c r="AT269" s="2" t="s">
        <v>220</v>
      </c>
      <c r="AU269" s="2" t="s">
        <v>222</v>
      </c>
      <c r="AV269" s="140" t="s">
        <v>620</v>
      </c>
    </row>
    <row r="270" spans="2:59" x14ac:dyDescent="0.25">
      <c r="J270" s="1"/>
      <c r="K270" s="1"/>
      <c r="L270" s="1"/>
      <c r="M270" s="1"/>
      <c r="N270" s="1"/>
      <c r="O270" s="1"/>
      <c r="P270" s="1"/>
      <c r="AO270" s="1" t="s">
        <v>1368</v>
      </c>
      <c r="AP270" s="6" t="s">
        <v>1064</v>
      </c>
      <c r="AQ270" s="2" t="s">
        <v>551</v>
      </c>
      <c r="AR270" s="2" t="s">
        <v>61</v>
      </c>
      <c r="AS270" s="145">
        <v>3.5000000000000003E-2</v>
      </c>
      <c r="AT270" s="2" t="s">
        <v>220</v>
      </c>
      <c r="AU270" s="2" t="s">
        <v>223</v>
      </c>
      <c r="AV270" s="140" t="s">
        <v>622</v>
      </c>
    </row>
    <row r="271" spans="2:59" x14ac:dyDescent="0.25">
      <c r="J271" s="1"/>
      <c r="K271" s="1"/>
      <c r="L271" s="1"/>
      <c r="M271" s="1"/>
      <c r="N271" s="1"/>
      <c r="O271" s="1"/>
      <c r="P271" s="1"/>
      <c r="AO271" s="1" t="s">
        <v>1368</v>
      </c>
      <c r="AP271" s="6" t="s">
        <v>1064</v>
      </c>
      <c r="AQ271" s="2"/>
      <c r="AR271" s="2" t="s">
        <v>852</v>
      </c>
      <c r="AS271" s="145">
        <v>6.5000000000000002E-2</v>
      </c>
      <c r="AT271" s="2" t="s">
        <v>66</v>
      </c>
      <c r="AU271" s="2" t="s">
        <v>615</v>
      </c>
      <c r="AV271" s="140" t="s">
        <v>621</v>
      </c>
    </row>
    <row r="272" spans="2:59" x14ac:dyDescent="0.25">
      <c r="J272" s="1"/>
      <c r="K272" s="1"/>
      <c r="L272" s="1"/>
      <c r="M272" s="1"/>
      <c r="N272" s="1"/>
      <c r="O272" s="1"/>
      <c r="P272" s="1"/>
      <c r="AO272" s="1" t="s">
        <v>1368</v>
      </c>
      <c r="AP272" s="6" t="s">
        <v>1064</v>
      </c>
      <c r="AQ272" s="2" t="s">
        <v>618</v>
      </c>
      <c r="AR272" s="2" t="s">
        <v>11</v>
      </c>
      <c r="AS272" s="145">
        <v>0.03</v>
      </c>
      <c r="AT272" s="2" t="s">
        <v>220</v>
      </c>
      <c r="AU272" s="2" t="s">
        <v>221</v>
      </c>
      <c r="AV272" s="140" t="s">
        <v>621</v>
      </c>
    </row>
    <row r="273" spans="10:48" x14ac:dyDescent="0.25">
      <c r="J273" s="1"/>
      <c r="K273" s="1"/>
      <c r="L273" s="1"/>
      <c r="M273" s="1"/>
      <c r="N273" s="1"/>
      <c r="O273" s="1"/>
      <c r="P273" s="1"/>
      <c r="AO273" s="1" t="s">
        <v>1368</v>
      </c>
      <c r="AP273" s="6" t="s">
        <v>1064</v>
      </c>
      <c r="AQ273" s="2" t="s">
        <v>632</v>
      </c>
      <c r="AR273" s="2" t="s">
        <v>633</v>
      </c>
      <c r="AS273" s="145">
        <v>2.5000000000000001E-2</v>
      </c>
      <c r="AT273" s="2" t="s">
        <v>236</v>
      </c>
      <c r="AU273" s="2" t="s">
        <v>704</v>
      </c>
      <c r="AV273" s="140" t="s">
        <v>623</v>
      </c>
    </row>
    <row r="274" spans="10:48" x14ac:dyDescent="0.25">
      <c r="J274" s="1"/>
      <c r="K274" s="1"/>
      <c r="L274" s="1"/>
      <c r="M274" s="1"/>
      <c r="N274" s="1"/>
      <c r="O274" s="1"/>
      <c r="P274" s="1"/>
      <c r="AO274" s="1" t="s">
        <v>1368</v>
      </c>
      <c r="AP274" s="6" t="s">
        <v>1064</v>
      </c>
      <c r="AQ274" s="2" t="s">
        <v>547</v>
      </c>
      <c r="AR274" s="2" t="s">
        <v>9</v>
      </c>
      <c r="AS274" s="145">
        <v>2.5000000000000001E-2</v>
      </c>
      <c r="AT274" s="2" t="s">
        <v>220</v>
      </c>
      <c r="AU274" s="2" t="s">
        <v>230</v>
      </c>
      <c r="AV274" s="140" t="s">
        <v>623</v>
      </c>
    </row>
    <row r="275" spans="10:48" x14ac:dyDescent="0.25">
      <c r="J275" s="1"/>
      <c r="K275" s="1"/>
      <c r="L275" s="1"/>
      <c r="M275" s="1"/>
      <c r="N275" s="1"/>
      <c r="O275" s="1"/>
      <c r="P275" s="1"/>
      <c r="AO275" s="1" t="s">
        <v>1368</v>
      </c>
      <c r="AP275" s="6" t="s">
        <v>1064</v>
      </c>
      <c r="AQ275" s="2" t="s">
        <v>550</v>
      </c>
      <c r="AR275" s="2" t="s">
        <v>14</v>
      </c>
      <c r="AS275" s="145">
        <v>2.5000000000000001E-2</v>
      </c>
      <c r="AT275" s="2" t="s">
        <v>220</v>
      </c>
      <c r="AU275" s="2" t="s">
        <v>222</v>
      </c>
      <c r="AV275" s="140" t="s">
        <v>620</v>
      </c>
    </row>
    <row r="276" spans="10:48" x14ac:dyDescent="0.25">
      <c r="J276" s="1"/>
      <c r="K276" s="1"/>
      <c r="L276" s="1"/>
      <c r="M276" s="1"/>
      <c r="N276" s="1"/>
      <c r="O276" s="1"/>
      <c r="P276" s="1"/>
      <c r="AO276" s="1" t="s">
        <v>1368</v>
      </c>
      <c r="AP276" s="3" t="s">
        <v>1064</v>
      </c>
      <c r="AQ276" s="4"/>
      <c r="AR276" s="4" t="s">
        <v>853</v>
      </c>
      <c r="AS276" s="144">
        <v>2.5000000000000001E-2</v>
      </c>
      <c r="AT276" s="4" t="s">
        <v>66</v>
      </c>
      <c r="AU276" s="4" t="s">
        <v>616</v>
      </c>
      <c r="AV276" s="141" t="s">
        <v>622</v>
      </c>
    </row>
    <row r="277" spans="10:48" x14ac:dyDescent="0.25">
      <c r="J277" s="1"/>
      <c r="K277" s="1"/>
      <c r="L277" s="1"/>
      <c r="M277" s="1"/>
      <c r="N277" s="1"/>
      <c r="O277" s="1"/>
      <c r="P277" s="1"/>
    </row>
    <row r="278" spans="10:48" x14ac:dyDescent="0.25">
      <c r="J278" s="1"/>
      <c r="K278" s="1"/>
      <c r="L278" s="1"/>
      <c r="M278" s="1"/>
      <c r="N278" s="1"/>
      <c r="O278" s="1"/>
      <c r="P278" s="1"/>
    </row>
    <row r="279" spans="10:48" x14ac:dyDescent="0.25">
      <c r="J279" s="1"/>
      <c r="K279" s="1"/>
      <c r="L279" s="1"/>
      <c r="M279" s="1"/>
      <c r="N279" s="1"/>
      <c r="O279" s="1"/>
      <c r="P279" s="1"/>
    </row>
    <row r="280" spans="10:48" x14ac:dyDescent="0.25">
      <c r="J280" s="1"/>
      <c r="K280" s="1"/>
      <c r="L280" s="1"/>
      <c r="M280" s="1"/>
      <c r="N280" s="1"/>
      <c r="O280" s="1"/>
      <c r="P280" s="1"/>
    </row>
    <row r="281" spans="10:48" x14ac:dyDescent="0.25">
      <c r="J281" s="1"/>
      <c r="K281" s="1"/>
      <c r="L281" s="1"/>
      <c r="M281" s="1"/>
      <c r="N281" s="1"/>
      <c r="O281" s="1"/>
      <c r="P281" s="1"/>
    </row>
  </sheetData>
  <dataConsolidate link="1"/>
  <conditionalFormatting sqref="AA70:AA95">
    <cfRule type="expression" dxfId="714" priority="18">
      <formula>ABS($AJ68)&gt;0</formula>
    </cfRule>
  </conditionalFormatting>
  <conditionalFormatting sqref="AB70:AB95 AD70:AE95">
    <cfRule type="expression" dxfId="713" priority="16">
      <formula>ABS($AJ72)&gt;0</formula>
    </cfRule>
  </conditionalFormatting>
  <conditionalFormatting sqref="AB69:AC69">
    <cfRule type="expression" dxfId="712" priority="17" stopIfTrue="1">
      <formula>$AK$20&lt;0</formula>
    </cfRule>
  </conditionalFormatting>
  <conditionalFormatting sqref="AB96:AB100 AD96:AE100">
    <cfRule type="expression" dxfId="711" priority="19">
      <formula>ABS($AJ111)&gt;0</formula>
    </cfRule>
  </conditionalFormatting>
  <conditionalFormatting sqref="AA96:AA107">
    <cfRule type="expression" dxfId="710" priority="20">
      <formula>ABS($AJ107)&gt;0</formula>
    </cfRule>
  </conditionalFormatting>
  <conditionalFormatting sqref="AB4:AB8 T5:T6">
    <cfRule type="expression" dxfId="709" priority="183">
      <formula>$AB4&gt;$AC4</formula>
    </cfRule>
  </conditionalFormatting>
  <conditionalFormatting sqref="U15:Z15 AD19:AI19">
    <cfRule type="cellIs" dxfId="708" priority="11" operator="notEqual">
      <formula>1</formula>
    </cfRule>
  </conditionalFormatting>
  <conditionalFormatting sqref="K5:K6">
    <cfRule type="expression" dxfId="707" priority="10">
      <formula>$AB5&gt;$AC5</formula>
    </cfRule>
  </conditionalFormatting>
  <conditionalFormatting sqref="L15:Q15">
    <cfRule type="cellIs" dxfId="706" priority="9" operator="notEqual">
      <formula>0</formula>
    </cfRule>
  </conditionalFormatting>
  <conditionalFormatting sqref="D15:I15">
    <cfRule type="cellIs" dxfId="705" priority="7" operator="notEqual">
      <formula>0</formula>
    </cfRule>
  </conditionalFormatting>
  <conditionalFormatting sqref="C5:C6">
    <cfRule type="expression" dxfId="704" priority="6">
      <formula>$AB5&gt;$AC5</formula>
    </cfRule>
  </conditionalFormatting>
  <conditionalFormatting sqref="AQ212:AQ237">
    <cfRule type="expression" dxfId="703" priority="3">
      <formula>ABS($AJ210)&gt;0</formula>
    </cfRule>
  </conditionalFormatting>
  <conditionalFormatting sqref="AR212:AR237 AT212:AU237">
    <cfRule type="expression" dxfId="702" priority="1">
      <formula>ABS($AJ214)&gt;0</formula>
    </cfRule>
  </conditionalFormatting>
  <conditionalFormatting sqref="AR211:AS211">
    <cfRule type="expression" dxfId="701" priority="2" stopIfTrue="1">
      <formula>$AK$20&lt;0</formula>
    </cfRule>
  </conditionalFormatting>
  <conditionalFormatting sqref="AR238:AR242 AT238:AU242">
    <cfRule type="expression" dxfId="700" priority="4">
      <formula>ABS($AJ253)&gt;0</formula>
    </cfRule>
  </conditionalFormatting>
  <conditionalFormatting sqref="AQ238:AQ249">
    <cfRule type="expression" dxfId="699" priority="5">
      <formula>ABS($AJ249)&gt;0</formula>
    </cfRule>
  </conditionalFormatting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F8B3-B914-457C-88A6-5F8F2029BD85}">
  <sheetPr codeName="Sheet74">
    <tabColor theme="4" tint="0.59999389629810485"/>
  </sheetPr>
  <dimension ref="A1:Y67"/>
  <sheetViews>
    <sheetView workbookViewId="0"/>
  </sheetViews>
  <sheetFormatPr defaultRowHeight="15" x14ac:dyDescent="0.25"/>
  <cols>
    <col min="1" max="1" width="8.5703125" bestFit="1" customWidth="1"/>
    <col min="2" max="3" width="12" bestFit="1" customWidth="1"/>
    <col min="4" max="4" width="18.140625" bestFit="1" customWidth="1"/>
    <col min="5" max="6" width="12" bestFit="1" customWidth="1"/>
    <col min="7" max="7" width="16.7109375" bestFit="1" customWidth="1"/>
    <col min="8" max="8" width="12" bestFit="1" customWidth="1"/>
    <col min="9" max="9" width="20.140625" bestFit="1" customWidth="1"/>
    <col min="10" max="10" width="17" bestFit="1" customWidth="1"/>
    <col min="11" max="11" width="20.5703125" bestFit="1" customWidth="1"/>
    <col min="12" max="12" width="12" bestFit="1" customWidth="1"/>
    <col min="13" max="13" width="2" bestFit="1" customWidth="1"/>
  </cols>
  <sheetData>
    <row r="1" spans="1:25" x14ac:dyDescent="0.25">
      <c r="A1" t="s">
        <v>937</v>
      </c>
      <c r="B1" t="s">
        <v>1384</v>
      </c>
      <c r="C1" t="s">
        <v>1385</v>
      </c>
      <c r="D1" t="s">
        <v>1386</v>
      </c>
      <c r="E1" t="s">
        <v>1387</v>
      </c>
      <c r="F1" t="s">
        <v>1388</v>
      </c>
      <c r="G1" t="s">
        <v>1389</v>
      </c>
      <c r="H1" t="s">
        <v>1390</v>
      </c>
      <c r="I1" t="s">
        <v>1391</v>
      </c>
      <c r="J1" t="s">
        <v>1392</v>
      </c>
      <c r="K1" t="s">
        <v>1393</v>
      </c>
      <c r="L1" t="s">
        <v>1394</v>
      </c>
      <c r="M1" t="s">
        <v>1395</v>
      </c>
      <c r="N1" t="s">
        <v>1396</v>
      </c>
      <c r="O1" t="s">
        <v>1397</v>
      </c>
      <c r="P1" t="s">
        <v>1398</v>
      </c>
      <c r="Q1" t="s">
        <v>1399</v>
      </c>
      <c r="R1" t="s">
        <v>1400</v>
      </c>
      <c r="S1" t="s">
        <v>1401</v>
      </c>
      <c r="T1" t="s">
        <v>1402</v>
      </c>
      <c r="U1" t="s">
        <v>1403</v>
      </c>
      <c r="V1" t="s">
        <v>1404</v>
      </c>
      <c r="W1" t="s">
        <v>1405</v>
      </c>
      <c r="X1" t="s">
        <v>1406</v>
      </c>
      <c r="Y1" t="s">
        <v>1407</v>
      </c>
    </row>
    <row r="2" spans="1:25" x14ac:dyDescent="0.25">
      <c r="A2">
        <v>65</v>
      </c>
      <c r="B2">
        <v>2.5996379571757783E-2</v>
      </c>
      <c r="C2">
        <v>0.12299164150692077</v>
      </c>
      <c r="D2">
        <v>9.8515103969632228E-2</v>
      </c>
      <c r="E2">
        <v>7.22020621526092E-3</v>
      </c>
      <c r="F2">
        <v>4.330710144243001E-3</v>
      </c>
      <c r="G2">
        <v>1.9549739576396632E-2</v>
      </c>
      <c r="H2">
        <v>4.544516147494803E-2</v>
      </c>
      <c r="I2">
        <v>2.0484130474549982E-2</v>
      </c>
      <c r="J2">
        <v>3.2445675260359789E-2</v>
      </c>
      <c r="K2">
        <v>1.0996833909298351E-2</v>
      </c>
      <c r="L2">
        <v>0.16786545244966108</v>
      </c>
      <c r="M2">
        <v>4.9157843727805184E-2</v>
      </c>
      <c r="N2">
        <v>1.6854130088363627E-2</v>
      </c>
      <c r="O2">
        <v>1.4426276581386329E-3</v>
      </c>
      <c r="P2">
        <v>0.16487463810181932</v>
      </c>
      <c r="Q2">
        <v>5.0511758223641866E-2</v>
      </c>
      <c r="R2">
        <v>0.16131796764720296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>
        <v>71</v>
      </c>
      <c r="B3">
        <v>8.7174594444440878E-3</v>
      </c>
      <c r="C3">
        <v>0</v>
      </c>
      <c r="D3">
        <v>0</v>
      </c>
      <c r="E3">
        <v>0</v>
      </c>
      <c r="F3">
        <v>0.10105983043664986</v>
      </c>
      <c r="G3">
        <v>0</v>
      </c>
      <c r="H3">
        <v>0.19633209113014005</v>
      </c>
      <c r="I3">
        <v>0</v>
      </c>
      <c r="J3">
        <v>0.16813900503089826</v>
      </c>
      <c r="K3">
        <v>0.20306612046004047</v>
      </c>
      <c r="L3">
        <v>0</v>
      </c>
      <c r="M3">
        <v>0</v>
      </c>
      <c r="N3">
        <v>0</v>
      </c>
      <c r="O3">
        <v>0</v>
      </c>
      <c r="P3">
        <v>0.20007456386276951</v>
      </c>
      <c r="Q3">
        <v>4.2998057212514117E-2</v>
      </c>
      <c r="R3">
        <v>7.9612872422543585E-2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>
        <v>69</v>
      </c>
      <c r="B4">
        <v>8.9130875987236905E-3</v>
      </c>
      <c r="C4">
        <v>0</v>
      </c>
      <c r="D4">
        <v>0</v>
      </c>
      <c r="E4">
        <v>0</v>
      </c>
      <c r="F4">
        <v>9.9741102551551608E-2</v>
      </c>
      <c r="G4">
        <v>0</v>
      </c>
      <c r="H4">
        <v>0.19377015725201757</v>
      </c>
      <c r="I4">
        <v>0</v>
      </c>
      <c r="J4">
        <v>0.16594496221933908</v>
      </c>
      <c r="K4">
        <v>0.20041631435595009</v>
      </c>
      <c r="L4">
        <v>0</v>
      </c>
      <c r="M4">
        <v>0</v>
      </c>
      <c r="N4">
        <v>0</v>
      </c>
      <c r="O4">
        <v>0</v>
      </c>
      <c r="P4">
        <v>0.21020339417303283</v>
      </c>
      <c r="Q4">
        <v>4.2436976347780854E-2</v>
      </c>
      <c r="R4">
        <v>7.8574005501604219E-2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>
        <v>72</v>
      </c>
      <c r="B5">
        <v>2.9996724372525953E-3</v>
      </c>
      <c r="C5">
        <v>0</v>
      </c>
      <c r="D5">
        <v>0</v>
      </c>
      <c r="E5">
        <v>0</v>
      </c>
      <c r="F5">
        <v>9.2273323496611714E-2</v>
      </c>
      <c r="G5">
        <v>0</v>
      </c>
      <c r="H5">
        <v>0.19458125079379973</v>
      </c>
      <c r="I5">
        <v>0</v>
      </c>
      <c r="J5">
        <v>0.13442854441557409</v>
      </c>
      <c r="K5">
        <v>0.19751378790120583</v>
      </c>
      <c r="L5">
        <v>0</v>
      </c>
      <c r="M5">
        <v>0</v>
      </c>
      <c r="N5">
        <v>0</v>
      </c>
      <c r="O5">
        <v>0</v>
      </c>
      <c r="P5">
        <v>0.26035826404951273</v>
      </c>
      <c r="Q5">
        <v>3.8545838870567922E-2</v>
      </c>
      <c r="R5">
        <v>7.9299318035475255E-2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>
        <v>73</v>
      </c>
      <c r="B6">
        <v>2.9904158930543758E-3</v>
      </c>
      <c r="C6">
        <v>0</v>
      </c>
      <c r="D6">
        <v>0</v>
      </c>
      <c r="E6">
        <v>0</v>
      </c>
      <c r="F6">
        <v>9.2274180198534131E-2</v>
      </c>
      <c r="G6">
        <v>0</v>
      </c>
      <c r="H6">
        <v>0.1945830573628633</v>
      </c>
      <c r="I6">
        <v>0</v>
      </c>
      <c r="J6">
        <v>0.13442979250319101</v>
      </c>
      <c r="K6">
        <v>0.1975156216971003</v>
      </c>
      <c r="L6">
        <v>0</v>
      </c>
      <c r="M6">
        <v>0</v>
      </c>
      <c r="N6">
        <v>0</v>
      </c>
      <c r="O6">
        <v>0</v>
      </c>
      <c r="P6">
        <v>0.26036068131830586</v>
      </c>
      <c r="Q6">
        <v>3.8546196745336166E-2</v>
      </c>
      <c r="R6">
        <v>7.9300054281614796E-2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>
        <v>78</v>
      </c>
      <c r="B7">
        <v>2.6787148189440873E-2</v>
      </c>
      <c r="C7">
        <v>3.5206045083489103E-2</v>
      </c>
      <c r="D7">
        <v>0.22468943501462518</v>
      </c>
      <c r="E7">
        <v>0</v>
      </c>
      <c r="F7">
        <v>0</v>
      </c>
      <c r="G7">
        <v>0</v>
      </c>
      <c r="H7">
        <v>0.17321203003394436</v>
      </c>
      <c r="I7">
        <v>0</v>
      </c>
      <c r="J7">
        <v>7.8206696032707537E-2</v>
      </c>
      <c r="K7">
        <v>0</v>
      </c>
      <c r="L7">
        <v>0</v>
      </c>
      <c r="M7">
        <v>0</v>
      </c>
      <c r="N7">
        <v>0</v>
      </c>
      <c r="O7">
        <v>0</v>
      </c>
      <c r="P7">
        <v>0.18850114578376767</v>
      </c>
      <c r="Q7">
        <v>4.8301352819338235E-2</v>
      </c>
      <c r="R7">
        <v>0.14408515818938653</v>
      </c>
      <c r="S7">
        <v>8.1010988853300603E-2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>
        <v>79</v>
      </c>
      <c r="B8">
        <v>1.9139930652489034E-2</v>
      </c>
      <c r="C8">
        <v>0</v>
      </c>
      <c r="D8">
        <v>0</v>
      </c>
      <c r="E8">
        <v>0</v>
      </c>
      <c r="F8">
        <v>0</v>
      </c>
      <c r="G8">
        <v>0</v>
      </c>
      <c r="H8">
        <v>6.5064522904221475E-2</v>
      </c>
      <c r="I8">
        <v>0</v>
      </c>
      <c r="J8">
        <v>0</v>
      </c>
      <c r="K8">
        <v>0.10474414086005465</v>
      </c>
      <c r="L8">
        <v>0</v>
      </c>
      <c r="M8">
        <v>0</v>
      </c>
      <c r="N8">
        <v>0</v>
      </c>
      <c r="O8">
        <v>0</v>
      </c>
      <c r="P8">
        <v>0.65476545656947382</v>
      </c>
      <c r="Q8">
        <v>5.1119394013122203E-2</v>
      </c>
      <c r="R8">
        <v>0.10516655500063893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>
        <v>83</v>
      </c>
      <c r="B9">
        <v>2.1398274222705401E-2</v>
      </c>
      <c r="C9">
        <v>0</v>
      </c>
      <c r="D9">
        <v>0</v>
      </c>
      <c r="E9">
        <v>0</v>
      </c>
      <c r="F9">
        <v>0</v>
      </c>
      <c r="G9">
        <v>0</v>
      </c>
      <c r="H9">
        <v>0.12017376084586014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0.71008735826646596</v>
      </c>
      <c r="Q9">
        <v>4.8520560985200342E-2</v>
      </c>
      <c r="R9">
        <v>9.9820045679768196E-2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>
        <v>84</v>
      </c>
      <c r="B10">
        <v>8.8996390683307794E-3</v>
      </c>
      <c r="C10">
        <v>0</v>
      </c>
      <c r="D10">
        <v>0</v>
      </c>
      <c r="E10">
        <v>0</v>
      </c>
      <c r="F10">
        <v>0</v>
      </c>
      <c r="G10">
        <v>0</v>
      </c>
      <c r="H10">
        <v>0.12439579873197307</v>
      </c>
      <c r="I10">
        <v>0</v>
      </c>
      <c r="J10">
        <v>7.8037058397734102E-2</v>
      </c>
      <c r="K10">
        <v>0.15129332341780144</v>
      </c>
      <c r="L10">
        <v>0</v>
      </c>
      <c r="M10">
        <v>0</v>
      </c>
      <c r="N10">
        <v>0</v>
      </c>
      <c r="O10">
        <v>0</v>
      </c>
      <c r="P10">
        <v>0.48180558181295979</v>
      </c>
      <c r="Q10">
        <v>5.2052309283107091E-2</v>
      </c>
      <c r="R10">
        <v>0.10351628928809388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>
        <v>86</v>
      </c>
      <c r="B11">
        <v>0.12385327594875824</v>
      </c>
      <c r="C11">
        <v>0</v>
      </c>
      <c r="D11">
        <v>0</v>
      </c>
      <c r="E11">
        <v>0</v>
      </c>
      <c r="F11">
        <v>0</v>
      </c>
      <c r="G11">
        <v>0</v>
      </c>
      <c r="H11">
        <v>7.6095168042300806E-2</v>
      </c>
      <c r="I11">
        <v>0</v>
      </c>
      <c r="J11">
        <v>7.443387738490137E-2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0.57272407920165391</v>
      </c>
      <c r="Q11">
        <v>5.0752223273063064E-2</v>
      </c>
      <c r="R11">
        <v>0.10214137614932259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>
        <v>90</v>
      </c>
      <c r="B12">
        <v>0.22002229440295537</v>
      </c>
      <c r="C12">
        <v>3.8592611605348742E-2</v>
      </c>
      <c r="D12">
        <v>4.4131751144507972E-2</v>
      </c>
      <c r="E12">
        <v>0</v>
      </c>
      <c r="F12">
        <v>0</v>
      </c>
      <c r="G12">
        <v>0</v>
      </c>
      <c r="H12">
        <v>5.1610137493995151E-2</v>
      </c>
      <c r="I12">
        <v>0</v>
      </c>
      <c r="J12">
        <v>0</v>
      </c>
      <c r="K12">
        <v>0</v>
      </c>
      <c r="L12">
        <v>0</v>
      </c>
      <c r="M12">
        <v>0.1003375391481257</v>
      </c>
      <c r="N12">
        <v>0</v>
      </c>
      <c r="O12">
        <v>0</v>
      </c>
      <c r="P12">
        <v>0.16819703346945225</v>
      </c>
      <c r="Q12">
        <v>4.86866090014553E-2</v>
      </c>
      <c r="R12">
        <v>9.777685056622365E-2</v>
      </c>
      <c r="S12">
        <v>0</v>
      </c>
      <c r="T12">
        <v>0.14277067491215883</v>
      </c>
      <c r="U12">
        <v>1.2971469001946765E-2</v>
      </c>
      <c r="V12">
        <v>7.4903029253830286E-2</v>
      </c>
      <c r="W12">
        <v>0</v>
      </c>
      <c r="X12">
        <v>0</v>
      </c>
      <c r="Y12">
        <v>0</v>
      </c>
    </row>
    <row r="13" spans="1:25" x14ac:dyDescent="0.25">
      <c r="A13">
        <v>91</v>
      </c>
      <c r="B13">
        <v>6.8188092394606492E-2</v>
      </c>
      <c r="C13">
        <v>0</v>
      </c>
      <c r="D13">
        <v>0</v>
      </c>
      <c r="E13">
        <v>0</v>
      </c>
      <c r="F13">
        <v>0</v>
      </c>
      <c r="G13">
        <v>0</v>
      </c>
      <c r="H13">
        <v>6.1221292923761231E-2</v>
      </c>
      <c r="I13">
        <v>0</v>
      </c>
      <c r="J13">
        <v>0</v>
      </c>
      <c r="K13">
        <v>0</v>
      </c>
      <c r="L13">
        <v>0</v>
      </c>
      <c r="M13">
        <v>0.10001238976740774</v>
      </c>
      <c r="N13">
        <v>0</v>
      </c>
      <c r="O13">
        <v>0</v>
      </c>
      <c r="P13">
        <v>0.2897739029468836</v>
      </c>
      <c r="Q13">
        <v>4.8127772563570571E-2</v>
      </c>
      <c r="R13">
        <v>9.6654544700222944E-2</v>
      </c>
      <c r="S13">
        <v>0</v>
      </c>
      <c r="T13">
        <v>0.23197542493654671</v>
      </c>
      <c r="U13">
        <v>2.5645158812454528E-2</v>
      </c>
      <c r="V13">
        <v>7.8401420954546053E-2</v>
      </c>
      <c r="W13">
        <v>0</v>
      </c>
      <c r="X13">
        <v>0</v>
      </c>
      <c r="Y13">
        <v>0</v>
      </c>
    </row>
    <row r="14" spans="1:25" x14ac:dyDescent="0.25">
      <c r="A14">
        <v>97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0.17693838433709266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0.379396623387735</v>
      </c>
      <c r="U14">
        <v>0</v>
      </c>
      <c r="V14">
        <v>0.29588178903086315</v>
      </c>
      <c r="W14">
        <v>7.8414045440468941E-2</v>
      </c>
      <c r="X14">
        <v>6.9369157803840314E-2</v>
      </c>
      <c r="Y14">
        <v>0</v>
      </c>
    </row>
    <row r="15" spans="1:25" x14ac:dyDescent="0.25">
      <c r="A15">
        <v>104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>
        <v>105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108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33</v>
      </c>
      <c r="B18">
        <v>2.7886032232208664E-2</v>
      </c>
      <c r="C18">
        <v>0</v>
      </c>
      <c r="D18">
        <v>0</v>
      </c>
      <c r="E18">
        <v>0</v>
      </c>
      <c r="F18">
        <v>0.14862174670517464</v>
      </c>
      <c r="G18">
        <v>9.0198513639360781E-2</v>
      </c>
      <c r="H18">
        <v>0.36691240761966826</v>
      </c>
      <c r="I18">
        <v>0</v>
      </c>
      <c r="J18">
        <v>0.18325149069413063</v>
      </c>
      <c r="K18">
        <v>0.1484265818449734</v>
      </c>
      <c r="L18">
        <v>0</v>
      </c>
      <c r="M18">
        <v>0</v>
      </c>
      <c r="N18">
        <v>0</v>
      </c>
      <c r="O18">
        <v>0</v>
      </c>
      <c r="P18">
        <v>3.4703227264483653E-2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37</v>
      </c>
      <c r="B19">
        <v>1.6961388414177759E-2</v>
      </c>
      <c r="C19">
        <v>0.10280519261709886</v>
      </c>
      <c r="D19">
        <v>0.13354231382499243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0.25490543206391947</v>
      </c>
      <c r="M19">
        <v>9.1536545644068851E-2</v>
      </c>
      <c r="N19">
        <v>0</v>
      </c>
      <c r="O19">
        <v>5.3337719337106751E-2</v>
      </c>
      <c r="P19">
        <v>0.13984215775416853</v>
      </c>
      <c r="Q19">
        <v>5.0817738009844807E-2</v>
      </c>
      <c r="R19">
        <v>0.15625151233462273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38</v>
      </c>
      <c r="B20">
        <v>3.6594450271728095E-3</v>
      </c>
      <c r="C20">
        <v>0.31818414459322919</v>
      </c>
      <c r="D20">
        <v>8.8488405295263167E-2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0.14819793303108086</v>
      </c>
      <c r="M20">
        <v>7.0728152425551069E-2</v>
      </c>
      <c r="N20">
        <v>4.0898486834872752E-2</v>
      </c>
      <c r="O20">
        <v>5.2987899689775506E-2</v>
      </c>
      <c r="P20">
        <v>6.8760854582406078E-2</v>
      </c>
      <c r="Q20">
        <v>4.7118816135245947E-2</v>
      </c>
      <c r="R20">
        <v>0.16097586238540271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34</v>
      </c>
      <c r="B21">
        <v>1.8828113458406959E-2</v>
      </c>
      <c r="C21">
        <v>0</v>
      </c>
      <c r="D21">
        <v>0</v>
      </c>
      <c r="E21">
        <v>0</v>
      </c>
      <c r="F21">
        <v>0.18912508880940054</v>
      </c>
      <c r="G21">
        <v>0.1011478865035743</v>
      </c>
      <c r="H21">
        <v>0.36860941900485733</v>
      </c>
      <c r="I21">
        <v>0</v>
      </c>
      <c r="J21">
        <v>0.10019111183067861</v>
      </c>
      <c r="K21">
        <v>0.18473909770664318</v>
      </c>
      <c r="L21">
        <v>0</v>
      </c>
      <c r="M21">
        <v>0</v>
      </c>
      <c r="N21">
        <v>0</v>
      </c>
      <c r="O21">
        <v>0</v>
      </c>
      <c r="P21">
        <v>3.7359282686439052E-2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39</v>
      </c>
      <c r="B22">
        <v>7.3994982676764192E-3</v>
      </c>
      <c r="C22">
        <v>0.1353872473886798</v>
      </c>
      <c r="D22">
        <v>0.1821946786867627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0.23400937351785558</v>
      </c>
      <c r="M22">
        <v>9.5635379867781423E-2</v>
      </c>
      <c r="N22">
        <v>0</v>
      </c>
      <c r="O22">
        <v>0</v>
      </c>
      <c r="P22">
        <v>4.5976791514176815E-2</v>
      </c>
      <c r="Q22">
        <v>7.9639891003049995E-2</v>
      </c>
      <c r="R22">
        <v>0.21975713975401734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40</v>
      </c>
      <c r="B23">
        <v>6.3950888826100685E-3</v>
      </c>
      <c r="C23">
        <v>7.5864937745435027E-2</v>
      </c>
      <c r="D23">
        <v>9.2693781033390515E-2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0.22061450210299899</v>
      </c>
      <c r="M23">
        <v>0.1178975052356461</v>
      </c>
      <c r="N23">
        <v>0</v>
      </c>
      <c r="O23">
        <v>0</v>
      </c>
      <c r="P23">
        <v>0.17862575946472276</v>
      </c>
      <c r="Q23">
        <v>0.12495453870800423</v>
      </c>
      <c r="R23">
        <v>0.18295388682719232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35</v>
      </c>
      <c r="B24">
        <v>6.6437292256510613E-3</v>
      </c>
      <c r="C24">
        <v>0</v>
      </c>
      <c r="D24">
        <v>0</v>
      </c>
      <c r="E24">
        <v>0</v>
      </c>
      <c r="F24">
        <v>4.8576792460752888E-2</v>
      </c>
      <c r="G24">
        <v>8.7714730021300813E-2</v>
      </c>
      <c r="H24">
        <v>0.44798277169839329</v>
      </c>
      <c r="I24">
        <v>0</v>
      </c>
      <c r="J24">
        <v>0.13167145604297448</v>
      </c>
      <c r="K24">
        <v>0.1694181703428434</v>
      </c>
      <c r="L24">
        <v>0</v>
      </c>
      <c r="M24">
        <v>0</v>
      </c>
      <c r="N24">
        <v>0</v>
      </c>
      <c r="O24">
        <v>0</v>
      </c>
      <c r="P24">
        <v>0.10799235020808402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41</v>
      </c>
      <c r="B25">
        <v>2.1489366615818732E-2</v>
      </c>
      <c r="C25">
        <v>8.9429866476744779E-2</v>
      </c>
      <c r="D25">
        <v>0.18065470318626894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0.19890411362911373</v>
      </c>
      <c r="M25">
        <v>0.13120301736101928</v>
      </c>
      <c r="N25">
        <v>0</v>
      </c>
      <c r="O25">
        <v>4.8540381725733758E-2</v>
      </c>
      <c r="P25">
        <v>0</v>
      </c>
      <c r="Q25">
        <v>8.0932344992677777E-2</v>
      </c>
      <c r="R25">
        <v>0.24884620601262281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48</v>
      </c>
      <c r="B26">
        <v>1.9878180774208186E-2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0.98012181922579178</v>
      </c>
    </row>
    <row r="27" spans="1:25" x14ac:dyDescent="0.25">
      <c r="A27">
        <v>49</v>
      </c>
      <c r="B27">
        <v>8.9807859081059548E-3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0.99101921409189409</v>
      </c>
    </row>
    <row r="28" spans="1:25" x14ac:dyDescent="0.25">
      <c r="A28">
        <v>50</v>
      </c>
      <c r="B28">
        <v>2.930939460402265E-2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0.9706906053959774</v>
      </c>
    </row>
    <row r="29" spans="1:25" x14ac:dyDescent="0.25">
      <c r="A29">
        <v>51</v>
      </c>
      <c r="B29">
        <v>1.5251745092465009E-3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0.9984748254907535</v>
      </c>
    </row>
    <row r="30" spans="1:25" x14ac:dyDescent="0.25">
      <c r="A30">
        <v>52</v>
      </c>
      <c r="B30">
        <v>0.10850331534005293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0.89149668465994714</v>
      </c>
    </row>
    <row r="31" spans="1:25" x14ac:dyDescent="0.25">
      <c r="A31">
        <v>54</v>
      </c>
      <c r="B31">
        <v>1.8367547501351701E-2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0.98163245249864817</v>
      </c>
    </row>
    <row r="32" spans="1:25" x14ac:dyDescent="0.25">
      <c r="A32">
        <v>55</v>
      </c>
      <c r="B32">
        <v>2.9732226211637451E-2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0.9702677737883626</v>
      </c>
    </row>
    <row r="33" spans="1:25" x14ac:dyDescent="0.25">
      <c r="A33">
        <v>56</v>
      </c>
      <c r="B33">
        <v>2.4089496878839906E-2</v>
      </c>
      <c r="C33">
        <v>0</v>
      </c>
      <c r="D33">
        <v>0</v>
      </c>
      <c r="E33">
        <v>0</v>
      </c>
      <c r="F33">
        <v>0.14635174288481109</v>
      </c>
      <c r="G33">
        <v>0</v>
      </c>
      <c r="H33">
        <v>5.9119734712321313E-2</v>
      </c>
      <c r="I33">
        <v>0</v>
      </c>
      <c r="J33">
        <v>0.19834931562885078</v>
      </c>
      <c r="K33">
        <v>0.41901358068320055</v>
      </c>
      <c r="L33">
        <v>0</v>
      </c>
      <c r="M33">
        <v>0</v>
      </c>
      <c r="N33">
        <v>0</v>
      </c>
      <c r="O33">
        <v>0</v>
      </c>
      <c r="P33">
        <v>0.14641129110731663</v>
      </c>
      <c r="Q33">
        <v>0</v>
      </c>
      <c r="R33">
        <v>6.6648381046597533E-3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57</v>
      </c>
      <c r="B34">
        <v>7.4488486033230956E-3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0.99255115139667693</v>
      </c>
    </row>
    <row r="35" spans="1:25" x14ac:dyDescent="0.25">
      <c r="A35">
        <v>58</v>
      </c>
      <c r="B35">
        <v>5.4165028974343415E-2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0.45408464701879059</v>
      </c>
      <c r="M35">
        <v>0</v>
      </c>
      <c r="N35">
        <v>0</v>
      </c>
      <c r="O35">
        <v>0</v>
      </c>
      <c r="P35">
        <v>0.17293144571461969</v>
      </c>
      <c r="Q35">
        <v>0</v>
      </c>
      <c r="R35">
        <v>0.31881887829224631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59</v>
      </c>
      <c r="B36">
        <v>4.7235193627386957E-2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0.45246300911189452</v>
      </c>
      <c r="M36">
        <v>0</v>
      </c>
      <c r="N36">
        <v>0</v>
      </c>
      <c r="O36">
        <v>0</v>
      </c>
      <c r="P36">
        <v>0.20907297341177533</v>
      </c>
      <c r="Q36">
        <v>0</v>
      </c>
      <c r="R36">
        <v>0.29122882384894316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60</v>
      </c>
      <c r="B37">
        <v>3.2141208149466451E-2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0.47544126624143757</v>
      </c>
      <c r="M37">
        <v>0</v>
      </c>
      <c r="N37">
        <v>0</v>
      </c>
      <c r="O37">
        <v>0</v>
      </c>
      <c r="P37">
        <v>0.23154576212553071</v>
      </c>
      <c r="Q37">
        <v>0</v>
      </c>
      <c r="R37">
        <v>0.26087176348356522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61</v>
      </c>
      <c r="B38">
        <v>4.2186557915680637E-3</v>
      </c>
      <c r="C38">
        <v>0.12140750350611436</v>
      </c>
      <c r="D38">
        <v>6.3944490252792377E-2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0.25803957970279878</v>
      </c>
      <c r="M38">
        <v>8.2256621130755311E-2</v>
      </c>
      <c r="N38">
        <v>0</v>
      </c>
      <c r="O38">
        <v>7.1895556151160611E-2</v>
      </c>
      <c r="P38">
        <v>0.1542252725916913</v>
      </c>
      <c r="Q38">
        <v>6.8498795635980603E-2</v>
      </c>
      <c r="R38">
        <v>0.17551352523713845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63</v>
      </c>
      <c r="B39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36</v>
      </c>
      <c r="B40">
        <v>1.911165565953821E-2</v>
      </c>
      <c r="C40">
        <v>0.21555065449057367</v>
      </c>
      <c r="D40">
        <v>8.7308457694859953E-2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0.32043295248767278</v>
      </c>
      <c r="M40">
        <v>4.78536220732209E-2</v>
      </c>
      <c r="N40">
        <v>0</v>
      </c>
      <c r="O40">
        <v>5.9751382329153682E-2</v>
      </c>
      <c r="P40">
        <v>5.4377038569742769E-2</v>
      </c>
      <c r="Q40">
        <v>4.7095298324891129E-2</v>
      </c>
      <c r="R40">
        <v>0.14851893837034694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77</v>
      </c>
      <c r="B41">
        <v>2.2553318258335755E-2</v>
      </c>
      <c r="C41">
        <v>7.5488072124646657E-2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0.14223514194159742</v>
      </c>
      <c r="M41">
        <v>9.9537318118417095E-2</v>
      </c>
      <c r="N41">
        <v>0</v>
      </c>
      <c r="O41">
        <v>0</v>
      </c>
      <c r="P41">
        <v>0.35177395743754775</v>
      </c>
      <c r="Q41">
        <v>0.10361151355081855</v>
      </c>
      <c r="R41">
        <v>0.20480067856863676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80</v>
      </c>
      <c r="B42">
        <v>2.2460680153216457E-2</v>
      </c>
      <c r="C42">
        <v>7.5020481640394515E-2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0.1087113080812611</v>
      </c>
      <c r="M42">
        <v>6.0942254589071342E-2</v>
      </c>
      <c r="N42">
        <v>0</v>
      </c>
      <c r="O42">
        <v>0</v>
      </c>
      <c r="P42">
        <v>0.4857530368221456</v>
      </c>
      <c r="Q42">
        <v>6.6194820000493912E-2</v>
      </c>
      <c r="R42">
        <v>0.18091741871341718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82</v>
      </c>
      <c r="B43">
        <v>2.4031406745393911E-2</v>
      </c>
      <c r="C43">
        <v>7.4798372028476501E-2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0.11164346411697525</v>
      </c>
      <c r="M43">
        <v>5.9528977084075299E-2</v>
      </c>
      <c r="N43">
        <v>2.5691942932651278E-2</v>
      </c>
      <c r="O43">
        <v>0</v>
      </c>
      <c r="P43">
        <v>0.49532204725577861</v>
      </c>
      <c r="Q43">
        <v>5.8665635653278751E-2</v>
      </c>
      <c r="R43">
        <v>0.15031815418337038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12</v>
      </c>
      <c r="B44">
        <v>1.6060095005096756E-2</v>
      </c>
      <c r="C44">
        <v>0.10199105582861777</v>
      </c>
      <c r="D44">
        <v>0.14224303949529499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0.25975742981477323</v>
      </c>
      <c r="M44">
        <v>4.8891716896517536E-2</v>
      </c>
      <c r="N44">
        <v>2.1400187001891263E-2</v>
      </c>
      <c r="O44">
        <v>3.7380587479663815E-2</v>
      </c>
      <c r="P44">
        <v>0.13663274330611266</v>
      </c>
      <c r="Q44">
        <v>5.6355754738972884E-2</v>
      </c>
      <c r="R44">
        <v>0.17928739043305911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22</v>
      </c>
      <c r="B45">
        <v>0.17023834514131894</v>
      </c>
      <c r="C45">
        <v>9.8894689463193464E-2</v>
      </c>
      <c r="D45">
        <v>0.13632647797548827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0.22557175818961472</v>
      </c>
      <c r="M45">
        <v>4.1096938090235145E-2</v>
      </c>
      <c r="N45">
        <v>4.089386322690701E-2</v>
      </c>
      <c r="O45">
        <v>3.2001943084691321E-2</v>
      </c>
      <c r="P45">
        <v>5.7017463515229579E-2</v>
      </c>
      <c r="Q45">
        <v>4.5580332669538239E-2</v>
      </c>
      <c r="R45">
        <v>0.15237818864378327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13</v>
      </c>
      <c r="B46">
        <v>0.18034245143959696</v>
      </c>
      <c r="C46">
        <v>9.5718924958865567E-2</v>
      </c>
      <c r="D46">
        <v>0.12243859143557384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0.22638908944374278</v>
      </c>
      <c r="M46">
        <v>4.4563638139570858E-2</v>
      </c>
      <c r="N46">
        <v>2.049860018799339E-2</v>
      </c>
      <c r="O46">
        <v>3.2548581534807497E-2</v>
      </c>
      <c r="P46">
        <v>7.6047366243304312E-2</v>
      </c>
      <c r="Q46">
        <v>4.8930973700220745E-2</v>
      </c>
      <c r="R46">
        <v>0.15252178291632398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19</v>
      </c>
      <c r="B47">
        <v>0.190536978127156</v>
      </c>
      <c r="C47">
        <v>9.7371405062393709E-2</v>
      </c>
      <c r="D47">
        <v>0.13651520520400084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0.22599508169099403</v>
      </c>
      <c r="M47">
        <v>4.1153831742453739E-2</v>
      </c>
      <c r="N47">
        <v>4.0950475746973532E-2</v>
      </c>
      <c r="O47">
        <v>3.2131793742478161E-2</v>
      </c>
      <c r="P47">
        <v>3.7112658163920821E-2</v>
      </c>
      <c r="Q47">
        <v>4.5643433029696805E-2</v>
      </c>
      <c r="R47">
        <v>0.15258913748993241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14</v>
      </c>
      <c r="B48">
        <v>0.16946032145036377</v>
      </c>
      <c r="C48">
        <v>9.5594593364650371E-2</v>
      </c>
      <c r="D48">
        <v>0.13677821132020032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0.2294263480250916</v>
      </c>
      <c r="M48">
        <v>4.4847116365056609E-2</v>
      </c>
      <c r="N48">
        <v>2.0487701395977109E-2</v>
      </c>
      <c r="O48">
        <v>3.2352896428807884E-2</v>
      </c>
      <c r="P48">
        <v>6.9064668155999251E-2</v>
      </c>
      <c r="Q48">
        <v>4.8496138975925571E-2</v>
      </c>
      <c r="R48">
        <v>0.15349200451792724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20</v>
      </c>
      <c r="B49">
        <v>8.8132703650403391E-2</v>
      </c>
      <c r="C49">
        <v>0.10071496865602908</v>
      </c>
      <c r="D49">
        <v>0.12623728641438792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0.22937323825049197</v>
      </c>
      <c r="M49">
        <v>4.6795972547747394E-2</v>
      </c>
      <c r="N49">
        <v>4.1035942096214376E-2</v>
      </c>
      <c r="O49">
        <v>1.2451381979314413E-2</v>
      </c>
      <c r="P49">
        <v>0.12984848903061455</v>
      </c>
      <c r="Q49">
        <v>5.1901092768458862E-2</v>
      </c>
      <c r="R49">
        <v>0.1735089246063381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15</v>
      </c>
      <c r="B50">
        <v>1.2335219080511805E-2</v>
      </c>
      <c r="C50">
        <v>7.6022077659995524E-2</v>
      </c>
      <c r="D50">
        <v>7.5866309323942532E-2</v>
      </c>
      <c r="E50">
        <v>0</v>
      </c>
      <c r="F50">
        <v>6.8810166355967567E-2</v>
      </c>
      <c r="G50">
        <v>4.1769210272233528E-2</v>
      </c>
      <c r="H50">
        <v>7.1807483571047631E-2</v>
      </c>
      <c r="I50">
        <v>0</v>
      </c>
      <c r="J50">
        <v>6.7354980288188246E-2</v>
      </c>
      <c r="K50">
        <v>5.8751993472385952E-2</v>
      </c>
      <c r="L50">
        <v>0.15921660490099754</v>
      </c>
      <c r="M50">
        <v>2.93461379654626E-2</v>
      </c>
      <c r="N50">
        <v>5.2919694657805952E-2</v>
      </c>
      <c r="O50">
        <v>4.0454515888526457E-2</v>
      </c>
      <c r="P50">
        <v>4.8214570158368726E-2</v>
      </c>
      <c r="Q50">
        <v>3.8543211357521021E-2</v>
      </c>
      <c r="R50">
        <v>0.15858782504704477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16</v>
      </c>
      <c r="B51">
        <v>4.8787336244178914E-2</v>
      </c>
      <c r="C51">
        <v>0.10618630049320432</v>
      </c>
      <c r="D51">
        <v>0.11785117227119903</v>
      </c>
      <c r="E51">
        <v>0</v>
      </c>
      <c r="F51">
        <v>5.2857248805666585E-2</v>
      </c>
      <c r="G51">
        <v>0</v>
      </c>
      <c r="H51">
        <v>3.7362485705621479E-2</v>
      </c>
      <c r="I51">
        <v>0</v>
      </c>
      <c r="J51">
        <v>0</v>
      </c>
      <c r="K51">
        <v>0</v>
      </c>
      <c r="L51">
        <v>0.19920571215225633</v>
      </c>
      <c r="M51">
        <v>4.7457984712728912E-2</v>
      </c>
      <c r="N51">
        <v>4.0557366657073393E-2</v>
      </c>
      <c r="O51">
        <v>2.9595770853182806E-2</v>
      </c>
      <c r="P51">
        <v>0.11851688392603434</v>
      </c>
      <c r="Q51">
        <v>4.9345618057720794E-2</v>
      </c>
      <c r="R51">
        <v>0.15227612012113298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17</v>
      </c>
      <c r="B52">
        <v>4.8535291916133122E-2</v>
      </c>
      <c r="C52">
        <v>0.10621443684564713</v>
      </c>
      <c r="D52">
        <v>0.11788239948321617</v>
      </c>
      <c r="E52">
        <v>0</v>
      </c>
      <c r="F52">
        <v>5.287125447470907E-2</v>
      </c>
      <c r="G52">
        <v>0</v>
      </c>
      <c r="H52">
        <v>3.737238570271216E-2</v>
      </c>
      <c r="I52">
        <v>0</v>
      </c>
      <c r="J52">
        <v>0</v>
      </c>
      <c r="K52">
        <v>0</v>
      </c>
      <c r="L52">
        <v>0.19925849600572615</v>
      </c>
      <c r="M52">
        <v>4.7470559730201985E-2</v>
      </c>
      <c r="N52">
        <v>4.0568113206836544E-2</v>
      </c>
      <c r="O52">
        <v>2.9603612891521781E-2</v>
      </c>
      <c r="P52">
        <v>0.11854828753272444</v>
      </c>
      <c r="Q52">
        <v>4.9358693244394888E-2</v>
      </c>
      <c r="R52">
        <v>0.15231646896617657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18</v>
      </c>
      <c r="B53">
        <v>1.4096747302523157E-2</v>
      </c>
      <c r="C53">
        <v>7.9867823169949864E-2</v>
      </c>
      <c r="D53">
        <v>0.1128089626472209</v>
      </c>
      <c r="E53">
        <v>0</v>
      </c>
      <c r="F53">
        <v>5.5415131003568242E-2</v>
      </c>
      <c r="G53">
        <v>3.363814363094722E-2</v>
      </c>
      <c r="H53">
        <v>7.7653782865045456E-2</v>
      </c>
      <c r="I53">
        <v>0</v>
      </c>
      <c r="J53">
        <v>3.6852517791825662E-2</v>
      </c>
      <c r="K53">
        <v>4.7314947592924955E-2</v>
      </c>
      <c r="L53">
        <v>0.16511102179551138</v>
      </c>
      <c r="M53">
        <v>4.9754584270743821E-2</v>
      </c>
      <c r="N53">
        <v>0</v>
      </c>
      <c r="O53">
        <v>3.7233572825793128E-2</v>
      </c>
      <c r="P53">
        <v>4.97008739372133E-2</v>
      </c>
      <c r="Q53">
        <v>5.8769329244923278E-2</v>
      </c>
      <c r="R53">
        <v>0.18178256192180961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25</v>
      </c>
      <c r="B54">
        <v>2.1918714322523281E-2</v>
      </c>
      <c r="C54">
        <v>9.6079920366689428E-2</v>
      </c>
      <c r="D54">
        <v>0.10607540153064229</v>
      </c>
      <c r="E54">
        <v>0</v>
      </c>
      <c r="F54">
        <v>5.4746465979556909E-2</v>
      </c>
      <c r="G54">
        <v>3.3232249974984633E-2</v>
      </c>
      <c r="H54">
        <v>3.8697890995325557E-2</v>
      </c>
      <c r="I54">
        <v>0</v>
      </c>
      <c r="J54">
        <v>7.3245288460246458E-2</v>
      </c>
      <c r="K54">
        <v>4.6744023190232832E-2</v>
      </c>
      <c r="L54">
        <v>0.16995637851398293</v>
      </c>
      <c r="M54">
        <v>4.9154222064906418E-2</v>
      </c>
      <c r="N54">
        <v>4.0264738710891305E-2</v>
      </c>
      <c r="O54">
        <v>3.0653579192317579E-2</v>
      </c>
      <c r="P54">
        <v>4.0917633187926745E-2</v>
      </c>
      <c r="Q54">
        <v>5.1109322964754934E-2</v>
      </c>
      <c r="R54">
        <v>0.14720417054501861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26</v>
      </c>
      <c r="B55">
        <v>6.6884562506657483E-3</v>
      </c>
      <c r="C55">
        <v>7.1178038589270923E-2</v>
      </c>
      <c r="D55">
        <v>0.10806299723393309</v>
      </c>
      <c r="E55">
        <v>0</v>
      </c>
      <c r="F55">
        <v>4.4929986494058619E-2</v>
      </c>
      <c r="G55">
        <v>3.818281823599555E-2</v>
      </c>
      <c r="H55">
        <v>7.10919852800318E-2</v>
      </c>
      <c r="I55">
        <v>0</v>
      </c>
      <c r="J55">
        <v>5.8822217604351641E-2</v>
      </c>
      <c r="K55">
        <v>3.8362445740321778E-2</v>
      </c>
      <c r="L55">
        <v>0.15141441692328481</v>
      </c>
      <c r="M55">
        <v>4.0340476667971366E-2</v>
      </c>
      <c r="N55">
        <v>2.046244907809508E-2</v>
      </c>
      <c r="O55">
        <v>2.7169718892708961E-2</v>
      </c>
      <c r="P55">
        <v>0.12424886414766731</v>
      </c>
      <c r="Q55">
        <v>4.0267211836633045E-2</v>
      </c>
      <c r="R55">
        <v>0.15877791702501032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24</v>
      </c>
      <c r="B56">
        <v>1.1299860233499636E-2</v>
      </c>
      <c r="C56">
        <v>7.3487706493233496E-2</v>
      </c>
      <c r="D56">
        <v>0.12301944600972582</v>
      </c>
      <c r="E56">
        <v>0</v>
      </c>
      <c r="F56">
        <v>4.3843221655204399E-2</v>
      </c>
      <c r="G56">
        <v>2.6613752608222775E-2</v>
      </c>
      <c r="H56">
        <v>3.0990862736793745E-2</v>
      </c>
      <c r="I56">
        <v>0</v>
      </c>
      <c r="J56">
        <v>4.9623575910138412E-2</v>
      </c>
      <c r="K56">
        <v>3.7434536332457878E-2</v>
      </c>
      <c r="L56">
        <v>0.14774465454948793</v>
      </c>
      <c r="M56">
        <v>3.9364722721747326E-2</v>
      </c>
      <c r="N56">
        <v>3.3253335669671355E-2</v>
      </c>
      <c r="O56">
        <v>2.5776079335126222E-2</v>
      </c>
      <c r="P56">
        <v>0.16589065063224276</v>
      </c>
      <c r="Q56">
        <v>4.0930447934811418E-2</v>
      </c>
      <c r="R56">
        <v>0.15072714717763666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27</v>
      </c>
      <c r="B57">
        <v>1.0115849314648843E-2</v>
      </c>
      <c r="C57">
        <v>7.019291347197866E-2</v>
      </c>
      <c r="D57">
        <v>0.10103676048503002</v>
      </c>
      <c r="E57">
        <v>0</v>
      </c>
      <c r="F57">
        <v>4.5775599337171513E-2</v>
      </c>
      <c r="G57">
        <v>3.8901444792691094E-2</v>
      </c>
      <c r="H57">
        <v>7.2429984698374306E-2</v>
      </c>
      <c r="I57">
        <v>0</v>
      </c>
      <c r="J57">
        <v>6.5531832932860523E-2</v>
      </c>
      <c r="K57">
        <v>3.908445300857518E-2</v>
      </c>
      <c r="L57">
        <v>0.15278513465543336</v>
      </c>
      <c r="M57">
        <v>3.2879769456734854E-2</v>
      </c>
      <c r="N57">
        <v>2.0459102291556598E-2</v>
      </c>
      <c r="O57">
        <v>2.6655846576051613E-2</v>
      </c>
      <c r="P57">
        <v>0.12487667275498388</v>
      </c>
      <c r="Q57">
        <v>4.1025068095724218E-2</v>
      </c>
      <c r="R57">
        <v>0.15824956812818539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28</v>
      </c>
      <c r="B58">
        <v>2.8353996188212795E-2</v>
      </c>
      <c r="C58">
        <v>9.6373789382371511E-2</v>
      </c>
      <c r="D58">
        <v>0.10639984261798835</v>
      </c>
      <c r="E58">
        <v>0</v>
      </c>
      <c r="F58">
        <v>5.4913912934218032E-2</v>
      </c>
      <c r="G58">
        <v>3.3333893778932207E-2</v>
      </c>
      <c r="H58">
        <v>3.8816251950375975E-2</v>
      </c>
      <c r="I58">
        <v>0</v>
      </c>
      <c r="J58">
        <v>7.3469315715275541E-2</v>
      </c>
      <c r="K58">
        <v>4.6886993959062664E-2</v>
      </c>
      <c r="L58">
        <v>0.17036913135507742</v>
      </c>
      <c r="M58">
        <v>4.9304564642207734E-2</v>
      </c>
      <c r="N58">
        <v>0</v>
      </c>
      <c r="O58">
        <v>3.0747335901419749E-2</v>
      </c>
      <c r="P58">
        <v>6.1564175134020183E-2</v>
      </c>
      <c r="Q58">
        <v>5.1265645392734774E-2</v>
      </c>
      <c r="R58">
        <v>0.15820115104810303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23</v>
      </c>
      <c r="B59">
        <v>5.4420583880634782E-2</v>
      </c>
      <c r="C59">
        <v>0.14926025171658938</v>
      </c>
      <c r="D59">
        <v>0.14649923609258839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0.14606683032878229</v>
      </c>
      <c r="M59">
        <v>4.9702532160385386E-2</v>
      </c>
      <c r="N59">
        <v>4.0779134184006298E-2</v>
      </c>
      <c r="O59">
        <v>4.6493274889752398E-2</v>
      </c>
      <c r="P59">
        <v>0.1206743562922426</v>
      </c>
      <c r="Q59">
        <v>6.8905922669184022E-2</v>
      </c>
      <c r="R59">
        <v>0.1771978777858344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31</v>
      </c>
      <c r="B60">
        <v>9.5999922382949979E-2</v>
      </c>
      <c r="C60">
        <v>0.13746324503291102</v>
      </c>
      <c r="D60">
        <v>0.16717745371183709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0.16008039626422582</v>
      </c>
      <c r="M60">
        <v>4.7832939629781551E-2</v>
      </c>
      <c r="N60">
        <v>4.0689424370412924E-2</v>
      </c>
      <c r="O60">
        <v>4.7727360665188741E-2</v>
      </c>
      <c r="P60">
        <v>7.9635506202792444E-2</v>
      </c>
      <c r="Q60">
        <v>5.9682584092100442E-2</v>
      </c>
      <c r="R60">
        <v>0.16371116764779986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53</v>
      </c>
      <c r="B61">
        <v>8.5818000370172592E-2</v>
      </c>
      <c r="C61">
        <v>8.9082046366257134E-2</v>
      </c>
      <c r="D61">
        <v>8.9645181590401912E-2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0.20676132468315775</v>
      </c>
      <c r="M61">
        <v>5.8629978165377135E-2</v>
      </c>
      <c r="N61">
        <v>3.4946747205306862E-2</v>
      </c>
      <c r="O61">
        <v>2.7333204343581045E-2</v>
      </c>
      <c r="P61">
        <v>0.1385022998596421</v>
      </c>
      <c r="Q61">
        <v>6.59048385593511E-2</v>
      </c>
      <c r="R61">
        <v>0.20337637885675236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42</v>
      </c>
      <c r="B62">
        <v>0.1350998200346071</v>
      </c>
      <c r="C62">
        <v>9.6517390918039375E-2</v>
      </c>
      <c r="D62">
        <v>0.13579404493334823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0.24467851314643468</v>
      </c>
      <c r="M62">
        <v>4.9016126093776945E-2</v>
      </c>
      <c r="N62">
        <v>2.0461881859643639E-2</v>
      </c>
      <c r="O62">
        <v>3.0567459717543512E-2</v>
      </c>
      <c r="P62">
        <v>9.3506135803255258E-2</v>
      </c>
      <c r="Q62">
        <v>4.7568018633000871E-2</v>
      </c>
      <c r="R62">
        <v>0.14679060886035031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70</v>
      </c>
      <c r="B63">
        <v>9.7195632814279606E-2</v>
      </c>
      <c r="C63">
        <v>6.4781440384461597E-2</v>
      </c>
      <c r="D63">
        <v>3.8114209421527392E-2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0.15538075934452272</v>
      </c>
      <c r="M63">
        <v>5.0065390266805537E-2</v>
      </c>
      <c r="N63">
        <v>0</v>
      </c>
      <c r="O63">
        <v>0</v>
      </c>
      <c r="P63">
        <v>0.34730100289291177</v>
      </c>
      <c r="Q63">
        <v>7.0769937303896913E-2</v>
      </c>
      <c r="R63">
        <v>0.17639162757159443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67</v>
      </c>
      <c r="B64">
        <v>2.1600845736514537E-2</v>
      </c>
      <c r="C64">
        <v>0</v>
      </c>
      <c r="D64">
        <v>0</v>
      </c>
      <c r="E64">
        <v>0</v>
      </c>
      <c r="F64">
        <v>0</v>
      </c>
      <c r="G64">
        <v>0</v>
      </c>
      <c r="H64">
        <v>0.14837711214023541</v>
      </c>
      <c r="I64">
        <v>0</v>
      </c>
      <c r="J64">
        <v>3.4040543154187142E-2</v>
      </c>
      <c r="K64">
        <v>0.13960580895909075</v>
      </c>
      <c r="L64">
        <v>0.1632775660227121</v>
      </c>
      <c r="M64">
        <v>3.9954911812621653E-2</v>
      </c>
      <c r="N64">
        <v>0</v>
      </c>
      <c r="O64">
        <v>0</v>
      </c>
      <c r="P64">
        <v>0.24944862672926221</v>
      </c>
      <c r="Q64">
        <v>4.9852934036789816E-2</v>
      </c>
      <c r="R64">
        <v>0.15384165140858636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68</v>
      </c>
      <c r="B65">
        <v>2.2234286017481852E-2</v>
      </c>
      <c r="C65">
        <v>0</v>
      </c>
      <c r="D65">
        <v>0</v>
      </c>
      <c r="E65">
        <v>0</v>
      </c>
      <c r="F65">
        <v>0</v>
      </c>
      <c r="G65">
        <v>0</v>
      </c>
      <c r="H65">
        <v>0.15248694501008392</v>
      </c>
      <c r="I65">
        <v>0</v>
      </c>
      <c r="J65">
        <v>3.4983417301989332E-2</v>
      </c>
      <c r="K65">
        <v>0.14347268933036789</v>
      </c>
      <c r="L65">
        <v>0.15616629757819553</v>
      </c>
      <c r="M65">
        <v>4.0035065339648249E-2</v>
      </c>
      <c r="N65">
        <v>0</v>
      </c>
      <c r="O65">
        <v>0</v>
      </c>
      <c r="P65">
        <v>0.24567641222858555</v>
      </c>
      <c r="Q65">
        <v>5.1233788698317018E-2</v>
      </c>
      <c r="R65">
        <v>0.15371109849533066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98</v>
      </c>
      <c r="B66">
        <v>1.4833947947377643E-2</v>
      </c>
      <c r="C66">
        <v>6.8639751321297363E-2</v>
      </c>
      <c r="D66">
        <v>5.6625745527375038E-2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6.0405269362179978E-2</v>
      </c>
      <c r="N66">
        <v>0</v>
      </c>
      <c r="O66">
        <v>0</v>
      </c>
      <c r="P66">
        <v>0.56119848919714599</v>
      </c>
      <c r="Q66">
        <v>5.8321601717236153E-2</v>
      </c>
      <c r="R66">
        <v>0.17997519492738781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89</v>
      </c>
      <c r="B67">
        <v>1.8600405618676881E-2</v>
      </c>
      <c r="C67">
        <v>0</v>
      </c>
      <c r="D67">
        <v>2.8750935255864477E-2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3.6132412314566084E-2</v>
      </c>
      <c r="M67">
        <v>4.0163011365396253E-2</v>
      </c>
      <c r="N67">
        <v>0</v>
      </c>
      <c r="O67">
        <v>0</v>
      </c>
      <c r="P67">
        <v>0.6800585490622707</v>
      </c>
      <c r="Q67">
        <v>4.5556896408812754E-2</v>
      </c>
      <c r="R67">
        <v>0.15073778997441287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4A2D-53F5-41C2-83CE-C35426DB81DD}">
  <sheetPr codeName="Sheet6">
    <tabColor theme="9" tint="0.59999389629810485"/>
  </sheetPr>
  <dimension ref="A1:Y1000"/>
  <sheetViews>
    <sheetView workbookViewId="0"/>
  </sheetViews>
  <sheetFormatPr defaultColWidth="9.140625" defaultRowHeight="15" x14ac:dyDescent="0.25"/>
  <cols>
    <col min="1" max="1" width="11.5703125" customWidth="1"/>
    <col min="2" max="2" width="26" customWidth="1"/>
    <col min="3" max="3" width="6.42578125" customWidth="1"/>
    <col min="4" max="4" width="11.28515625" customWidth="1"/>
    <col min="5" max="6" width="17.42578125" customWidth="1"/>
  </cols>
  <sheetData>
    <row r="1" spans="1:25" ht="30" x14ac:dyDescent="0.25">
      <c r="A1" s="29" t="s">
        <v>266</v>
      </c>
      <c r="B1" s="30" t="s">
        <v>267</v>
      </c>
      <c r="C1" s="30" t="s">
        <v>63</v>
      </c>
      <c r="D1" s="30" t="s">
        <v>62</v>
      </c>
      <c r="E1" s="30" t="s">
        <v>265</v>
      </c>
      <c r="F1" s="30" t="s">
        <v>64</v>
      </c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spans="1:25" x14ac:dyDescent="0.25">
      <c r="A2" s="60"/>
      <c r="B2" s="31"/>
      <c r="C2" s="51"/>
      <c r="D2" s="48"/>
      <c r="E2" s="54"/>
      <c r="F2" s="55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</row>
    <row r="3" spans="1:25" x14ac:dyDescent="0.25">
      <c r="A3" s="61"/>
      <c r="B3" s="32"/>
      <c r="C3" s="52"/>
      <c r="D3" s="49"/>
      <c r="E3" s="56"/>
      <c r="F3" s="57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</row>
    <row r="4" spans="1:25" x14ac:dyDescent="0.25">
      <c r="A4" s="61"/>
      <c r="B4" s="32"/>
      <c r="C4" s="52"/>
      <c r="D4" s="49"/>
      <c r="E4" s="56"/>
      <c r="F4" s="57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spans="1:25" x14ac:dyDescent="0.25">
      <c r="A5" s="61"/>
      <c r="B5" s="32"/>
      <c r="C5" s="52"/>
      <c r="D5" s="49"/>
      <c r="E5" s="56"/>
      <c r="F5" s="57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</row>
    <row r="6" spans="1:25" x14ac:dyDescent="0.25">
      <c r="A6" s="61"/>
      <c r="B6" s="32"/>
      <c r="C6" s="52"/>
      <c r="D6" s="49"/>
      <c r="E6" s="56"/>
      <c r="F6" s="57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</row>
    <row r="7" spans="1:25" x14ac:dyDescent="0.25">
      <c r="A7" s="61"/>
      <c r="B7" s="32"/>
      <c r="C7" s="52"/>
      <c r="D7" s="49"/>
      <c r="E7" s="56"/>
      <c r="F7" s="57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</row>
    <row r="8" spans="1:25" x14ac:dyDescent="0.25">
      <c r="A8" s="61"/>
      <c r="B8" s="32"/>
      <c r="C8" s="52"/>
      <c r="D8" s="49"/>
      <c r="E8" s="56"/>
      <c r="F8" s="57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</row>
    <row r="9" spans="1:25" x14ac:dyDescent="0.25">
      <c r="A9" s="61"/>
      <c r="B9" s="32"/>
      <c r="C9" s="52"/>
      <c r="D9" s="49"/>
      <c r="E9" s="56"/>
      <c r="F9" s="57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</row>
    <row r="10" spans="1:25" x14ac:dyDescent="0.25">
      <c r="A10" s="61"/>
      <c r="B10" s="32"/>
      <c r="C10" s="52"/>
      <c r="D10" s="49"/>
      <c r="E10" s="56"/>
      <c r="F10" s="57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</row>
    <row r="11" spans="1:25" x14ac:dyDescent="0.25">
      <c r="A11" s="61"/>
      <c r="B11" s="32"/>
      <c r="C11" s="52"/>
      <c r="D11" s="49"/>
      <c r="E11" s="56"/>
      <c r="F11" s="57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</row>
    <row r="12" spans="1:25" x14ac:dyDescent="0.25">
      <c r="A12" s="61"/>
      <c r="B12" s="32"/>
      <c r="C12" s="52"/>
      <c r="D12" s="49"/>
      <c r="E12" s="56"/>
      <c r="F12" s="57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</row>
    <row r="13" spans="1:25" x14ac:dyDescent="0.25">
      <c r="A13" s="61"/>
      <c r="B13" s="32"/>
      <c r="C13" s="52"/>
      <c r="D13" s="49"/>
      <c r="E13" s="56"/>
      <c r="F13" s="57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</row>
    <row r="14" spans="1:25" x14ac:dyDescent="0.25">
      <c r="A14" s="61"/>
      <c r="B14" s="32"/>
      <c r="C14" s="52"/>
      <c r="D14" s="49"/>
      <c r="E14" s="56"/>
      <c r="F14" s="5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</row>
    <row r="15" spans="1:25" x14ac:dyDescent="0.25">
      <c r="A15" s="61"/>
      <c r="B15" s="32"/>
      <c r="C15" s="52"/>
      <c r="D15" s="49"/>
      <c r="E15" s="56"/>
      <c r="F15" s="57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</row>
    <row r="16" spans="1:25" x14ac:dyDescent="0.25">
      <c r="A16" s="61"/>
      <c r="B16" s="32"/>
      <c r="C16" s="52"/>
      <c r="D16" s="49"/>
      <c r="E16" s="56"/>
      <c r="F16" s="57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spans="1:25" x14ac:dyDescent="0.25">
      <c r="A17" s="61"/>
      <c r="B17" s="32"/>
      <c r="C17" s="52"/>
      <c r="D17" s="49"/>
      <c r="E17" s="56"/>
      <c r="F17" s="57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25">
      <c r="A18" s="61"/>
      <c r="B18" s="32"/>
      <c r="C18" s="52"/>
      <c r="D18" s="49"/>
      <c r="E18" s="56"/>
      <c r="F18" s="57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</row>
    <row r="19" spans="1:25" x14ac:dyDescent="0.25">
      <c r="A19" s="61"/>
      <c r="B19" s="32"/>
      <c r="C19" s="52"/>
      <c r="D19" s="49"/>
      <c r="E19" s="56"/>
      <c r="F19" s="57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25">
      <c r="A20" s="61"/>
      <c r="B20" s="32"/>
      <c r="C20" s="52"/>
      <c r="D20" s="49"/>
      <c r="E20" s="56"/>
      <c r="F20" s="5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</row>
    <row r="21" spans="1:25" x14ac:dyDescent="0.25">
      <c r="A21" s="61"/>
      <c r="B21" s="32"/>
      <c r="C21" s="52"/>
      <c r="D21" s="49"/>
      <c r="E21" s="56"/>
      <c r="F21" s="5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25">
      <c r="A22" s="61"/>
      <c r="B22" s="32"/>
      <c r="C22" s="52"/>
      <c r="D22" s="49"/>
      <c r="E22" s="56"/>
      <c r="F22" s="57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</row>
    <row r="23" spans="1:25" x14ac:dyDescent="0.25">
      <c r="A23" s="61"/>
      <c r="B23" s="32"/>
      <c r="C23" s="52"/>
      <c r="D23" s="49"/>
      <c r="E23" s="56"/>
      <c r="F23" s="57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25">
      <c r="A24" s="61"/>
      <c r="B24" s="32"/>
      <c r="C24" s="52"/>
      <c r="D24" s="49"/>
      <c r="E24" s="56"/>
      <c r="F24" s="5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spans="1:25" x14ac:dyDescent="0.25">
      <c r="A25" s="61"/>
      <c r="B25" s="32"/>
      <c r="C25" s="52"/>
      <c r="D25" s="49"/>
      <c r="E25" s="56"/>
      <c r="F25" s="57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25">
      <c r="A26" s="61"/>
      <c r="B26" s="32"/>
      <c r="C26" s="52"/>
      <c r="D26" s="49"/>
      <c r="E26" s="56"/>
      <c r="F26" s="57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</row>
    <row r="27" spans="1:25" x14ac:dyDescent="0.25">
      <c r="A27" s="61"/>
      <c r="B27" s="32"/>
      <c r="C27" s="52"/>
      <c r="D27" s="49"/>
      <c r="E27" s="56"/>
      <c r="F27" s="57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25">
      <c r="A28" s="61"/>
      <c r="B28" s="32"/>
      <c r="C28" s="52"/>
      <c r="D28" s="49"/>
      <c r="E28" s="56"/>
      <c r="F28" s="57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spans="1:25" x14ac:dyDescent="0.25">
      <c r="A29" s="61"/>
      <c r="B29" s="32"/>
      <c r="C29" s="52"/>
      <c r="D29" s="49"/>
      <c r="E29" s="56"/>
      <c r="F29" s="57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25">
      <c r="A30" s="61"/>
      <c r="B30" s="32"/>
      <c r="C30" s="52"/>
      <c r="D30" s="49"/>
      <c r="E30" s="56"/>
      <c r="F30" s="57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</row>
    <row r="31" spans="1:25" x14ac:dyDescent="0.25">
      <c r="A31" s="61"/>
      <c r="B31" s="32"/>
      <c r="C31" s="52"/>
      <c r="D31" s="49"/>
      <c r="E31" s="56"/>
      <c r="F31" s="5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25">
      <c r="A32" s="61"/>
      <c r="B32" s="32"/>
      <c r="C32" s="52"/>
      <c r="D32" s="49"/>
      <c r="E32" s="56"/>
      <c r="F32" s="57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spans="1:25" x14ac:dyDescent="0.25">
      <c r="A33" s="61"/>
      <c r="B33" s="32"/>
      <c r="C33" s="52"/>
      <c r="D33" s="49"/>
      <c r="E33" s="56"/>
      <c r="F33" s="57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25">
      <c r="A34" s="61"/>
      <c r="B34" s="32"/>
      <c r="C34" s="52"/>
      <c r="D34" s="49"/>
      <c r="E34" s="56"/>
      <c r="F34" s="57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spans="1:25" x14ac:dyDescent="0.25">
      <c r="A35" s="61"/>
      <c r="B35" s="32"/>
      <c r="C35" s="52"/>
      <c r="D35" s="49"/>
      <c r="E35" s="56"/>
      <c r="F35" s="57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spans="1:25" x14ac:dyDescent="0.25">
      <c r="A36" s="61"/>
      <c r="B36" s="32"/>
      <c r="C36" s="52"/>
      <c r="D36" s="49"/>
      <c r="E36" s="56"/>
      <c r="F36" s="57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 x14ac:dyDescent="0.25">
      <c r="A37" s="61"/>
      <c r="B37" s="32"/>
      <c r="C37" s="52"/>
      <c r="D37" s="49"/>
      <c r="E37" s="56"/>
      <c r="F37" s="57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1:25" x14ac:dyDescent="0.25">
      <c r="A38" s="61"/>
      <c r="B38" s="32"/>
      <c r="C38" s="52"/>
      <c r="D38" s="49"/>
      <c r="E38" s="56"/>
      <c r="F38" s="57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1:25" x14ac:dyDescent="0.25">
      <c r="A39" s="61"/>
      <c r="B39" s="32"/>
      <c r="C39" s="52"/>
      <c r="D39" s="49"/>
      <c r="E39" s="56"/>
      <c r="F39" s="57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 x14ac:dyDescent="0.25">
      <c r="A40" s="61"/>
      <c r="B40" s="32"/>
      <c r="C40" s="52"/>
      <c r="D40" s="49"/>
      <c r="E40" s="56"/>
      <c r="F40" s="57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1:25" x14ac:dyDescent="0.25">
      <c r="A41" s="61"/>
      <c r="B41" s="32"/>
      <c r="C41" s="52"/>
      <c r="D41" s="49"/>
      <c r="E41" s="56"/>
      <c r="F41" s="57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1:25" x14ac:dyDescent="0.25">
      <c r="A42" s="61"/>
      <c r="B42" s="32"/>
      <c r="C42" s="52"/>
      <c r="D42" s="49"/>
      <c r="E42" s="56"/>
      <c r="F42" s="57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x14ac:dyDescent="0.25">
      <c r="A43" s="61"/>
      <c r="B43" s="32"/>
      <c r="C43" s="52"/>
      <c r="D43" s="49"/>
      <c r="E43" s="56"/>
      <c r="F43" s="57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spans="1:25" x14ac:dyDescent="0.25">
      <c r="A44" s="61"/>
      <c r="B44" s="32"/>
      <c r="C44" s="52"/>
      <c r="D44" s="49"/>
      <c r="E44" s="56"/>
      <c r="F44" s="57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1:25" x14ac:dyDescent="0.25">
      <c r="A45" s="61"/>
      <c r="B45" s="32"/>
      <c r="C45" s="52"/>
      <c r="D45" s="49"/>
      <c r="E45" s="56"/>
      <c r="F45" s="57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1:25" x14ac:dyDescent="0.25">
      <c r="A46" s="61"/>
      <c r="B46" s="32"/>
      <c r="C46" s="52"/>
      <c r="D46" s="49"/>
      <c r="E46" s="56"/>
      <c r="F46" s="57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1:25" x14ac:dyDescent="0.25">
      <c r="A47" s="61"/>
      <c r="B47" s="32"/>
      <c r="C47" s="52"/>
      <c r="D47" s="49"/>
      <c r="E47" s="56"/>
      <c r="F47" s="57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spans="1:25" x14ac:dyDescent="0.25">
      <c r="A48" s="61"/>
      <c r="B48" s="32"/>
      <c r="C48" s="52"/>
      <c r="D48" s="49"/>
      <c r="E48" s="56"/>
      <c r="F48" s="57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</row>
    <row r="49" spans="1:25" x14ac:dyDescent="0.25">
      <c r="A49" s="61"/>
      <c r="B49" s="32"/>
      <c r="C49" s="52"/>
      <c r="D49" s="49"/>
      <c r="E49" s="56"/>
      <c r="F49" s="57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</row>
    <row r="50" spans="1:25" x14ac:dyDescent="0.25">
      <c r="A50" s="61"/>
      <c r="B50" s="32"/>
      <c r="C50" s="52"/>
      <c r="D50" s="49"/>
      <c r="E50" s="56"/>
      <c r="F50" s="57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</row>
    <row r="51" spans="1:25" x14ac:dyDescent="0.25">
      <c r="A51" s="61"/>
      <c r="B51" s="32"/>
      <c r="C51" s="52"/>
      <c r="D51" s="49"/>
      <c r="E51" s="56"/>
      <c r="F51" s="57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spans="1:25" x14ac:dyDescent="0.25">
      <c r="A52" s="61"/>
      <c r="B52" s="32"/>
      <c r="C52" s="52"/>
      <c r="D52" s="49"/>
      <c r="E52" s="56"/>
      <c r="F52" s="57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1:25" x14ac:dyDescent="0.25">
      <c r="A53" s="61"/>
      <c r="B53" s="32"/>
      <c r="C53" s="52"/>
      <c r="D53" s="49"/>
      <c r="E53" s="56"/>
      <c r="F53" s="57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1:25" x14ac:dyDescent="0.25">
      <c r="A54" s="61"/>
      <c r="B54" s="32"/>
      <c r="C54" s="52"/>
      <c r="D54" s="49"/>
      <c r="E54" s="56"/>
      <c r="F54" s="57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1:25" x14ac:dyDescent="0.25">
      <c r="A55" s="61"/>
      <c r="B55" s="32"/>
      <c r="C55" s="52"/>
      <c r="D55" s="49"/>
      <c r="E55" s="56"/>
      <c r="F55" s="57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spans="1:25" x14ac:dyDescent="0.25">
      <c r="A56" s="61"/>
      <c r="B56" s="32"/>
      <c r="C56" s="52"/>
      <c r="D56" s="49"/>
      <c r="E56" s="56"/>
      <c r="F56" s="57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1:25" x14ac:dyDescent="0.25">
      <c r="A57" s="61"/>
      <c r="B57" s="32"/>
      <c r="C57" s="52"/>
      <c r="D57" s="49"/>
      <c r="E57" s="56"/>
      <c r="F57" s="57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spans="1:25" x14ac:dyDescent="0.25">
      <c r="A58" s="61"/>
      <c r="B58" s="32"/>
      <c r="C58" s="52"/>
      <c r="D58" s="49"/>
      <c r="E58" s="56"/>
      <c r="F58" s="57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1:25" x14ac:dyDescent="0.25">
      <c r="A59" s="61"/>
      <c r="B59" s="32"/>
      <c r="C59" s="52"/>
      <c r="D59" s="49"/>
      <c r="E59" s="56"/>
      <c r="F59" s="57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  <row r="60" spans="1:25" x14ac:dyDescent="0.25">
      <c r="A60" s="61"/>
      <c r="B60" s="32"/>
      <c r="C60" s="52"/>
      <c r="D60" s="49"/>
      <c r="E60" s="56"/>
      <c r="F60" s="57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</row>
    <row r="61" spans="1:25" x14ac:dyDescent="0.25">
      <c r="A61" s="61"/>
      <c r="B61" s="32"/>
      <c r="C61" s="52"/>
      <c r="D61" s="49"/>
      <c r="E61" s="56"/>
      <c r="F61" s="57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</row>
    <row r="62" spans="1:25" x14ac:dyDescent="0.25">
      <c r="A62" s="61"/>
      <c r="B62" s="32"/>
      <c r="C62" s="52"/>
      <c r="D62" s="49"/>
      <c r="E62" s="56"/>
      <c r="F62" s="57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</row>
    <row r="63" spans="1:25" x14ac:dyDescent="0.25">
      <c r="A63" s="61"/>
      <c r="B63" s="32"/>
      <c r="C63" s="52"/>
      <c r="D63" s="49"/>
      <c r="E63" s="56"/>
      <c r="F63" s="57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</row>
    <row r="64" spans="1:25" x14ac:dyDescent="0.25">
      <c r="A64" s="61"/>
      <c r="B64" s="32"/>
      <c r="C64" s="52"/>
      <c r="D64" s="49"/>
      <c r="E64" s="56"/>
      <c r="F64" s="57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</row>
    <row r="65" spans="1:25" x14ac:dyDescent="0.25">
      <c r="A65" s="61"/>
      <c r="B65" s="32"/>
      <c r="C65" s="52"/>
      <c r="D65" s="49"/>
      <c r="E65" s="56"/>
      <c r="F65" s="57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</row>
    <row r="66" spans="1:25" x14ac:dyDescent="0.25">
      <c r="A66" s="61"/>
      <c r="B66" s="32"/>
      <c r="C66" s="52"/>
      <c r="D66" s="49"/>
      <c r="E66" s="56"/>
      <c r="F66" s="57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</row>
    <row r="67" spans="1:25" x14ac:dyDescent="0.25">
      <c r="A67" s="61"/>
      <c r="B67" s="32"/>
      <c r="C67" s="52"/>
      <c r="D67" s="49"/>
      <c r="E67" s="56"/>
      <c r="F67" s="57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</row>
    <row r="68" spans="1:25" x14ac:dyDescent="0.25">
      <c r="A68" s="61"/>
      <c r="B68" s="32"/>
      <c r="C68" s="52"/>
      <c r="D68" s="49"/>
      <c r="E68" s="56"/>
      <c r="F68" s="57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</row>
    <row r="69" spans="1:25" x14ac:dyDescent="0.25">
      <c r="A69" s="61"/>
      <c r="B69" s="32"/>
      <c r="C69" s="52"/>
      <c r="D69" s="49"/>
      <c r="E69" s="56"/>
      <c r="F69" s="57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</row>
    <row r="70" spans="1:25" x14ac:dyDescent="0.25">
      <c r="A70" s="61"/>
      <c r="B70" s="32"/>
      <c r="C70" s="52"/>
      <c r="D70" s="49"/>
      <c r="E70" s="56"/>
      <c r="F70" s="57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spans="1:25" x14ac:dyDescent="0.25">
      <c r="A71" s="61"/>
      <c r="B71" s="32"/>
      <c r="C71" s="52"/>
      <c r="D71" s="49"/>
      <c r="E71" s="56"/>
      <c r="F71" s="57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  <row r="72" spans="1:25" x14ac:dyDescent="0.25">
      <c r="A72" s="61"/>
      <c r="B72" s="32"/>
      <c r="C72" s="52"/>
      <c r="D72" s="49"/>
      <c r="E72" s="56"/>
      <c r="F72" s="57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</row>
    <row r="73" spans="1:25" x14ac:dyDescent="0.25">
      <c r="A73" s="61"/>
      <c r="B73" s="32"/>
      <c r="C73" s="52"/>
      <c r="D73" s="49"/>
      <c r="E73" s="56"/>
      <c r="F73" s="57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</row>
    <row r="74" spans="1:25" x14ac:dyDescent="0.25">
      <c r="A74" s="61"/>
      <c r="B74" s="32"/>
      <c r="C74" s="52"/>
      <c r="D74" s="49"/>
      <c r="E74" s="56"/>
      <c r="F74" s="57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</row>
    <row r="75" spans="1:25" x14ac:dyDescent="0.25">
      <c r="A75" s="61"/>
      <c r="B75" s="32"/>
      <c r="C75" s="52"/>
      <c r="D75" s="49"/>
      <c r="E75" s="56"/>
      <c r="F75" s="57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</row>
    <row r="76" spans="1:25" x14ac:dyDescent="0.25">
      <c r="A76" s="61"/>
      <c r="B76" s="32"/>
      <c r="C76" s="52"/>
      <c r="D76" s="49"/>
      <c r="E76" s="56"/>
      <c r="F76" s="57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</row>
    <row r="77" spans="1:25" x14ac:dyDescent="0.25">
      <c r="A77" s="61"/>
      <c r="B77" s="32"/>
      <c r="C77" s="52"/>
      <c r="D77" s="49"/>
      <c r="E77" s="56"/>
      <c r="F77" s="57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</row>
    <row r="78" spans="1:25" x14ac:dyDescent="0.25">
      <c r="A78" s="61"/>
      <c r="B78" s="32"/>
      <c r="C78" s="52"/>
      <c r="D78" s="49"/>
      <c r="E78" s="56"/>
      <c r="F78" s="57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spans="1:25" x14ac:dyDescent="0.25">
      <c r="A79" s="61"/>
      <c r="B79" s="32"/>
      <c r="C79" s="52"/>
      <c r="D79" s="49"/>
      <c r="E79" s="56"/>
      <c r="F79" s="57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</row>
    <row r="80" spans="1:25" x14ac:dyDescent="0.25">
      <c r="A80" s="61"/>
      <c r="B80" s="32"/>
      <c r="C80" s="52"/>
      <c r="D80" s="49"/>
      <c r="E80" s="56"/>
      <c r="F80" s="57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</row>
    <row r="81" spans="1:25" x14ac:dyDescent="0.25">
      <c r="A81" s="61"/>
      <c r="B81" s="32"/>
      <c r="C81" s="52"/>
      <c r="D81" s="49"/>
      <c r="E81" s="56"/>
      <c r="F81" s="57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</row>
    <row r="82" spans="1:25" x14ac:dyDescent="0.25">
      <c r="A82" s="61"/>
      <c r="B82" s="32"/>
      <c r="C82" s="52"/>
      <c r="D82" s="49"/>
      <c r="E82" s="56"/>
      <c r="F82" s="57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</row>
    <row r="83" spans="1:25" x14ac:dyDescent="0.25">
      <c r="A83" s="61"/>
      <c r="B83" s="32"/>
      <c r="C83" s="52"/>
      <c r="D83" s="49"/>
      <c r="E83" s="56"/>
      <c r="F83" s="57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</row>
    <row r="84" spans="1:25" x14ac:dyDescent="0.25">
      <c r="A84" s="61"/>
      <c r="B84" s="32"/>
      <c r="C84" s="52"/>
      <c r="D84" s="49"/>
      <c r="E84" s="56"/>
      <c r="F84" s="57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</row>
    <row r="85" spans="1:25" x14ac:dyDescent="0.25">
      <c r="A85" s="61"/>
      <c r="B85" s="32"/>
      <c r="C85" s="52"/>
      <c r="D85" s="49"/>
      <c r="E85" s="56"/>
      <c r="F85" s="57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</row>
    <row r="86" spans="1:25" x14ac:dyDescent="0.25">
      <c r="A86" s="61"/>
      <c r="B86" s="32"/>
      <c r="C86" s="52"/>
      <c r="D86" s="49"/>
      <c r="E86" s="56"/>
      <c r="F86" s="57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</row>
    <row r="87" spans="1:25" x14ac:dyDescent="0.25">
      <c r="A87" s="61"/>
      <c r="B87" s="32"/>
      <c r="C87" s="52"/>
      <c r="D87" s="49"/>
      <c r="E87" s="56"/>
      <c r="F87" s="57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</row>
    <row r="88" spans="1:25" x14ac:dyDescent="0.25">
      <c r="A88" s="61"/>
      <c r="B88" s="32"/>
      <c r="C88" s="52"/>
      <c r="D88" s="49"/>
      <c r="E88" s="56"/>
      <c r="F88" s="57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</row>
    <row r="89" spans="1:25" x14ac:dyDescent="0.25">
      <c r="A89" s="61"/>
      <c r="B89" s="32"/>
      <c r="C89" s="52"/>
      <c r="D89" s="49"/>
      <c r="E89" s="56"/>
      <c r="F89" s="57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</row>
    <row r="90" spans="1:25" x14ac:dyDescent="0.25">
      <c r="A90" s="61"/>
      <c r="B90" s="32"/>
      <c r="C90" s="52"/>
      <c r="D90" s="49"/>
      <c r="E90" s="56"/>
      <c r="F90" s="57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</row>
    <row r="91" spans="1:25" x14ac:dyDescent="0.25">
      <c r="A91" s="61"/>
      <c r="B91" s="32"/>
      <c r="C91" s="52"/>
      <c r="D91" s="49"/>
      <c r="E91" s="56"/>
      <c r="F91" s="57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</row>
    <row r="92" spans="1:25" x14ac:dyDescent="0.25">
      <c r="A92" s="61"/>
      <c r="B92" s="32"/>
      <c r="C92" s="52"/>
      <c r="D92" s="49"/>
      <c r="E92" s="56"/>
      <c r="F92" s="57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</row>
    <row r="93" spans="1:25" x14ac:dyDescent="0.25">
      <c r="A93" s="61"/>
      <c r="B93" s="32"/>
      <c r="C93" s="52"/>
      <c r="D93" s="49"/>
      <c r="E93" s="56"/>
      <c r="F93" s="57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</row>
    <row r="94" spans="1:25" x14ac:dyDescent="0.25">
      <c r="A94" s="61"/>
      <c r="B94" s="32"/>
      <c r="C94" s="52"/>
      <c r="D94" s="49"/>
      <c r="E94" s="56"/>
      <c r="F94" s="57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</row>
    <row r="95" spans="1:25" x14ac:dyDescent="0.25">
      <c r="A95" s="61"/>
      <c r="B95" s="32"/>
      <c r="C95" s="52"/>
      <c r="D95" s="49"/>
      <c r="E95" s="56"/>
      <c r="F95" s="57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</row>
    <row r="96" spans="1:25" x14ac:dyDescent="0.25">
      <c r="A96" s="61"/>
      <c r="B96" s="32"/>
      <c r="C96" s="52"/>
      <c r="D96" s="49"/>
      <c r="E96" s="56"/>
      <c r="F96" s="57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</row>
    <row r="97" spans="1:25" x14ac:dyDescent="0.25">
      <c r="A97" s="61"/>
      <c r="B97" s="32"/>
      <c r="C97" s="52"/>
      <c r="D97" s="49"/>
      <c r="E97" s="56"/>
      <c r="F97" s="57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</row>
    <row r="98" spans="1:25" x14ac:dyDescent="0.25">
      <c r="A98" s="61"/>
      <c r="B98" s="32"/>
      <c r="C98" s="52"/>
      <c r="D98" s="49"/>
      <c r="E98" s="56"/>
      <c r="F98" s="57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</row>
    <row r="99" spans="1:25" x14ac:dyDescent="0.25">
      <c r="A99" s="61"/>
      <c r="B99" s="32"/>
      <c r="C99" s="52"/>
      <c r="D99" s="49"/>
      <c r="E99" s="56"/>
      <c r="F99" s="57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</row>
    <row r="100" spans="1:25" x14ac:dyDescent="0.25">
      <c r="A100" s="61"/>
      <c r="B100" s="32"/>
      <c r="C100" s="52"/>
      <c r="D100" s="49"/>
      <c r="E100" s="56"/>
      <c r="F100" s="57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</row>
    <row r="101" spans="1:25" x14ac:dyDescent="0.25">
      <c r="A101" s="61"/>
      <c r="B101" s="32"/>
      <c r="C101" s="52"/>
      <c r="D101" s="49"/>
      <c r="E101" s="56"/>
      <c r="F101" s="57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</row>
    <row r="102" spans="1:25" x14ac:dyDescent="0.25">
      <c r="A102" s="61"/>
      <c r="B102" s="32"/>
      <c r="C102" s="52"/>
      <c r="D102" s="49"/>
      <c r="E102" s="56"/>
      <c r="F102" s="57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</row>
    <row r="103" spans="1:25" x14ac:dyDescent="0.25">
      <c r="A103" s="61"/>
      <c r="B103" s="32"/>
      <c r="C103" s="52"/>
      <c r="D103" s="49"/>
      <c r="E103" s="56"/>
      <c r="F103" s="57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</row>
    <row r="104" spans="1:25" x14ac:dyDescent="0.25">
      <c r="A104" s="61"/>
      <c r="B104" s="32"/>
      <c r="C104" s="52"/>
      <c r="D104" s="49"/>
      <c r="E104" s="56"/>
      <c r="F104" s="57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</row>
    <row r="105" spans="1:25" x14ac:dyDescent="0.25">
      <c r="A105" s="61"/>
      <c r="B105" s="32"/>
      <c r="C105" s="52"/>
      <c r="D105" s="49"/>
      <c r="E105" s="56"/>
      <c r="F105" s="57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</row>
    <row r="106" spans="1:25" x14ac:dyDescent="0.25">
      <c r="A106" s="61"/>
      <c r="B106" s="32"/>
      <c r="C106" s="52"/>
      <c r="D106" s="49"/>
      <c r="E106" s="56"/>
      <c r="F106" s="57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</row>
    <row r="107" spans="1:25" x14ac:dyDescent="0.25">
      <c r="A107" s="61"/>
      <c r="B107" s="32"/>
      <c r="C107" s="52"/>
      <c r="D107" s="49"/>
      <c r="E107" s="56"/>
      <c r="F107" s="57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</row>
    <row r="108" spans="1:25" x14ac:dyDescent="0.25">
      <c r="A108" s="61"/>
      <c r="B108" s="32"/>
      <c r="C108" s="52"/>
      <c r="D108" s="49"/>
      <c r="E108" s="56"/>
      <c r="F108" s="57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</row>
    <row r="109" spans="1:25" x14ac:dyDescent="0.25">
      <c r="A109" s="61"/>
      <c r="B109" s="32"/>
      <c r="C109" s="52"/>
      <c r="D109" s="49"/>
      <c r="E109" s="56"/>
      <c r="F109" s="57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</row>
    <row r="110" spans="1:25" x14ac:dyDescent="0.25">
      <c r="A110" s="61"/>
      <c r="B110" s="32"/>
      <c r="C110" s="52"/>
      <c r="D110" s="49"/>
      <c r="E110" s="56"/>
      <c r="F110" s="57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</row>
    <row r="111" spans="1:25" x14ac:dyDescent="0.25">
      <c r="A111" s="61"/>
      <c r="B111" s="32"/>
      <c r="C111" s="52"/>
      <c r="D111" s="49"/>
      <c r="E111" s="56"/>
      <c r="F111" s="57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</row>
    <row r="112" spans="1:25" x14ac:dyDescent="0.25">
      <c r="A112" s="61"/>
      <c r="B112" s="32"/>
      <c r="C112" s="52"/>
      <c r="D112" s="49"/>
      <c r="E112" s="56"/>
      <c r="F112" s="57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</row>
    <row r="113" spans="1:25" x14ac:dyDescent="0.25">
      <c r="A113" s="61"/>
      <c r="B113" s="32"/>
      <c r="C113" s="52"/>
      <c r="D113" s="49"/>
      <c r="E113" s="56"/>
      <c r="F113" s="57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</row>
    <row r="114" spans="1:25" x14ac:dyDescent="0.25">
      <c r="A114" s="61"/>
      <c r="B114" s="32"/>
      <c r="C114" s="52"/>
      <c r="D114" s="49"/>
      <c r="E114" s="56"/>
      <c r="F114" s="57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</row>
    <row r="115" spans="1:25" x14ac:dyDescent="0.25">
      <c r="A115" s="61"/>
      <c r="B115" s="32"/>
      <c r="C115" s="52"/>
      <c r="D115" s="49"/>
      <c r="E115" s="56"/>
      <c r="F115" s="57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</row>
    <row r="116" spans="1:25" x14ac:dyDescent="0.25">
      <c r="A116" s="61"/>
      <c r="B116" s="32"/>
      <c r="C116" s="52"/>
      <c r="D116" s="49"/>
      <c r="E116" s="56"/>
      <c r="F116" s="57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</row>
    <row r="117" spans="1:25" x14ac:dyDescent="0.25">
      <c r="A117" s="61"/>
      <c r="B117" s="32"/>
      <c r="C117" s="52"/>
      <c r="D117" s="49"/>
      <c r="E117" s="56"/>
      <c r="F117" s="57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</row>
    <row r="118" spans="1:25" x14ac:dyDescent="0.25">
      <c r="A118" s="61"/>
      <c r="B118" s="32"/>
      <c r="C118" s="52"/>
      <c r="D118" s="49"/>
      <c r="E118" s="56"/>
      <c r="F118" s="57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</row>
    <row r="119" spans="1:25" x14ac:dyDescent="0.25">
      <c r="A119" s="61"/>
      <c r="B119" s="32"/>
      <c r="C119" s="52"/>
      <c r="D119" s="49"/>
      <c r="E119" s="56"/>
      <c r="F119" s="57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</row>
    <row r="120" spans="1:25" x14ac:dyDescent="0.25">
      <c r="A120" s="61"/>
      <c r="B120" s="32"/>
      <c r="C120" s="52"/>
      <c r="D120" s="49"/>
      <c r="E120" s="56"/>
      <c r="F120" s="57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</row>
    <row r="121" spans="1:25" x14ac:dyDescent="0.25">
      <c r="A121" s="61"/>
      <c r="B121" s="32"/>
      <c r="C121" s="52"/>
      <c r="D121" s="49"/>
      <c r="E121" s="56"/>
      <c r="F121" s="57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</row>
    <row r="122" spans="1:25" x14ac:dyDescent="0.25">
      <c r="A122" s="61"/>
      <c r="B122" s="32"/>
      <c r="C122" s="52"/>
      <c r="D122" s="49"/>
      <c r="E122" s="56"/>
      <c r="F122" s="57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</row>
    <row r="123" spans="1:25" x14ac:dyDescent="0.25">
      <c r="A123" s="61"/>
      <c r="B123" s="32"/>
      <c r="C123" s="52"/>
      <c r="D123" s="49"/>
      <c r="E123" s="56"/>
      <c r="F123" s="57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</row>
    <row r="124" spans="1:25" x14ac:dyDescent="0.25">
      <c r="A124" s="61"/>
      <c r="B124" s="32"/>
      <c r="C124" s="52"/>
      <c r="D124" s="49"/>
      <c r="E124" s="56"/>
      <c r="F124" s="57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</row>
    <row r="125" spans="1:25" x14ac:dyDescent="0.25">
      <c r="A125" s="61"/>
      <c r="B125" s="32"/>
      <c r="C125" s="52"/>
      <c r="D125" s="49"/>
      <c r="E125" s="56"/>
      <c r="F125" s="57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</row>
    <row r="126" spans="1:25" x14ac:dyDescent="0.25">
      <c r="A126" s="61"/>
      <c r="B126" s="32"/>
      <c r="C126" s="52"/>
      <c r="D126" s="49"/>
      <c r="E126" s="56"/>
      <c r="F126" s="57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</row>
    <row r="127" spans="1:25" x14ac:dyDescent="0.25">
      <c r="A127" s="61"/>
      <c r="B127" s="32"/>
      <c r="C127" s="52"/>
      <c r="D127" s="49"/>
      <c r="E127" s="56"/>
      <c r="F127" s="57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</row>
    <row r="128" spans="1:25" x14ac:dyDescent="0.25">
      <c r="A128" s="61"/>
      <c r="B128" s="32"/>
      <c r="C128" s="52"/>
      <c r="D128" s="49"/>
      <c r="E128" s="56"/>
      <c r="F128" s="57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</row>
    <row r="129" spans="1:25" x14ac:dyDescent="0.25">
      <c r="A129" s="61"/>
      <c r="B129" s="32"/>
      <c r="C129" s="52"/>
      <c r="D129" s="49"/>
      <c r="E129" s="56"/>
      <c r="F129" s="57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</row>
    <row r="130" spans="1:25" x14ac:dyDescent="0.25">
      <c r="A130" s="61"/>
      <c r="B130" s="32"/>
      <c r="C130" s="52"/>
      <c r="D130" s="49"/>
      <c r="E130" s="56"/>
      <c r="F130" s="57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</row>
    <row r="131" spans="1:25" x14ac:dyDescent="0.25">
      <c r="A131" s="61"/>
      <c r="B131" s="32"/>
      <c r="C131" s="52"/>
      <c r="D131" s="49"/>
      <c r="E131" s="56"/>
      <c r="F131" s="57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</row>
    <row r="132" spans="1:25" x14ac:dyDescent="0.25">
      <c r="A132" s="61"/>
      <c r="B132" s="32"/>
      <c r="C132" s="52"/>
      <c r="D132" s="49"/>
      <c r="E132" s="56"/>
      <c r="F132" s="57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</row>
    <row r="133" spans="1:25" x14ac:dyDescent="0.25">
      <c r="A133" s="61"/>
      <c r="B133" s="32"/>
      <c r="C133" s="52"/>
      <c r="D133" s="49"/>
      <c r="E133" s="56"/>
      <c r="F133" s="57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</row>
    <row r="134" spans="1:25" x14ac:dyDescent="0.25">
      <c r="A134" s="61"/>
      <c r="B134" s="32"/>
      <c r="C134" s="52"/>
      <c r="D134" s="49"/>
      <c r="E134" s="56"/>
      <c r="F134" s="57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</row>
    <row r="135" spans="1:25" x14ac:dyDescent="0.25">
      <c r="A135" s="61"/>
      <c r="B135" s="32"/>
      <c r="C135" s="52"/>
      <c r="D135" s="49"/>
      <c r="E135" s="56"/>
      <c r="F135" s="57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</row>
    <row r="136" spans="1:25" x14ac:dyDescent="0.25">
      <c r="A136" s="61"/>
      <c r="B136" s="32"/>
      <c r="C136" s="52"/>
      <c r="D136" s="49"/>
      <c r="E136" s="56"/>
      <c r="F136" s="57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</row>
    <row r="137" spans="1:25" x14ac:dyDescent="0.25">
      <c r="A137" s="61"/>
      <c r="B137" s="32"/>
      <c r="C137" s="52"/>
      <c r="D137" s="49"/>
      <c r="E137" s="56"/>
      <c r="F137" s="57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</row>
    <row r="138" spans="1:25" x14ac:dyDescent="0.25">
      <c r="A138" s="61"/>
      <c r="B138" s="32"/>
      <c r="C138" s="52"/>
      <c r="D138" s="49"/>
      <c r="E138" s="56"/>
      <c r="F138" s="57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</row>
    <row r="139" spans="1:25" x14ac:dyDescent="0.25">
      <c r="A139" s="61"/>
      <c r="B139" s="32"/>
      <c r="C139" s="52"/>
      <c r="D139" s="49"/>
      <c r="E139" s="56"/>
      <c r="F139" s="57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</row>
    <row r="140" spans="1:25" x14ac:dyDescent="0.25">
      <c r="A140" s="61"/>
      <c r="B140" s="32"/>
      <c r="C140" s="52"/>
      <c r="D140" s="49"/>
      <c r="E140" s="56"/>
      <c r="F140" s="57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</row>
    <row r="141" spans="1:25" x14ac:dyDescent="0.25">
      <c r="A141" s="61"/>
      <c r="B141" s="32"/>
      <c r="C141" s="52"/>
      <c r="D141" s="49"/>
      <c r="E141" s="56"/>
      <c r="F141" s="57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</row>
    <row r="142" spans="1:25" x14ac:dyDescent="0.25">
      <c r="A142" s="61"/>
      <c r="B142" s="32"/>
      <c r="C142" s="52"/>
      <c r="D142" s="49"/>
      <c r="E142" s="56"/>
      <c r="F142" s="57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</row>
    <row r="143" spans="1:25" x14ac:dyDescent="0.25">
      <c r="A143" s="61"/>
      <c r="B143" s="32"/>
      <c r="C143" s="52"/>
      <c r="D143" s="49"/>
      <c r="E143" s="56"/>
      <c r="F143" s="57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</row>
    <row r="144" spans="1:25" x14ac:dyDescent="0.25">
      <c r="A144" s="61"/>
      <c r="B144" s="32"/>
      <c r="C144" s="52"/>
      <c r="D144" s="49"/>
      <c r="E144" s="56"/>
      <c r="F144" s="57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</row>
    <row r="145" spans="1:25" x14ac:dyDescent="0.25">
      <c r="A145" s="61"/>
      <c r="B145" s="32"/>
      <c r="C145" s="52"/>
      <c r="D145" s="49"/>
      <c r="E145" s="56"/>
      <c r="F145" s="57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</row>
    <row r="146" spans="1:25" x14ac:dyDescent="0.25">
      <c r="A146" s="61"/>
      <c r="B146" s="32"/>
      <c r="C146" s="52"/>
      <c r="D146" s="49"/>
      <c r="E146" s="56"/>
      <c r="F146" s="57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</row>
    <row r="147" spans="1:25" x14ac:dyDescent="0.25">
      <c r="A147" s="61"/>
      <c r="B147" s="32"/>
      <c r="C147" s="52"/>
      <c r="D147" s="49"/>
      <c r="E147" s="56"/>
      <c r="F147" s="57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</row>
    <row r="148" spans="1:25" x14ac:dyDescent="0.25">
      <c r="A148" s="61"/>
      <c r="B148" s="32"/>
      <c r="C148" s="52"/>
      <c r="D148" s="49"/>
      <c r="E148" s="56"/>
      <c r="F148" s="57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</row>
    <row r="149" spans="1:25" x14ac:dyDescent="0.25">
      <c r="A149" s="61"/>
      <c r="B149" s="32"/>
      <c r="C149" s="52"/>
      <c r="D149" s="49"/>
      <c r="E149" s="56"/>
      <c r="F149" s="57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</row>
    <row r="150" spans="1:25" x14ac:dyDescent="0.25">
      <c r="A150" s="61"/>
      <c r="B150" s="32"/>
      <c r="C150" s="52"/>
      <c r="D150" s="49"/>
      <c r="E150" s="56"/>
      <c r="F150" s="57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</row>
    <row r="151" spans="1:25" x14ac:dyDescent="0.25">
      <c r="A151" s="61"/>
      <c r="B151" s="32"/>
      <c r="C151" s="52"/>
      <c r="D151" s="49"/>
      <c r="E151" s="56"/>
      <c r="F151" s="57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</row>
    <row r="152" spans="1:25" x14ac:dyDescent="0.25">
      <c r="A152" s="61"/>
      <c r="B152" s="32"/>
      <c r="C152" s="52"/>
      <c r="D152" s="49"/>
      <c r="E152" s="56"/>
      <c r="F152" s="57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</row>
    <row r="153" spans="1:25" x14ac:dyDescent="0.25">
      <c r="A153" s="61"/>
      <c r="B153" s="32"/>
      <c r="C153" s="52"/>
      <c r="D153" s="49"/>
      <c r="E153" s="56"/>
      <c r="F153" s="57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</row>
    <row r="154" spans="1:25" x14ac:dyDescent="0.25">
      <c r="A154" s="61"/>
      <c r="B154" s="32"/>
      <c r="C154" s="52"/>
      <c r="D154" s="49"/>
      <c r="E154" s="56"/>
      <c r="F154" s="57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</row>
    <row r="155" spans="1:25" x14ac:dyDescent="0.25">
      <c r="A155" s="61"/>
      <c r="B155" s="32"/>
      <c r="C155" s="52"/>
      <c r="D155" s="49"/>
      <c r="E155" s="56"/>
      <c r="F155" s="57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</row>
    <row r="156" spans="1:25" x14ac:dyDescent="0.25">
      <c r="A156" s="61"/>
      <c r="B156" s="32"/>
      <c r="C156" s="52"/>
      <c r="D156" s="49"/>
      <c r="E156" s="56"/>
      <c r="F156" s="57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</row>
    <row r="157" spans="1:25" x14ac:dyDescent="0.25">
      <c r="A157" s="61"/>
      <c r="B157" s="32"/>
      <c r="C157" s="52"/>
      <c r="D157" s="49"/>
      <c r="E157" s="56"/>
      <c r="F157" s="57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</row>
    <row r="158" spans="1:25" x14ac:dyDescent="0.25">
      <c r="A158" s="61"/>
      <c r="B158" s="32"/>
      <c r="C158" s="52"/>
      <c r="D158" s="49"/>
      <c r="E158" s="56"/>
      <c r="F158" s="57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</row>
    <row r="159" spans="1:25" x14ac:dyDescent="0.25">
      <c r="A159" s="61"/>
      <c r="B159" s="32"/>
      <c r="C159" s="52"/>
      <c r="D159" s="49"/>
      <c r="E159" s="56"/>
      <c r="F159" s="57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</row>
    <row r="160" spans="1:25" x14ac:dyDescent="0.25">
      <c r="A160" s="61"/>
      <c r="B160" s="32"/>
      <c r="C160" s="52"/>
      <c r="D160" s="49"/>
      <c r="E160" s="56"/>
      <c r="F160" s="57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</row>
    <row r="161" spans="1:25" x14ac:dyDescent="0.25">
      <c r="A161" s="61"/>
      <c r="B161" s="32"/>
      <c r="C161" s="52"/>
      <c r="D161" s="49"/>
      <c r="E161" s="56"/>
      <c r="F161" s="57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</row>
    <row r="162" spans="1:25" x14ac:dyDescent="0.25">
      <c r="A162" s="61"/>
      <c r="B162" s="32"/>
      <c r="C162" s="52"/>
      <c r="D162" s="49"/>
      <c r="E162" s="56"/>
      <c r="F162" s="57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</row>
    <row r="163" spans="1:25" x14ac:dyDescent="0.25">
      <c r="A163" s="61"/>
      <c r="B163" s="32"/>
      <c r="C163" s="52"/>
      <c r="D163" s="49"/>
      <c r="E163" s="56"/>
      <c r="F163" s="57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</row>
    <row r="164" spans="1:25" x14ac:dyDescent="0.25">
      <c r="A164" s="61"/>
      <c r="B164" s="32"/>
      <c r="C164" s="52"/>
      <c r="D164" s="49"/>
      <c r="E164" s="56"/>
      <c r="F164" s="57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</row>
    <row r="165" spans="1:25" x14ac:dyDescent="0.25">
      <c r="A165" s="61"/>
      <c r="B165" s="32"/>
      <c r="C165" s="52"/>
      <c r="D165" s="49"/>
      <c r="E165" s="56"/>
      <c r="F165" s="57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</row>
    <row r="166" spans="1:25" x14ac:dyDescent="0.25">
      <c r="A166" s="61"/>
      <c r="B166" s="32"/>
      <c r="C166" s="52"/>
      <c r="D166" s="49"/>
      <c r="E166" s="56"/>
      <c r="F166" s="57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</row>
    <row r="167" spans="1:25" x14ac:dyDescent="0.25">
      <c r="A167" s="61"/>
      <c r="B167" s="32"/>
      <c r="C167" s="52"/>
      <c r="D167" s="49"/>
      <c r="E167" s="56"/>
      <c r="F167" s="57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</row>
    <row r="168" spans="1:25" x14ac:dyDescent="0.25">
      <c r="A168" s="61"/>
      <c r="B168" s="32"/>
      <c r="C168" s="52"/>
      <c r="D168" s="49"/>
      <c r="E168" s="56"/>
      <c r="F168" s="57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</row>
    <row r="169" spans="1:25" x14ac:dyDescent="0.25">
      <c r="A169" s="61"/>
      <c r="B169" s="32"/>
      <c r="C169" s="52"/>
      <c r="D169" s="49"/>
      <c r="E169" s="56"/>
      <c r="F169" s="57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</row>
    <row r="170" spans="1:25" x14ac:dyDescent="0.25">
      <c r="A170" s="61"/>
      <c r="B170" s="32"/>
      <c r="C170" s="52"/>
      <c r="D170" s="49"/>
      <c r="E170" s="56"/>
      <c r="F170" s="57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</row>
    <row r="171" spans="1:25" x14ac:dyDescent="0.25">
      <c r="A171" s="61"/>
      <c r="B171" s="32"/>
      <c r="C171" s="52"/>
      <c r="D171" s="49"/>
      <c r="E171" s="56"/>
      <c r="F171" s="57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</row>
    <row r="172" spans="1:25" x14ac:dyDescent="0.25">
      <c r="A172" s="61"/>
      <c r="B172" s="32"/>
      <c r="C172" s="52"/>
      <c r="D172" s="49"/>
      <c r="E172" s="56"/>
      <c r="F172" s="57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</row>
    <row r="173" spans="1:25" x14ac:dyDescent="0.25">
      <c r="A173" s="61"/>
      <c r="B173" s="32"/>
      <c r="C173" s="52"/>
      <c r="D173" s="49"/>
      <c r="E173" s="56"/>
      <c r="F173" s="57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</row>
    <row r="174" spans="1:25" x14ac:dyDescent="0.25">
      <c r="A174" s="61"/>
      <c r="B174" s="32"/>
      <c r="C174" s="52"/>
      <c r="D174" s="49"/>
      <c r="E174" s="56"/>
      <c r="F174" s="57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</row>
    <row r="175" spans="1:25" x14ac:dyDescent="0.25">
      <c r="A175" s="61"/>
      <c r="B175" s="32"/>
      <c r="C175" s="52"/>
      <c r="D175" s="49"/>
      <c r="E175" s="56"/>
      <c r="F175" s="57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</row>
    <row r="176" spans="1:25" x14ac:dyDescent="0.25">
      <c r="A176" s="61"/>
      <c r="B176" s="32"/>
      <c r="C176" s="52"/>
      <c r="D176" s="49"/>
      <c r="E176" s="56"/>
      <c r="F176" s="57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</row>
    <row r="177" spans="1:25" x14ac:dyDescent="0.25">
      <c r="A177" s="61"/>
      <c r="B177" s="32"/>
      <c r="C177" s="52"/>
      <c r="D177" s="49"/>
      <c r="E177" s="56"/>
      <c r="F177" s="57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</row>
    <row r="178" spans="1:25" x14ac:dyDescent="0.25">
      <c r="A178" s="61"/>
      <c r="B178" s="32"/>
      <c r="C178" s="52"/>
      <c r="D178" s="49"/>
      <c r="E178" s="56"/>
      <c r="F178" s="57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</row>
    <row r="179" spans="1:25" x14ac:dyDescent="0.25">
      <c r="A179" s="61"/>
      <c r="B179" s="32"/>
      <c r="C179" s="52"/>
      <c r="D179" s="49"/>
      <c r="E179" s="56"/>
      <c r="F179" s="57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</row>
    <row r="180" spans="1:25" x14ac:dyDescent="0.25">
      <c r="A180" s="61"/>
      <c r="B180" s="32"/>
      <c r="C180" s="52"/>
      <c r="D180" s="49"/>
      <c r="E180" s="56"/>
      <c r="F180" s="57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</row>
    <row r="181" spans="1:25" x14ac:dyDescent="0.25">
      <c r="A181" s="61"/>
      <c r="B181" s="32"/>
      <c r="C181" s="52"/>
      <c r="D181" s="49"/>
      <c r="E181" s="56"/>
      <c r="F181" s="57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</row>
    <row r="182" spans="1:25" x14ac:dyDescent="0.25">
      <c r="A182" s="61"/>
      <c r="B182" s="32"/>
      <c r="C182" s="52"/>
      <c r="D182" s="49"/>
      <c r="E182" s="56"/>
      <c r="F182" s="57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</row>
    <row r="183" spans="1:25" x14ac:dyDescent="0.25">
      <c r="A183" s="61"/>
      <c r="B183" s="32"/>
      <c r="C183" s="52"/>
      <c r="D183" s="49"/>
      <c r="E183" s="56"/>
      <c r="F183" s="57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</row>
    <row r="184" spans="1:25" x14ac:dyDescent="0.25">
      <c r="A184" s="61"/>
      <c r="B184" s="32"/>
      <c r="C184" s="52"/>
      <c r="D184" s="49"/>
      <c r="E184" s="56"/>
      <c r="F184" s="57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</row>
    <row r="185" spans="1:25" x14ac:dyDescent="0.25">
      <c r="A185" s="61"/>
      <c r="B185" s="32"/>
      <c r="C185" s="52"/>
      <c r="D185" s="49"/>
      <c r="E185" s="56"/>
      <c r="F185" s="57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</row>
    <row r="186" spans="1:25" x14ac:dyDescent="0.25">
      <c r="A186" s="61"/>
      <c r="B186" s="32"/>
      <c r="C186" s="52"/>
      <c r="D186" s="49"/>
      <c r="E186" s="56"/>
      <c r="F186" s="57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</row>
    <row r="187" spans="1:25" x14ac:dyDescent="0.25">
      <c r="A187" s="61"/>
      <c r="B187" s="32"/>
      <c r="C187" s="52"/>
      <c r="D187" s="49"/>
      <c r="E187" s="56"/>
      <c r="F187" s="57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</row>
    <row r="188" spans="1:25" x14ac:dyDescent="0.25">
      <c r="A188" s="61"/>
      <c r="B188" s="32"/>
      <c r="C188" s="52"/>
      <c r="D188" s="49"/>
      <c r="E188" s="56"/>
      <c r="F188" s="57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</row>
    <row r="189" spans="1:25" x14ac:dyDescent="0.25">
      <c r="A189" s="61"/>
      <c r="B189" s="32"/>
      <c r="C189" s="52"/>
      <c r="D189" s="49"/>
      <c r="E189" s="56"/>
      <c r="F189" s="57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</row>
    <row r="190" spans="1:25" x14ac:dyDescent="0.25">
      <c r="A190" s="61"/>
      <c r="B190" s="32"/>
      <c r="C190" s="52"/>
      <c r="D190" s="49"/>
      <c r="E190" s="56"/>
      <c r="F190" s="57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</row>
    <row r="191" spans="1:25" x14ac:dyDescent="0.25">
      <c r="A191" s="61"/>
      <c r="B191" s="32"/>
      <c r="C191" s="52"/>
      <c r="D191" s="49"/>
      <c r="E191" s="56"/>
      <c r="F191" s="57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</row>
    <row r="192" spans="1:25" x14ac:dyDescent="0.25">
      <c r="A192" s="61"/>
      <c r="B192" s="32"/>
      <c r="C192" s="52"/>
      <c r="D192" s="49"/>
      <c r="E192" s="56"/>
      <c r="F192" s="57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</row>
    <row r="193" spans="1:25" x14ac:dyDescent="0.25">
      <c r="A193" s="61"/>
      <c r="B193" s="32"/>
      <c r="C193" s="52"/>
      <c r="D193" s="49"/>
      <c r="E193" s="56"/>
      <c r="F193" s="57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</row>
    <row r="194" spans="1:25" x14ac:dyDescent="0.25">
      <c r="A194" s="61"/>
      <c r="B194" s="32"/>
      <c r="C194" s="52"/>
      <c r="D194" s="49"/>
      <c r="E194" s="56"/>
      <c r="F194" s="57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</row>
    <row r="195" spans="1:25" x14ac:dyDescent="0.25">
      <c r="A195" s="61"/>
      <c r="B195" s="32"/>
      <c r="C195" s="52"/>
      <c r="D195" s="49"/>
      <c r="E195" s="56"/>
      <c r="F195" s="57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</row>
    <row r="196" spans="1:25" x14ac:dyDescent="0.25">
      <c r="A196" s="61"/>
      <c r="B196" s="32"/>
      <c r="C196" s="52"/>
      <c r="D196" s="49"/>
      <c r="E196" s="56"/>
      <c r="F196" s="57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</row>
    <row r="197" spans="1:25" x14ac:dyDescent="0.25">
      <c r="A197" s="61"/>
      <c r="B197" s="32"/>
      <c r="C197" s="52"/>
      <c r="D197" s="49"/>
      <c r="E197" s="56"/>
      <c r="F197" s="57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</row>
    <row r="198" spans="1:25" x14ac:dyDescent="0.25">
      <c r="A198" s="61"/>
      <c r="B198" s="32"/>
      <c r="C198" s="52"/>
      <c r="D198" s="49"/>
      <c r="E198" s="56"/>
      <c r="F198" s="57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</row>
    <row r="199" spans="1:25" x14ac:dyDescent="0.25">
      <c r="A199" s="61"/>
      <c r="B199" s="32"/>
      <c r="C199" s="52"/>
      <c r="D199" s="49"/>
      <c r="E199" s="56"/>
      <c r="F199" s="57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</row>
    <row r="200" spans="1:25" x14ac:dyDescent="0.25">
      <c r="A200" s="61"/>
      <c r="B200" s="32"/>
      <c r="C200" s="52"/>
      <c r="D200" s="49"/>
      <c r="E200" s="56"/>
      <c r="F200" s="57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</row>
    <row r="201" spans="1:25" x14ac:dyDescent="0.25">
      <c r="A201" s="61"/>
      <c r="B201" s="32"/>
      <c r="C201" s="52"/>
      <c r="D201" s="49"/>
      <c r="E201" s="56"/>
      <c r="F201" s="57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</row>
    <row r="202" spans="1:25" x14ac:dyDescent="0.25">
      <c r="A202" s="61"/>
      <c r="B202" s="32"/>
      <c r="C202" s="52"/>
      <c r="D202" s="49"/>
      <c r="E202" s="56"/>
      <c r="F202" s="57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</row>
    <row r="203" spans="1:25" x14ac:dyDescent="0.25">
      <c r="A203" s="61"/>
      <c r="B203" s="32"/>
      <c r="C203" s="52"/>
      <c r="D203" s="49"/>
      <c r="E203" s="56"/>
      <c r="F203" s="57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</row>
    <row r="204" spans="1:25" x14ac:dyDescent="0.25">
      <c r="A204" s="61"/>
      <c r="B204" s="32"/>
      <c r="C204" s="52"/>
      <c r="D204" s="49"/>
      <c r="E204" s="56"/>
      <c r="F204" s="57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</row>
    <row r="205" spans="1:25" x14ac:dyDescent="0.25">
      <c r="A205" s="61"/>
      <c r="B205" s="32"/>
      <c r="C205" s="52"/>
      <c r="D205" s="49"/>
      <c r="E205" s="56"/>
      <c r="F205" s="57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</row>
    <row r="206" spans="1:25" x14ac:dyDescent="0.25">
      <c r="A206" s="61"/>
      <c r="B206" s="32"/>
      <c r="C206" s="52"/>
      <c r="D206" s="49"/>
      <c r="E206" s="56"/>
      <c r="F206" s="57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</row>
    <row r="207" spans="1:25" x14ac:dyDescent="0.25">
      <c r="A207" s="61"/>
      <c r="B207" s="32"/>
      <c r="C207" s="52"/>
      <c r="D207" s="49"/>
      <c r="E207" s="56"/>
      <c r="F207" s="57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</row>
    <row r="208" spans="1:25" x14ac:dyDescent="0.25">
      <c r="A208" s="61"/>
      <c r="B208" s="32"/>
      <c r="C208" s="52"/>
      <c r="D208" s="49"/>
      <c r="E208" s="56"/>
      <c r="F208" s="57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</row>
    <row r="209" spans="1:25" x14ac:dyDescent="0.25">
      <c r="A209" s="61"/>
      <c r="B209" s="32"/>
      <c r="C209" s="52"/>
      <c r="D209" s="49"/>
      <c r="E209" s="56"/>
      <c r="F209" s="57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</row>
    <row r="210" spans="1:25" x14ac:dyDescent="0.25">
      <c r="A210" s="61"/>
      <c r="B210" s="32"/>
      <c r="C210" s="52"/>
      <c r="D210" s="49"/>
      <c r="E210" s="56"/>
      <c r="F210" s="57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</row>
    <row r="211" spans="1:25" x14ac:dyDescent="0.25">
      <c r="A211" s="61"/>
      <c r="B211" s="32"/>
      <c r="C211" s="52"/>
      <c r="D211" s="49"/>
      <c r="E211" s="56"/>
      <c r="F211" s="57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</row>
    <row r="212" spans="1:25" x14ac:dyDescent="0.25">
      <c r="A212" s="61"/>
      <c r="B212" s="32"/>
      <c r="C212" s="52"/>
      <c r="D212" s="49"/>
      <c r="E212" s="56"/>
      <c r="F212" s="57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</row>
    <row r="213" spans="1:25" x14ac:dyDescent="0.25">
      <c r="A213" s="61"/>
      <c r="B213" s="32"/>
      <c r="C213" s="52"/>
      <c r="D213" s="49"/>
      <c r="E213" s="56"/>
      <c r="F213" s="57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</row>
    <row r="214" spans="1:25" x14ac:dyDescent="0.25">
      <c r="A214" s="61"/>
      <c r="B214" s="32"/>
      <c r="C214" s="52"/>
      <c r="D214" s="49"/>
      <c r="E214" s="56"/>
      <c r="F214" s="57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</row>
    <row r="215" spans="1:25" x14ac:dyDescent="0.25">
      <c r="A215" s="61"/>
      <c r="B215" s="32"/>
      <c r="C215" s="52"/>
      <c r="D215" s="49"/>
      <c r="E215" s="56"/>
      <c r="F215" s="57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</row>
    <row r="216" spans="1:25" x14ac:dyDescent="0.25">
      <c r="A216" s="61"/>
      <c r="B216" s="32"/>
      <c r="C216" s="52"/>
      <c r="D216" s="49"/>
      <c r="E216" s="56"/>
      <c r="F216" s="57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</row>
    <row r="217" spans="1:25" x14ac:dyDescent="0.25">
      <c r="A217" s="61"/>
      <c r="B217" s="32"/>
      <c r="C217" s="52"/>
      <c r="D217" s="49"/>
      <c r="E217" s="56"/>
      <c r="F217" s="57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</row>
    <row r="218" spans="1:25" x14ac:dyDescent="0.25">
      <c r="A218" s="61"/>
      <c r="B218" s="32"/>
      <c r="C218" s="52"/>
      <c r="D218" s="49"/>
      <c r="E218" s="56"/>
      <c r="F218" s="57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</row>
    <row r="219" spans="1:25" x14ac:dyDescent="0.25">
      <c r="A219" s="61"/>
      <c r="B219" s="32"/>
      <c r="C219" s="52"/>
      <c r="D219" s="49"/>
      <c r="E219" s="56"/>
      <c r="F219" s="57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</row>
    <row r="220" spans="1:25" x14ac:dyDescent="0.25">
      <c r="A220" s="61"/>
      <c r="B220" s="32"/>
      <c r="C220" s="52"/>
      <c r="D220" s="49"/>
      <c r="E220" s="56"/>
      <c r="F220" s="57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</row>
    <row r="221" spans="1:25" x14ac:dyDescent="0.25">
      <c r="A221" s="61"/>
      <c r="B221" s="32"/>
      <c r="C221" s="52"/>
      <c r="D221" s="49"/>
      <c r="E221" s="56"/>
      <c r="F221" s="57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</row>
    <row r="222" spans="1:25" x14ac:dyDescent="0.25">
      <c r="A222" s="61"/>
      <c r="B222" s="32"/>
      <c r="C222" s="52"/>
      <c r="D222" s="49"/>
      <c r="E222" s="56"/>
      <c r="F222" s="57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</row>
    <row r="223" spans="1:25" x14ac:dyDescent="0.25">
      <c r="A223" s="61"/>
      <c r="B223" s="32"/>
      <c r="C223" s="52"/>
      <c r="D223" s="49"/>
      <c r="E223" s="56"/>
      <c r="F223" s="57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</row>
    <row r="224" spans="1:25" x14ac:dyDescent="0.25">
      <c r="A224" s="61"/>
      <c r="B224" s="32"/>
      <c r="C224" s="52"/>
      <c r="D224" s="49"/>
      <c r="E224" s="56"/>
      <c r="F224" s="57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</row>
    <row r="225" spans="1:25" x14ac:dyDescent="0.25">
      <c r="A225" s="61"/>
      <c r="B225" s="32"/>
      <c r="C225" s="52"/>
      <c r="D225" s="49"/>
      <c r="E225" s="56"/>
      <c r="F225" s="57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</row>
    <row r="226" spans="1:25" x14ac:dyDescent="0.25">
      <c r="A226" s="61"/>
      <c r="B226" s="32"/>
      <c r="C226" s="52"/>
      <c r="D226" s="49"/>
      <c r="E226" s="56"/>
      <c r="F226" s="57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</row>
    <row r="227" spans="1:25" x14ac:dyDescent="0.25">
      <c r="A227" s="61"/>
      <c r="B227" s="32"/>
      <c r="C227" s="52"/>
      <c r="D227" s="49"/>
      <c r="E227" s="56"/>
      <c r="F227" s="57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</row>
    <row r="228" spans="1:25" x14ac:dyDescent="0.25">
      <c r="A228" s="61"/>
      <c r="B228" s="32"/>
      <c r="C228" s="52"/>
      <c r="D228" s="49"/>
      <c r="E228" s="56"/>
      <c r="F228" s="57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</row>
    <row r="229" spans="1:25" x14ac:dyDescent="0.25">
      <c r="A229" s="61"/>
      <c r="B229" s="32"/>
      <c r="C229" s="52"/>
      <c r="D229" s="49"/>
      <c r="E229" s="56"/>
      <c r="F229" s="57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</row>
    <row r="230" spans="1:25" x14ac:dyDescent="0.25">
      <c r="A230" s="61"/>
      <c r="B230" s="32"/>
      <c r="C230" s="52"/>
      <c r="D230" s="49"/>
      <c r="E230" s="56"/>
      <c r="F230" s="57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</row>
    <row r="231" spans="1:25" x14ac:dyDescent="0.25">
      <c r="A231" s="61"/>
      <c r="B231" s="32"/>
      <c r="C231" s="52"/>
      <c r="D231" s="49"/>
      <c r="E231" s="56"/>
      <c r="F231" s="57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</row>
    <row r="232" spans="1:25" x14ac:dyDescent="0.25">
      <c r="A232" s="61"/>
      <c r="B232" s="32"/>
      <c r="C232" s="52"/>
      <c r="D232" s="49"/>
      <c r="E232" s="56"/>
      <c r="F232" s="57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</row>
    <row r="233" spans="1:25" x14ac:dyDescent="0.25">
      <c r="A233" s="61"/>
      <c r="B233" s="32"/>
      <c r="C233" s="52"/>
      <c r="D233" s="49"/>
      <c r="E233" s="56"/>
      <c r="F233" s="57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</row>
    <row r="234" spans="1:25" x14ac:dyDescent="0.25">
      <c r="A234" s="61"/>
      <c r="B234" s="32"/>
      <c r="C234" s="52"/>
      <c r="D234" s="49"/>
      <c r="E234" s="56"/>
      <c r="F234" s="57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</row>
    <row r="235" spans="1:25" x14ac:dyDescent="0.25">
      <c r="A235" s="61"/>
      <c r="B235" s="32"/>
      <c r="C235" s="52"/>
      <c r="D235" s="49"/>
      <c r="E235" s="56"/>
      <c r="F235" s="57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</row>
    <row r="236" spans="1:25" x14ac:dyDescent="0.25">
      <c r="A236" s="61"/>
      <c r="B236" s="32"/>
      <c r="C236" s="52"/>
      <c r="D236" s="49"/>
      <c r="E236" s="56"/>
      <c r="F236" s="57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</row>
    <row r="237" spans="1:25" x14ac:dyDescent="0.25">
      <c r="A237" s="61"/>
      <c r="B237" s="32"/>
      <c r="C237" s="52"/>
      <c r="D237" s="49"/>
      <c r="E237" s="56"/>
      <c r="F237" s="57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</row>
    <row r="238" spans="1:25" x14ac:dyDescent="0.25">
      <c r="A238" s="61"/>
      <c r="B238" s="32"/>
      <c r="C238" s="52"/>
      <c r="D238" s="49"/>
      <c r="E238" s="56"/>
      <c r="F238" s="57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</row>
    <row r="239" spans="1:25" x14ac:dyDescent="0.25">
      <c r="A239" s="61"/>
      <c r="B239" s="32"/>
      <c r="C239" s="52"/>
      <c r="D239" s="49"/>
      <c r="E239" s="56"/>
      <c r="F239" s="57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</row>
    <row r="240" spans="1:25" x14ac:dyDescent="0.25">
      <c r="A240" s="61"/>
      <c r="B240" s="32"/>
      <c r="C240" s="52"/>
      <c r="D240" s="49"/>
      <c r="E240" s="56"/>
      <c r="F240" s="57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</row>
    <row r="241" spans="1:25" x14ac:dyDescent="0.25">
      <c r="A241" s="61"/>
      <c r="B241" s="32"/>
      <c r="C241" s="52"/>
      <c r="D241" s="49"/>
      <c r="E241" s="56"/>
      <c r="F241" s="57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</row>
    <row r="242" spans="1:25" x14ac:dyDescent="0.25">
      <c r="A242" s="61"/>
      <c r="B242" s="32"/>
      <c r="C242" s="52"/>
      <c r="D242" s="49"/>
      <c r="E242" s="56"/>
      <c r="F242" s="57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</row>
    <row r="243" spans="1:25" x14ac:dyDescent="0.25">
      <c r="A243" s="61"/>
      <c r="B243" s="32"/>
      <c r="C243" s="52"/>
      <c r="D243" s="49"/>
      <c r="E243" s="56"/>
      <c r="F243" s="57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</row>
    <row r="244" spans="1:25" x14ac:dyDescent="0.25">
      <c r="A244" s="61"/>
      <c r="B244" s="32"/>
      <c r="C244" s="52"/>
      <c r="D244" s="49"/>
      <c r="E244" s="56"/>
      <c r="F244" s="57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</row>
    <row r="245" spans="1:25" x14ac:dyDescent="0.25">
      <c r="A245" s="61"/>
      <c r="B245" s="32"/>
      <c r="C245" s="52"/>
      <c r="D245" s="49"/>
      <c r="E245" s="56"/>
      <c r="F245" s="57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</row>
    <row r="246" spans="1:25" x14ac:dyDescent="0.25">
      <c r="A246" s="61"/>
      <c r="B246" s="32"/>
      <c r="C246" s="52"/>
      <c r="D246" s="49"/>
      <c r="E246" s="56"/>
      <c r="F246" s="57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</row>
    <row r="247" spans="1:25" x14ac:dyDescent="0.25">
      <c r="A247" s="61"/>
      <c r="B247" s="32"/>
      <c r="C247" s="52"/>
      <c r="D247" s="49"/>
      <c r="E247" s="56"/>
      <c r="F247" s="57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</row>
    <row r="248" spans="1:25" x14ac:dyDescent="0.25">
      <c r="A248" s="61"/>
      <c r="B248" s="32"/>
      <c r="C248" s="52"/>
      <c r="D248" s="49"/>
      <c r="E248" s="56"/>
      <c r="F248" s="57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</row>
    <row r="249" spans="1:25" x14ac:dyDescent="0.25">
      <c r="A249" s="61"/>
      <c r="B249" s="32"/>
      <c r="C249" s="52"/>
      <c r="D249" s="49"/>
      <c r="E249" s="56"/>
      <c r="F249" s="57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</row>
    <row r="250" spans="1:25" x14ac:dyDescent="0.25">
      <c r="A250" s="61"/>
      <c r="B250" s="32"/>
      <c r="C250" s="52"/>
      <c r="D250" s="49"/>
      <c r="E250" s="56"/>
      <c r="F250" s="57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</row>
    <row r="251" spans="1:25" x14ac:dyDescent="0.25">
      <c r="A251" s="61"/>
      <c r="B251" s="32"/>
      <c r="C251" s="52"/>
      <c r="D251" s="49"/>
      <c r="E251" s="56"/>
      <c r="F251" s="57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</row>
    <row r="252" spans="1:25" x14ac:dyDescent="0.25">
      <c r="A252" s="61"/>
      <c r="B252" s="32"/>
      <c r="C252" s="52"/>
      <c r="D252" s="49"/>
      <c r="E252" s="56"/>
      <c r="F252" s="57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</row>
    <row r="253" spans="1:25" x14ac:dyDescent="0.25">
      <c r="A253" s="61"/>
      <c r="B253" s="32"/>
      <c r="C253" s="52"/>
      <c r="D253" s="49"/>
      <c r="E253" s="56"/>
      <c r="F253" s="57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</row>
    <row r="254" spans="1:25" x14ac:dyDescent="0.25">
      <c r="A254" s="61"/>
      <c r="B254" s="32"/>
      <c r="C254" s="52"/>
      <c r="D254" s="49"/>
      <c r="E254" s="56"/>
      <c r="F254" s="57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</row>
    <row r="255" spans="1:25" x14ac:dyDescent="0.25">
      <c r="A255" s="61"/>
      <c r="B255" s="32"/>
      <c r="C255" s="52"/>
      <c r="D255" s="49"/>
      <c r="E255" s="56"/>
      <c r="F255" s="57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</row>
    <row r="256" spans="1:25" x14ac:dyDescent="0.25">
      <c r="A256" s="61"/>
      <c r="B256" s="32"/>
      <c r="C256" s="52"/>
      <c r="D256" s="49"/>
      <c r="E256" s="56"/>
      <c r="F256" s="57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</row>
    <row r="257" spans="1:25" x14ac:dyDescent="0.25">
      <c r="A257" s="61"/>
      <c r="B257" s="32"/>
      <c r="C257" s="52"/>
      <c r="D257" s="49"/>
      <c r="E257" s="56"/>
      <c r="F257" s="57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</row>
    <row r="258" spans="1:25" x14ac:dyDescent="0.25">
      <c r="A258" s="61"/>
      <c r="B258" s="32"/>
      <c r="C258" s="52"/>
      <c r="D258" s="49"/>
      <c r="E258" s="56"/>
      <c r="F258" s="57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</row>
    <row r="259" spans="1:25" x14ac:dyDescent="0.25">
      <c r="A259" s="61"/>
      <c r="B259" s="32"/>
      <c r="C259" s="52"/>
      <c r="D259" s="49"/>
      <c r="E259" s="56"/>
      <c r="F259" s="57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</row>
    <row r="260" spans="1:25" x14ac:dyDescent="0.25">
      <c r="A260" s="61"/>
      <c r="B260" s="32"/>
      <c r="C260" s="52"/>
      <c r="D260" s="49"/>
      <c r="E260" s="56"/>
      <c r="F260" s="57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</row>
    <row r="261" spans="1:25" x14ac:dyDescent="0.25">
      <c r="A261" s="61"/>
      <c r="B261" s="32"/>
      <c r="C261" s="52"/>
      <c r="D261" s="49"/>
      <c r="E261" s="56"/>
      <c r="F261" s="57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</row>
    <row r="262" spans="1:25" x14ac:dyDescent="0.25">
      <c r="A262" s="61"/>
      <c r="B262" s="32"/>
      <c r="C262" s="52"/>
      <c r="D262" s="49"/>
      <c r="E262" s="56"/>
      <c r="F262" s="57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</row>
    <row r="263" spans="1:25" x14ac:dyDescent="0.25">
      <c r="A263" s="61"/>
      <c r="B263" s="32"/>
      <c r="C263" s="52"/>
      <c r="D263" s="49"/>
      <c r="E263" s="56"/>
      <c r="F263" s="57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</row>
    <row r="264" spans="1:25" x14ac:dyDescent="0.25">
      <c r="A264" s="61"/>
      <c r="B264" s="32"/>
      <c r="C264" s="52"/>
      <c r="D264" s="49"/>
      <c r="E264" s="56"/>
      <c r="F264" s="57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</row>
    <row r="265" spans="1:25" x14ac:dyDescent="0.25">
      <c r="A265" s="61"/>
      <c r="B265" s="32"/>
      <c r="C265" s="52"/>
      <c r="D265" s="49"/>
      <c r="E265" s="56"/>
      <c r="F265" s="57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</row>
    <row r="266" spans="1:25" x14ac:dyDescent="0.25">
      <c r="A266" s="61"/>
      <c r="B266" s="32"/>
      <c r="C266" s="52"/>
      <c r="D266" s="49"/>
      <c r="E266" s="56"/>
      <c r="F266" s="57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</row>
    <row r="267" spans="1:25" x14ac:dyDescent="0.25">
      <c r="A267" s="61"/>
      <c r="B267" s="32"/>
      <c r="C267" s="52"/>
      <c r="D267" s="49"/>
      <c r="E267" s="56"/>
      <c r="F267" s="57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</row>
    <row r="268" spans="1:25" x14ac:dyDescent="0.25">
      <c r="A268" s="61"/>
      <c r="B268" s="32"/>
      <c r="C268" s="52"/>
      <c r="D268" s="49"/>
      <c r="E268" s="56"/>
      <c r="F268" s="57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</row>
    <row r="269" spans="1:25" x14ac:dyDescent="0.25">
      <c r="A269" s="61"/>
      <c r="B269" s="32"/>
      <c r="C269" s="52"/>
      <c r="D269" s="49"/>
      <c r="E269" s="56"/>
      <c r="F269" s="57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</row>
    <row r="270" spans="1:25" x14ac:dyDescent="0.25">
      <c r="A270" s="61"/>
      <c r="B270" s="32"/>
      <c r="C270" s="52"/>
      <c r="D270" s="49"/>
      <c r="E270" s="56"/>
      <c r="F270" s="57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</row>
    <row r="271" spans="1:25" x14ac:dyDescent="0.25">
      <c r="A271" s="61"/>
      <c r="B271" s="32"/>
      <c r="C271" s="52"/>
      <c r="D271" s="49"/>
      <c r="E271" s="56"/>
      <c r="F271" s="57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</row>
    <row r="272" spans="1:25" x14ac:dyDescent="0.25">
      <c r="A272" s="61"/>
      <c r="B272" s="32"/>
      <c r="C272" s="52"/>
      <c r="D272" s="49"/>
      <c r="E272" s="56"/>
      <c r="F272" s="57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</row>
    <row r="273" spans="1:25" x14ac:dyDescent="0.25">
      <c r="A273" s="61"/>
      <c r="B273" s="32"/>
      <c r="C273" s="52"/>
      <c r="D273" s="49"/>
      <c r="E273" s="56"/>
      <c r="F273" s="57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</row>
    <row r="274" spans="1:25" x14ac:dyDescent="0.25">
      <c r="A274" s="61"/>
      <c r="B274" s="32"/>
      <c r="C274" s="52"/>
      <c r="D274" s="49"/>
      <c r="E274" s="56"/>
      <c r="F274" s="57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</row>
    <row r="275" spans="1:25" x14ac:dyDescent="0.25">
      <c r="A275" s="61"/>
      <c r="B275" s="32"/>
      <c r="C275" s="52"/>
      <c r="D275" s="49"/>
      <c r="E275" s="56"/>
      <c r="F275" s="57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</row>
    <row r="276" spans="1:25" x14ac:dyDescent="0.25">
      <c r="A276" s="61"/>
      <c r="B276" s="32"/>
      <c r="C276" s="52"/>
      <c r="D276" s="49"/>
      <c r="E276" s="56"/>
      <c r="F276" s="57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</row>
    <row r="277" spans="1:25" x14ac:dyDescent="0.25">
      <c r="A277" s="61"/>
      <c r="B277" s="32"/>
      <c r="C277" s="52"/>
      <c r="D277" s="49"/>
      <c r="E277" s="56"/>
      <c r="F277" s="57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</row>
    <row r="278" spans="1:25" x14ac:dyDescent="0.25">
      <c r="A278" s="61"/>
      <c r="B278" s="32"/>
      <c r="C278" s="52"/>
      <c r="D278" s="49"/>
      <c r="E278" s="56"/>
      <c r="F278" s="57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</row>
    <row r="279" spans="1:25" x14ac:dyDescent="0.25">
      <c r="A279" s="61"/>
      <c r="B279" s="32"/>
      <c r="C279" s="52"/>
      <c r="D279" s="49"/>
      <c r="E279" s="56"/>
      <c r="F279" s="57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</row>
    <row r="280" spans="1:25" x14ac:dyDescent="0.25">
      <c r="A280" s="61"/>
      <c r="B280" s="32"/>
      <c r="C280" s="52"/>
      <c r="D280" s="49"/>
      <c r="E280" s="56"/>
      <c r="F280" s="57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</row>
    <row r="281" spans="1:25" x14ac:dyDescent="0.25">
      <c r="A281" s="61"/>
      <c r="B281" s="32"/>
      <c r="C281" s="52"/>
      <c r="D281" s="49"/>
      <c r="E281" s="56"/>
      <c r="F281" s="57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</row>
    <row r="282" spans="1:25" x14ac:dyDescent="0.25">
      <c r="A282" s="61"/>
      <c r="B282" s="32"/>
      <c r="C282" s="52"/>
      <c r="D282" s="49"/>
      <c r="E282" s="56"/>
      <c r="F282" s="57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</row>
    <row r="283" spans="1:25" x14ac:dyDescent="0.25">
      <c r="A283" s="61"/>
      <c r="B283" s="32"/>
      <c r="C283" s="52"/>
      <c r="D283" s="49"/>
      <c r="E283" s="56"/>
      <c r="F283" s="57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</row>
    <row r="284" spans="1:25" x14ac:dyDescent="0.25">
      <c r="A284" s="61"/>
      <c r="B284" s="32"/>
      <c r="C284" s="52"/>
      <c r="D284" s="49"/>
      <c r="E284" s="56"/>
      <c r="F284" s="57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</row>
    <row r="285" spans="1:25" x14ac:dyDescent="0.25">
      <c r="A285" s="61"/>
      <c r="B285" s="32"/>
      <c r="C285" s="52"/>
      <c r="D285" s="49"/>
      <c r="E285" s="56"/>
      <c r="F285" s="57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</row>
    <row r="286" spans="1:25" x14ac:dyDescent="0.25">
      <c r="A286" s="61"/>
      <c r="B286" s="32"/>
      <c r="C286" s="52"/>
      <c r="D286" s="49"/>
      <c r="E286" s="56"/>
      <c r="F286" s="57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</row>
    <row r="287" spans="1:25" x14ac:dyDescent="0.25">
      <c r="A287" s="61"/>
      <c r="B287" s="32"/>
      <c r="C287" s="52"/>
      <c r="D287" s="49"/>
      <c r="E287" s="56"/>
      <c r="F287" s="57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</row>
    <row r="288" spans="1:25" x14ac:dyDescent="0.25">
      <c r="A288" s="61"/>
      <c r="B288" s="32"/>
      <c r="C288" s="52"/>
      <c r="D288" s="49"/>
      <c r="E288" s="56"/>
      <c r="F288" s="57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</row>
    <row r="289" spans="1:25" x14ac:dyDescent="0.25">
      <c r="A289" s="61"/>
      <c r="B289" s="32"/>
      <c r="C289" s="52"/>
      <c r="D289" s="49"/>
      <c r="E289" s="56"/>
      <c r="F289" s="57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</row>
    <row r="290" spans="1:25" x14ac:dyDescent="0.25">
      <c r="A290" s="61"/>
      <c r="B290" s="32"/>
      <c r="C290" s="52"/>
      <c r="D290" s="49"/>
      <c r="E290" s="56"/>
      <c r="F290" s="57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</row>
    <row r="291" spans="1:25" x14ac:dyDescent="0.25">
      <c r="A291" s="61"/>
      <c r="B291" s="32"/>
      <c r="C291" s="52"/>
      <c r="D291" s="49"/>
      <c r="E291" s="56"/>
      <c r="F291" s="57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</row>
    <row r="292" spans="1:25" x14ac:dyDescent="0.25">
      <c r="A292" s="61"/>
      <c r="B292" s="32"/>
      <c r="C292" s="52"/>
      <c r="D292" s="49"/>
      <c r="E292" s="56"/>
      <c r="F292" s="57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</row>
    <row r="293" spans="1:25" x14ac:dyDescent="0.25">
      <c r="A293" s="61"/>
      <c r="B293" s="32"/>
      <c r="C293" s="52"/>
      <c r="D293" s="49"/>
      <c r="E293" s="56"/>
      <c r="F293" s="57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</row>
    <row r="294" spans="1:25" x14ac:dyDescent="0.25">
      <c r="A294" s="61"/>
      <c r="B294" s="32"/>
      <c r="C294" s="52"/>
      <c r="D294" s="49"/>
      <c r="E294" s="56"/>
      <c r="F294" s="57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</row>
    <row r="295" spans="1:25" x14ac:dyDescent="0.25">
      <c r="A295" s="61"/>
      <c r="B295" s="32"/>
      <c r="C295" s="52"/>
      <c r="D295" s="49"/>
      <c r="E295" s="56"/>
      <c r="F295" s="57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</row>
    <row r="296" spans="1:25" x14ac:dyDescent="0.25">
      <c r="A296" s="61"/>
      <c r="B296" s="32"/>
      <c r="C296" s="52"/>
      <c r="D296" s="49"/>
      <c r="E296" s="56"/>
      <c r="F296" s="57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</row>
    <row r="297" spans="1:25" x14ac:dyDescent="0.25">
      <c r="A297" s="61"/>
      <c r="B297" s="32"/>
      <c r="C297" s="52"/>
      <c r="D297" s="49"/>
      <c r="E297" s="56"/>
      <c r="F297" s="57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</row>
    <row r="298" spans="1:25" x14ac:dyDescent="0.25">
      <c r="A298" s="61"/>
      <c r="B298" s="32"/>
      <c r="C298" s="52"/>
      <c r="D298" s="49"/>
      <c r="E298" s="56"/>
      <c r="F298" s="57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</row>
    <row r="299" spans="1:25" x14ac:dyDescent="0.25">
      <c r="A299" s="61"/>
      <c r="B299" s="32"/>
      <c r="C299" s="52"/>
      <c r="D299" s="49"/>
      <c r="E299" s="56"/>
      <c r="F299" s="57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</row>
    <row r="300" spans="1:25" x14ac:dyDescent="0.25">
      <c r="A300" s="61"/>
      <c r="B300" s="32"/>
      <c r="C300" s="52"/>
      <c r="D300" s="49"/>
      <c r="E300" s="56"/>
      <c r="F300" s="57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</row>
    <row r="301" spans="1:25" x14ac:dyDescent="0.25">
      <c r="A301" s="61"/>
      <c r="B301" s="32"/>
      <c r="C301" s="52"/>
      <c r="D301" s="49"/>
      <c r="E301" s="56"/>
      <c r="F301" s="57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</row>
    <row r="302" spans="1:25" x14ac:dyDescent="0.25">
      <c r="A302" s="61"/>
      <c r="B302" s="32"/>
      <c r="C302" s="52"/>
      <c r="D302" s="49"/>
      <c r="E302" s="56"/>
      <c r="F302" s="57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</row>
    <row r="303" spans="1:25" x14ac:dyDescent="0.25">
      <c r="A303" s="61"/>
      <c r="B303" s="32"/>
      <c r="C303" s="52"/>
      <c r="D303" s="49"/>
      <c r="E303" s="56"/>
      <c r="F303" s="57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</row>
    <row r="304" spans="1:25" x14ac:dyDescent="0.25">
      <c r="A304" s="61"/>
      <c r="B304" s="32"/>
      <c r="C304" s="52"/>
      <c r="D304" s="49"/>
      <c r="E304" s="56"/>
      <c r="F304" s="57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</row>
    <row r="305" spans="1:25" x14ac:dyDescent="0.25">
      <c r="A305" s="61"/>
      <c r="B305" s="32"/>
      <c r="C305" s="52"/>
      <c r="D305" s="49"/>
      <c r="E305" s="56"/>
      <c r="F305" s="57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</row>
    <row r="306" spans="1:25" x14ac:dyDescent="0.25">
      <c r="A306" s="61"/>
      <c r="B306" s="32"/>
      <c r="C306" s="52"/>
      <c r="D306" s="49"/>
      <c r="E306" s="56"/>
      <c r="F306" s="57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</row>
    <row r="307" spans="1:25" x14ac:dyDescent="0.25">
      <c r="A307" s="61"/>
      <c r="B307" s="32"/>
      <c r="C307" s="52"/>
      <c r="D307" s="49"/>
      <c r="E307" s="56"/>
      <c r="F307" s="57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</row>
    <row r="308" spans="1:25" x14ac:dyDescent="0.25">
      <c r="A308" s="61"/>
      <c r="B308" s="32"/>
      <c r="C308" s="52"/>
      <c r="D308" s="49"/>
      <c r="E308" s="56"/>
      <c r="F308" s="57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</row>
    <row r="309" spans="1:25" x14ac:dyDescent="0.25">
      <c r="A309" s="61"/>
      <c r="B309" s="32"/>
      <c r="C309" s="52"/>
      <c r="D309" s="49"/>
      <c r="E309" s="56"/>
      <c r="F309" s="57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</row>
    <row r="310" spans="1:25" x14ac:dyDescent="0.25">
      <c r="A310" s="61"/>
      <c r="B310" s="32"/>
      <c r="C310" s="52"/>
      <c r="D310" s="49"/>
      <c r="E310" s="56"/>
      <c r="F310" s="57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</row>
    <row r="311" spans="1:25" x14ac:dyDescent="0.25">
      <c r="A311" s="61"/>
      <c r="B311" s="32"/>
      <c r="C311" s="52"/>
      <c r="D311" s="49"/>
      <c r="E311" s="56"/>
      <c r="F311" s="57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</row>
    <row r="312" spans="1:25" x14ac:dyDescent="0.25">
      <c r="A312" s="61"/>
      <c r="B312" s="32"/>
      <c r="C312" s="52"/>
      <c r="D312" s="49"/>
      <c r="E312" s="56"/>
      <c r="F312" s="57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</row>
    <row r="313" spans="1:25" x14ac:dyDescent="0.25">
      <c r="A313" s="61"/>
      <c r="B313" s="32"/>
      <c r="C313" s="52"/>
      <c r="D313" s="49"/>
      <c r="E313" s="56"/>
      <c r="F313" s="57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</row>
    <row r="314" spans="1:25" x14ac:dyDescent="0.25">
      <c r="A314" s="61"/>
      <c r="B314" s="32"/>
      <c r="C314" s="52"/>
      <c r="D314" s="49"/>
      <c r="E314" s="56"/>
      <c r="F314" s="57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</row>
    <row r="315" spans="1:25" x14ac:dyDescent="0.25">
      <c r="A315" s="61"/>
      <c r="B315" s="32"/>
      <c r="C315" s="52"/>
      <c r="D315" s="49"/>
      <c r="E315" s="56"/>
      <c r="F315" s="57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</row>
    <row r="316" spans="1:25" x14ac:dyDescent="0.25">
      <c r="A316" s="61"/>
      <c r="B316" s="32"/>
      <c r="C316" s="52"/>
      <c r="D316" s="49"/>
      <c r="E316" s="56"/>
      <c r="F316" s="57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</row>
    <row r="317" spans="1:25" x14ac:dyDescent="0.25">
      <c r="A317" s="61"/>
      <c r="B317" s="32"/>
      <c r="C317" s="52"/>
      <c r="D317" s="49"/>
      <c r="E317" s="56"/>
      <c r="F317" s="57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</row>
    <row r="318" spans="1:25" x14ac:dyDescent="0.25">
      <c r="A318" s="61"/>
      <c r="B318" s="32"/>
      <c r="C318" s="52"/>
      <c r="D318" s="49"/>
      <c r="E318" s="56"/>
      <c r="F318" s="57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</row>
    <row r="319" spans="1:25" x14ac:dyDescent="0.25">
      <c r="A319" s="61"/>
      <c r="B319" s="32"/>
      <c r="C319" s="52"/>
      <c r="D319" s="49"/>
      <c r="E319" s="56"/>
      <c r="F319" s="57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</row>
    <row r="320" spans="1:25" x14ac:dyDescent="0.25">
      <c r="A320" s="61"/>
      <c r="B320" s="32"/>
      <c r="C320" s="52"/>
      <c r="D320" s="49"/>
      <c r="E320" s="56"/>
      <c r="F320" s="57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</row>
    <row r="321" spans="1:25" x14ac:dyDescent="0.25">
      <c r="A321" s="61"/>
      <c r="B321" s="32"/>
      <c r="C321" s="52"/>
      <c r="D321" s="49"/>
      <c r="E321" s="56"/>
      <c r="F321" s="57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</row>
    <row r="322" spans="1:25" x14ac:dyDescent="0.25">
      <c r="A322" s="61"/>
      <c r="B322" s="32"/>
      <c r="C322" s="52"/>
      <c r="D322" s="49"/>
      <c r="E322" s="56"/>
      <c r="F322" s="57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</row>
    <row r="323" spans="1:25" x14ac:dyDescent="0.25">
      <c r="A323" s="61"/>
      <c r="B323" s="32"/>
      <c r="C323" s="52"/>
      <c r="D323" s="49"/>
      <c r="E323" s="56"/>
      <c r="F323" s="57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</row>
    <row r="324" spans="1:25" x14ac:dyDescent="0.25">
      <c r="A324" s="61"/>
      <c r="B324" s="32"/>
      <c r="C324" s="52"/>
      <c r="D324" s="49"/>
      <c r="E324" s="56"/>
      <c r="F324" s="57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</row>
    <row r="325" spans="1:25" x14ac:dyDescent="0.25">
      <c r="A325" s="61"/>
      <c r="B325" s="32"/>
      <c r="C325" s="52"/>
      <c r="D325" s="49"/>
      <c r="E325" s="56"/>
      <c r="F325" s="57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</row>
    <row r="326" spans="1:25" x14ac:dyDescent="0.25">
      <c r="A326" s="61"/>
      <c r="B326" s="32"/>
      <c r="C326" s="52"/>
      <c r="D326" s="49"/>
      <c r="E326" s="56"/>
      <c r="F326" s="57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</row>
    <row r="327" spans="1:25" x14ac:dyDescent="0.25">
      <c r="A327" s="61"/>
      <c r="B327" s="32"/>
      <c r="C327" s="52"/>
      <c r="D327" s="49"/>
      <c r="E327" s="56"/>
      <c r="F327" s="57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</row>
    <row r="328" spans="1:25" x14ac:dyDescent="0.25">
      <c r="A328" s="61"/>
      <c r="B328" s="32"/>
      <c r="C328" s="52"/>
      <c r="D328" s="49"/>
      <c r="E328" s="56"/>
      <c r="F328" s="57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</row>
    <row r="329" spans="1:25" x14ac:dyDescent="0.25">
      <c r="A329" s="61"/>
      <c r="B329" s="32"/>
      <c r="C329" s="52"/>
      <c r="D329" s="49"/>
      <c r="E329" s="56"/>
      <c r="F329" s="57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</row>
    <row r="330" spans="1:25" x14ac:dyDescent="0.25">
      <c r="A330" s="61"/>
      <c r="B330" s="32"/>
      <c r="C330" s="52"/>
      <c r="D330" s="49"/>
      <c r="E330" s="56"/>
      <c r="F330" s="57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</row>
    <row r="331" spans="1:25" x14ac:dyDescent="0.25">
      <c r="A331" s="61"/>
      <c r="B331" s="32"/>
      <c r="C331" s="52"/>
      <c r="D331" s="49"/>
      <c r="E331" s="56"/>
      <c r="F331" s="57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</row>
    <row r="332" spans="1:25" x14ac:dyDescent="0.25">
      <c r="A332" s="61"/>
      <c r="B332" s="32"/>
      <c r="C332" s="52"/>
      <c r="D332" s="49"/>
      <c r="E332" s="56"/>
      <c r="F332" s="57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</row>
    <row r="333" spans="1:25" x14ac:dyDescent="0.25">
      <c r="A333" s="61"/>
      <c r="B333" s="32"/>
      <c r="C333" s="52"/>
      <c r="D333" s="49"/>
      <c r="E333" s="56"/>
      <c r="F333" s="57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</row>
    <row r="334" spans="1:25" x14ac:dyDescent="0.25">
      <c r="A334" s="61"/>
      <c r="B334" s="32"/>
      <c r="C334" s="52"/>
      <c r="D334" s="49"/>
      <c r="E334" s="56"/>
      <c r="F334" s="57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</row>
    <row r="335" spans="1:25" x14ac:dyDescent="0.25">
      <c r="A335" s="61"/>
      <c r="B335" s="32"/>
      <c r="C335" s="52"/>
      <c r="D335" s="49"/>
      <c r="E335" s="56"/>
      <c r="F335" s="57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</row>
    <row r="336" spans="1:25" x14ac:dyDescent="0.25">
      <c r="A336" s="61"/>
      <c r="B336" s="32"/>
      <c r="C336" s="52"/>
      <c r="D336" s="49"/>
      <c r="E336" s="56"/>
      <c r="F336" s="57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</row>
    <row r="337" spans="1:25" x14ac:dyDescent="0.25">
      <c r="A337" s="61"/>
      <c r="B337" s="32"/>
      <c r="C337" s="52"/>
      <c r="D337" s="49"/>
      <c r="E337" s="56"/>
      <c r="F337" s="57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</row>
    <row r="338" spans="1:25" x14ac:dyDescent="0.25">
      <c r="A338" s="61"/>
      <c r="B338" s="32"/>
      <c r="C338" s="52"/>
      <c r="D338" s="49"/>
      <c r="E338" s="56"/>
      <c r="F338" s="57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</row>
    <row r="339" spans="1:25" x14ac:dyDescent="0.25">
      <c r="A339" s="61"/>
      <c r="B339" s="32"/>
      <c r="C339" s="52"/>
      <c r="D339" s="49"/>
      <c r="E339" s="56"/>
      <c r="F339" s="57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</row>
    <row r="340" spans="1:25" x14ac:dyDescent="0.25">
      <c r="A340" s="61"/>
      <c r="B340" s="32"/>
      <c r="C340" s="52"/>
      <c r="D340" s="49"/>
      <c r="E340" s="56"/>
      <c r="F340" s="57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</row>
    <row r="341" spans="1:25" x14ac:dyDescent="0.25">
      <c r="A341" s="61"/>
      <c r="B341" s="32"/>
      <c r="C341" s="52"/>
      <c r="D341" s="49"/>
      <c r="E341" s="56"/>
      <c r="F341" s="57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</row>
    <row r="342" spans="1:25" x14ac:dyDescent="0.25">
      <c r="A342" s="61"/>
      <c r="B342" s="32"/>
      <c r="C342" s="52"/>
      <c r="D342" s="49"/>
      <c r="E342" s="56"/>
      <c r="F342" s="57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</row>
    <row r="343" spans="1:25" x14ac:dyDescent="0.25">
      <c r="A343" s="61"/>
      <c r="B343" s="32"/>
      <c r="C343" s="52"/>
      <c r="D343" s="49"/>
      <c r="E343" s="56"/>
      <c r="F343" s="57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</row>
    <row r="344" spans="1:25" x14ac:dyDescent="0.25">
      <c r="A344" s="61"/>
      <c r="B344" s="32"/>
      <c r="C344" s="52"/>
      <c r="D344" s="49"/>
      <c r="E344" s="56"/>
      <c r="F344" s="57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</row>
    <row r="345" spans="1:25" x14ac:dyDescent="0.25">
      <c r="A345" s="61"/>
      <c r="B345" s="32"/>
      <c r="C345" s="52"/>
      <c r="D345" s="49"/>
      <c r="E345" s="56"/>
      <c r="F345" s="57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</row>
    <row r="346" spans="1:25" x14ac:dyDescent="0.25">
      <c r="A346" s="61"/>
      <c r="B346" s="32"/>
      <c r="C346" s="52"/>
      <c r="D346" s="49"/>
      <c r="E346" s="56"/>
      <c r="F346" s="57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</row>
    <row r="347" spans="1:25" x14ac:dyDescent="0.25">
      <c r="A347" s="61"/>
      <c r="B347" s="32"/>
      <c r="C347" s="52"/>
      <c r="D347" s="49"/>
      <c r="E347" s="56"/>
      <c r="F347" s="57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</row>
    <row r="348" spans="1:25" x14ac:dyDescent="0.25">
      <c r="A348" s="61"/>
      <c r="B348" s="32"/>
      <c r="C348" s="52"/>
      <c r="D348" s="49"/>
      <c r="E348" s="56"/>
      <c r="F348" s="57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</row>
    <row r="349" spans="1:25" x14ac:dyDescent="0.25">
      <c r="A349" s="61"/>
      <c r="B349" s="32"/>
      <c r="C349" s="52"/>
      <c r="D349" s="49"/>
      <c r="E349" s="56"/>
      <c r="F349" s="57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</row>
    <row r="350" spans="1:25" x14ac:dyDescent="0.25">
      <c r="A350" s="61"/>
      <c r="B350" s="32"/>
      <c r="C350" s="52"/>
      <c r="D350" s="49"/>
      <c r="E350" s="56"/>
      <c r="F350" s="57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</row>
    <row r="351" spans="1:25" x14ac:dyDescent="0.25">
      <c r="A351" s="61"/>
      <c r="B351" s="32"/>
      <c r="C351" s="52"/>
      <c r="D351" s="49"/>
      <c r="E351" s="56"/>
      <c r="F351" s="57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</row>
    <row r="352" spans="1:25" x14ac:dyDescent="0.25">
      <c r="A352" s="61"/>
      <c r="B352" s="32"/>
      <c r="C352" s="52"/>
      <c r="D352" s="49"/>
      <c r="E352" s="56"/>
      <c r="F352" s="57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</row>
    <row r="353" spans="1:25" x14ac:dyDescent="0.25">
      <c r="A353" s="61"/>
      <c r="B353" s="32"/>
      <c r="C353" s="52"/>
      <c r="D353" s="49"/>
      <c r="E353" s="56"/>
      <c r="F353" s="57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</row>
    <row r="354" spans="1:25" x14ac:dyDescent="0.25">
      <c r="A354" s="61"/>
      <c r="B354" s="32"/>
      <c r="C354" s="52"/>
      <c r="D354" s="49"/>
      <c r="E354" s="56"/>
      <c r="F354" s="57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</row>
    <row r="355" spans="1:25" x14ac:dyDescent="0.25">
      <c r="A355" s="61"/>
      <c r="B355" s="32"/>
      <c r="C355" s="52"/>
      <c r="D355" s="49"/>
      <c r="E355" s="56"/>
      <c r="F355" s="57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</row>
    <row r="356" spans="1:25" x14ac:dyDescent="0.25">
      <c r="A356" s="61"/>
      <c r="B356" s="32"/>
      <c r="C356" s="52"/>
      <c r="D356" s="49"/>
      <c r="E356" s="56"/>
      <c r="F356" s="57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</row>
    <row r="357" spans="1:25" x14ac:dyDescent="0.25">
      <c r="A357" s="61"/>
      <c r="B357" s="32"/>
      <c r="C357" s="52"/>
      <c r="D357" s="49"/>
      <c r="E357" s="56"/>
      <c r="F357" s="57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</row>
    <row r="358" spans="1:25" x14ac:dyDescent="0.25">
      <c r="A358" s="61"/>
      <c r="B358" s="32"/>
      <c r="C358" s="52"/>
      <c r="D358" s="49"/>
      <c r="E358" s="56"/>
      <c r="F358" s="57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</row>
    <row r="359" spans="1:25" x14ac:dyDescent="0.25">
      <c r="A359" s="61"/>
      <c r="B359" s="32"/>
      <c r="C359" s="52"/>
      <c r="D359" s="49"/>
      <c r="E359" s="56"/>
      <c r="F359" s="57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</row>
    <row r="360" spans="1:25" x14ac:dyDescent="0.25">
      <c r="A360" s="61"/>
      <c r="B360" s="32"/>
      <c r="C360" s="52"/>
      <c r="D360" s="49"/>
      <c r="E360" s="56"/>
      <c r="F360" s="57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</row>
    <row r="361" spans="1:25" x14ac:dyDescent="0.25">
      <c r="A361" s="61"/>
      <c r="B361" s="32"/>
      <c r="C361" s="52"/>
      <c r="D361" s="49"/>
      <c r="E361" s="56"/>
      <c r="F361" s="57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</row>
    <row r="362" spans="1:25" x14ac:dyDescent="0.25">
      <c r="A362" s="61"/>
      <c r="B362" s="32"/>
      <c r="C362" s="52"/>
      <c r="D362" s="49"/>
      <c r="E362" s="56"/>
      <c r="F362" s="57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</row>
    <row r="363" spans="1:25" x14ac:dyDescent="0.25">
      <c r="A363" s="61"/>
      <c r="B363" s="32"/>
      <c r="C363" s="52"/>
      <c r="D363" s="49"/>
      <c r="E363" s="56"/>
      <c r="F363" s="57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</row>
    <row r="364" spans="1:25" x14ac:dyDescent="0.25">
      <c r="A364" s="61"/>
      <c r="B364" s="32"/>
      <c r="C364" s="52"/>
      <c r="D364" s="49"/>
      <c r="E364" s="56"/>
      <c r="F364" s="57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</row>
    <row r="365" spans="1:25" x14ac:dyDescent="0.25">
      <c r="A365" s="61"/>
      <c r="B365" s="32"/>
      <c r="C365" s="52"/>
      <c r="D365" s="49"/>
      <c r="E365" s="56"/>
      <c r="F365" s="57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</row>
    <row r="366" spans="1:25" x14ac:dyDescent="0.25">
      <c r="A366" s="61"/>
      <c r="B366" s="32"/>
      <c r="C366" s="52"/>
      <c r="D366" s="49"/>
      <c r="E366" s="56"/>
      <c r="F366" s="57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</row>
    <row r="367" spans="1:25" x14ac:dyDescent="0.25">
      <c r="A367" s="61"/>
      <c r="B367" s="32"/>
      <c r="C367" s="52"/>
      <c r="D367" s="49"/>
      <c r="E367" s="56"/>
      <c r="F367" s="57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</row>
    <row r="368" spans="1:25" x14ac:dyDescent="0.25">
      <c r="A368" s="61"/>
      <c r="B368" s="32"/>
      <c r="C368" s="52"/>
      <c r="D368" s="49"/>
      <c r="E368" s="56"/>
      <c r="F368" s="57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</row>
    <row r="369" spans="1:25" x14ac:dyDescent="0.25">
      <c r="A369" s="61"/>
      <c r="B369" s="32"/>
      <c r="C369" s="52"/>
      <c r="D369" s="49"/>
      <c r="E369" s="56"/>
      <c r="F369" s="57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</row>
    <row r="370" spans="1:25" x14ac:dyDescent="0.25">
      <c r="A370" s="61"/>
      <c r="B370" s="32"/>
      <c r="C370" s="52"/>
      <c r="D370" s="49"/>
      <c r="E370" s="56"/>
      <c r="F370" s="57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</row>
    <row r="371" spans="1:25" x14ac:dyDescent="0.25">
      <c r="A371" s="61"/>
      <c r="B371" s="32"/>
      <c r="C371" s="52"/>
      <c r="D371" s="49"/>
      <c r="E371" s="56"/>
      <c r="F371" s="57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</row>
    <row r="372" spans="1:25" x14ac:dyDescent="0.25">
      <c r="A372" s="61"/>
      <c r="B372" s="32"/>
      <c r="C372" s="52"/>
      <c r="D372" s="49"/>
      <c r="E372" s="56"/>
      <c r="F372" s="57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</row>
    <row r="373" spans="1:25" x14ac:dyDescent="0.25">
      <c r="A373" s="61"/>
      <c r="B373" s="32"/>
      <c r="C373" s="52"/>
      <c r="D373" s="49"/>
      <c r="E373" s="56"/>
      <c r="F373" s="57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</row>
    <row r="374" spans="1:25" x14ac:dyDescent="0.25">
      <c r="A374" s="61"/>
      <c r="B374" s="32"/>
      <c r="C374" s="52"/>
      <c r="D374" s="49"/>
      <c r="E374" s="56"/>
      <c r="F374" s="57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</row>
    <row r="375" spans="1:25" x14ac:dyDescent="0.25">
      <c r="A375" s="61"/>
      <c r="B375" s="32"/>
      <c r="C375" s="52"/>
      <c r="D375" s="49"/>
      <c r="E375" s="56"/>
      <c r="F375" s="57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</row>
    <row r="376" spans="1:25" x14ac:dyDescent="0.25">
      <c r="A376" s="61"/>
      <c r="B376" s="32"/>
      <c r="C376" s="52"/>
      <c r="D376" s="49"/>
      <c r="E376" s="56"/>
      <c r="F376" s="57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</row>
    <row r="377" spans="1:25" x14ac:dyDescent="0.25">
      <c r="A377" s="61"/>
      <c r="B377" s="32"/>
      <c r="C377" s="52"/>
      <c r="D377" s="49"/>
      <c r="E377" s="56"/>
      <c r="F377" s="57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</row>
    <row r="378" spans="1:25" x14ac:dyDescent="0.25">
      <c r="A378" s="61"/>
      <c r="B378" s="32"/>
      <c r="C378" s="52"/>
      <c r="D378" s="49"/>
      <c r="E378" s="56"/>
      <c r="F378" s="57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</row>
    <row r="379" spans="1:25" x14ac:dyDescent="0.25">
      <c r="A379" s="61"/>
      <c r="B379" s="32"/>
      <c r="C379" s="52"/>
      <c r="D379" s="49"/>
      <c r="E379" s="56"/>
      <c r="F379" s="57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</row>
    <row r="380" spans="1:25" x14ac:dyDescent="0.25">
      <c r="A380" s="61"/>
      <c r="B380" s="32"/>
      <c r="C380" s="52"/>
      <c r="D380" s="49"/>
      <c r="E380" s="56"/>
      <c r="F380" s="57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</row>
    <row r="381" spans="1:25" x14ac:dyDescent="0.25">
      <c r="A381" s="61"/>
      <c r="B381" s="32"/>
      <c r="C381" s="52"/>
      <c r="D381" s="49"/>
      <c r="E381" s="56"/>
      <c r="F381" s="57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</row>
    <row r="382" spans="1:25" x14ac:dyDescent="0.25">
      <c r="A382" s="61"/>
      <c r="B382" s="32"/>
      <c r="C382" s="52"/>
      <c r="D382" s="49"/>
      <c r="E382" s="56"/>
      <c r="F382" s="57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</row>
    <row r="383" spans="1:25" x14ac:dyDescent="0.25">
      <c r="A383" s="61"/>
      <c r="B383" s="32"/>
      <c r="C383" s="52"/>
      <c r="D383" s="49"/>
      <c r="E383" s="56"/>
      <c r="F383" s="57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</row>
    <row r="384" spans="1:25" x14ac:dyDescent="0.25">
      <c r="A384" s="61"/>
      <c r="B384" s="32"/>
      <c r="C384" s="52"/>
      <c r="D384" s="49"/>
      <c r="E384" s="56"/>
      <c r="F384" s="57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</row>
    <row r="385" spans="1:25" x14ac:dyDescent="0.25">
      <c r="A385" s="61"/>
      <c r="B385" s="32"/>
      <c r="C385" s="52"/>
      <c r="D385" s="49"/>
      <c r="E385" s="56"/>
      <c r="F385" s="57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</row>
    <row r="386" spans="1:25" x14ac:dyDescent="0.25">
      <c r="A386" s="61"/>
      <c r="B386" s="32"/>
      <c r="C386" s="52"/>
      <c r="D386" s="49"/>
      <c r="E386" s="56"/>
      <c r="F386" s="57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</row>
    <row r="387" spans="1:25" x14ac:dyDescent="0.25">
      <c r="A387" s="61"/>
      <c r="B387" s="32"/>
      <c r="C387" s="52"/>
      <c r="D387" s="49"/>
      <c r="E387" s="56"/>
      <c r="F387" s="57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</row>
    <row r="388" spans="1:25" x14ac:dyDescent="0.25">
      <c r="A388" s="61"/>
      <c r="B388" s="32"/>
      <c r="C388" s="52"/>
      <c r="D388" s="49"/>
      <c r="E388" s="56"/>
      <c r="F388" s="57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</row>
    <row r="389" spans="1:25" x14ac:dyDescent="0.25">
      <c r="A389" s="61"/>
      <c r="B389" s="32"/>
      <c r="C389" s="52"/>
      <c r="D389" s="49"/>
      <c r="E389" s="56"/>
      <c r="F389" s="57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</row>
    <row r="390" spans="1:25" x14ac:dyDescent="0.25">
      <c r="A390" s="61"/>
      <c r="B390" s="32"/>
      <c r="C390" s="52"/>
      <c r="D390" s="49"/>
      <c r="E390" s="56"/>
      <c r="F390" s="57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</row>
    <row r="391" spans="1:25" x14ac:dyDescent="0.25">
      <c r="A391" s="61"/>
      <c r="B391" s="32"/>
      <c r="C391" s="52"/>
      <c r="D391" s="49"/>
      <c r="E391" s="56"/>
      <c r="F391" s="57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</row>
    <row r="392" spans="1:25" x14ac:dyDescent="0.25">
      <c r="A392" s="61"/>
      <c r="B392" s="32"/>
      <c r="C392" s="52"/>
      <c r="D392" s="49"/>
      <c r="E392" s="56"/>
      <c r="F392" s="57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</row>
    <row r="393" spans="1:25" x14ac:dyDescent="0.25">
      <c r="A393" s="61"/>
      <c r="B393" s="32"/>
      <c r="C393" s="52"/>
      <c r="D393" s="49"/>
      <c r="E393" s="56"/>
      <c r="F393" s="57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</row>
    <row r="394" spans="1:25" x14ac:dyDescent="0.25">
      <c r="A394" s="61"/>
      <c r="B394" s="32"/>
      <c r="C394" s="52"/>
      <c r="D394" s="49"/>
      <c r="E394" s="56"/>
      <c r="F394" s="57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</row>
    <row r="395" spans="1:25" x14ac:dyDescent="0.25">
      <c r="A395" s="61"/>
      <c r="B395" s="32"/>
      <c r="C395" s="52"/>
      <c r="D395" s="49"/>
      <c r="E395" s="56"/>
      <c r="F395" s="57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</row>
    <row r="396" spans="1:25" x14ac:dyDescent="0.25">
      <c r="A396" s="61"/>
      <c r="B396" s="32"/>
      <c r="C396" s="52"/>
      <c r="D396" s="49"/>
      <c r="E396" s="56"/>
      <c r="F396" s="57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</row>
    <row r="397" spans="1:25" x14ac:dyDescent="0.25">
      <c r="A397" s="61"/>
      <c r="B397" s="32"/>
      <c r="C397" s="52"/>
      <c r="D397" s="49"/>
      <c r="E397" s="56"/>
      <c r="F397" s="57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</row>
    <row r="398" spans="1:25" x14ac:dyDescent="0.25">
      <c r="A398" s="61"/>
      <c r="B398" s="32"/>
      <c r="C398" s="52"/>
      <c r="D398" s="49"/>
      <c r="E398" s="56"/>
      <c r="F398" s="57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</row>
    <row r="399" spans="1:25" x14ac:dyDescent="0.25">
      <c r="A399" s="61"/>
      <c r="B399" s="32"/>
      <c r="C399" s="52"/>
      <c r="D399" s="49"/>
      <c r="E399" s="56"/>
      <c r="F399" s="57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</row>
    <row r="400" spans="1:25" x14ac:dyDescent="0.25">
      <c r="A400" s="61"/>
      <c r="B400" s="32"/>
      <c r="C400" s="52"/>
      <c r="D400" s="49"/>
      <c r="E400" s="56"/>
      <c r="F400" s="57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</row>
    <row r="401" spans="1:25" x14ac:dyDescent="0.25">
      <c r="A401" s="61"/>
      <c r="B401" s="32"/>
      <c r="C401" s="52"/>
      <c r="D401" s="49"/>
      <c r="E401" s="56"/>
      <c r="F401" s="57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</row>
    <row r="402" spans="1:25" x14ac:dyDescent="0.25">
      <c r="A402" s="61"/>
      <c r="B402" s="32"/>
      <c r="C402" s="52"/>
      <c r="D402" s="49"/>
      <c r="E402" s="56"/>
      <c r="F402" s="57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</row>
    <row r="403" spans="1:25" x14ac:dyDescent="0.25">
      <c r="A403" s="61"/>
      <c r="B403" s="32"/>
      <c r="C403" s="52"/>
      <c r="D403" s="49"/>
      <c r="E403" s="56"/>
      <c r="F403" s="57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</row>
    <row r="404" spans="1:25" x14ac:dyDescent="0.25">
      <c r="A404" s="61"/>
      <c r="B404" s="32"/>
      <c r="C404" s="52"/>
      <c r="D404" s="49"/>
      <c r="E404" s="56"/>
      <c r="F404" s="57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</row>
    <row r="405" spans="1:25" x14ac:dyDescent="0.25">
      <c r="A405" s="61"/>
      <c r="B405" s="32"/>
      <c r="C405" s="52"/>
      <c r="D405" s="49"/>
      <c r="E405" s="56"/>
      <c r="F405" s="57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</row>
    <row r="406" spans="1:25" x14ac:dyDescent="0.25">
      <c r="A406" s="61"/>
      <c r="B406" s="32"/>
      <c r="C406" s="52"/>
      <c r="D406" s="49"/>
      <c r="E406" s="56"/>
      <c r="F406" s="57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</row>
    <row r="407" spans="1:25" x14ac:dyDescent="0.25">
      <c r="A407" s="61"/>
      <c r="B407" s="32"/>
      <c r="C407" s="52"/>
      <c r="D407" s="49"/>
      <c r="E407" s="56"/>
      <c r="F407" s="57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</row>
    <row r="408" spans="1:25" x14ac:dyDescent="0.25">
      <c r="A408" s="61"/>
      <c r="B408" s="32"/>
      <c r="C408" s="52"/>
      <c r="D408" s="49"/>
      <c r="E408" s="56"/>
      <c r="F408" s="57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</row>
    <row r="409" spans="1:25" x14ac:dyDescent="0.25">
      <c r="A409" s="61"/>
      <c r="B409" s="32"/>
      <c r="C409" s="52"/>
      <c r="D409" s="49"/>
      <c r="E409" s="56"/>
      <c r="F409" s="57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</row>
    <row r="410" spans="1:25" x14ac:dyDescent="0.25">
      <c r="A410" s="61"/>
      <c r="B410" s="32"/>
      <c r="C410" s="52"/>
      <c r="D410" s="49"/>
      <c r="E410" s="56"/>
      <c r="F410" s="57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</row>
    <row r="411" spans="1:25" x14ac:dyDescent="0.25">
      <c r="A411" s="61"/>
      <c r="B411" s="32"/>
      <c r="C411" s="52"/>
      <c r="D411" s="49"/>
      <c r="E411" s="56"/>
      <c r="F411" s="57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</row>
    <row r="412" spans="1:25" x14ac:dyDescent="0.25">
      <c r="A412" s="61"/>
      <c r="B412" s="32"/>
      <c r="C412" s="52"/>
      <c r="D412" s="49"/>
      <c r="E412" s="56"/>
      <c r="F412" s="57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</row>
    <row r="413" spans="1:25" x14ac:dyDescent="0.25">
      <c r="A413" s="61"/>
      <c r="B413" s="32"/>
      <c r="C413" s="52"/>
      <c r="D413" s="49"/>
      <c r="E413" s="56"/>
      <c r="F413" s="57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</row>
    <row r="414" spans="1:25" x14ac:dyDescent="0.25">
      <c r="A414" s="61"/>
      <c r="B414" s="32"/>
      <c r="C414" s="52"/>
      <c r="D414" s="49"/>
      <c r="E414" s="56"/>
      <c r="F414" s="57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</row>
    <row r="415" spans="1:25" x14ac:dyDescent="0.25">
      <c r="A415" s="61"/>
      <c r="B415" s="32"/>
      <c r="C415" s="52"/>
      <c r="D415" s="49"/>
      <c r="E415" s="56"/>
      <c r="F415" s="57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</row>
    <row r="416" spans="1:25" x14ac:dyDescent="0.25">
      <c r="A416" s="61"/>
      <c r="B416" s="32"/>
      <c r="C416" s="52"/>
      <c r="D416" s="49"/>
      <c r="E416" s="56"/>
      <c r="F416" s="57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</row>
    <row r="417" spans="1:25" x14ac:dyDescent="0.25">
      <c r="A417" s="61"/>
      <c r="B417" s="32"/>
      <c r="C417" s="52"/>
      <c r="D417" s="49"/>
      <c r="E417" s="56"/>
      <c r="F417" s="57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</row>
    <row r="418" spans="1:25" x14ac:dyDescent="0.25">
      <c r="A418" s="61"/>
      <c r="B418" s="32"/>
      <c r="C418" s="52"/>
      <c r="D418" s="49"/>
      <c r="E418" s="56"/>
      <c r="F418" s="57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</row>
    <row r="419" spans="1:25" x14ac:dyDescent="0.25">
      <c r="A419" s="61"/>
      <c r="B419" s="32"/>
      <c r="C419" s="52"/>
      <c r="D419" s="49"/>
      <c r="E419" s="56"/>
      <c r="F419" s="57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</row>
    <row r="420" spans="1:25" x14ac:dyDescent="0.25">
      <c r="A420" s="61"/>
      <c r="B420" s="32"/>
      <c r="C420" s="52"/>
      <c r="D420" s="49"/>
      <c r="E420" s="56"/>
      <c r="F420" s="57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</row>
    <row r="421" spans="1:25" x14ac:dyDescent="0.25">
      <c r="A421" s="61"/>
      <c r="B421" s="32"/>
      <c r="C421" s="52"/>
      <c r="D421" s="49"/>
      <c r="E421" s="56"/>
      <c r="F421" s="57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</row>
    <row r="422" spans="1:25" x14ac:dyDescent="0.25">
      <c r="A422" s="61"/>
      <c r="B422" s="32"/>
      <c r="C422" s="52"/>
      <c r="D422" s="49"/>
      <c r="E422" s="56"/>
      <c r="F422" s="57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</row>
    <row r="423" spans="1:25" x14ac:dyDescent="0.25">
      <c r="A423" s="61"/>
      <c r="B423" s="32"/>
      <c r="C423" s="52"/>
      <c r="D423" s="49"/>
      <c r="E423" s="56"/>
      <c r="F423" s="57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</row>
    <row r="424" spans="1:25" x14ac:dyDescent="0.25">
      <c r="A424" s="61"/>
      <c r="B424" s="32"/>
      <c r="C424" s="52"/>
      <c r="D424" s="49"/>
      <c r="E424" s="56"/>
      <c r="F424" s="57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</row>
    <row r="425" spans="1:25" x14ac:dyDescent="0.25">
      <c r="A425" s="61"/>
      <c r="B425" s="32"/>
      <c r="C425" s="52"/>
      <c r="D425" s="49"/>
      <c r="E425" s="56"/>
      <c r="F425" s="57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</row>
    <row r="426" spans="1:25" x14ac:dyDescent="0.25">
      <c r="A426" s="61"/>
      <c r="B426" s="32"/>
      <c r="C426" s="52"/>
      <c r="D426" s="49"/>
      <c r="E426" s="56"/>
      <c r="F426" s="57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</row>
    <row r="427" spans="1:25" x14ac:dyDescent="0.25">
      <c r="A427" s="61"/>
      <c r="B427" s="32"/>
      <c r="C427" s="52"/>
      <c r="D427" s="49"/>
      <c r="E427" s="56"/>
      <c r="F427" s="57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</row>
    <row r="428" spans="1:25" x14ac:dyDescent="0.25">
      <c r="A428" s="61"/>
      <c r="B428" s="32"/>
      <c r="C428" s="52"/>
      <c r="D428" s="49"/>
      <c r="E428" s="56"/>
      <c r="F428" s="57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</row>
    <row r="429" spans="1:25" x14ac:dyDescent="0.25">
      <c r="A429" s="61"/>
      <c r="B429" s="32"/>
      <c r="C429" s="52"/>
      <c r="D429" s="49"/>
      <c r="E429" s="56"/>
      <c r="F429" s="57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</row>
    <row r="430" spans="1:25" x14ac:dyDescent="0.25">
      <c r="A430" s="61"/>
      <c r="B430" s="32"/>
      <c r="C430" s="52"/>
      <c r="D430" s="49"/>
      <c r="E430" s="56"/>
      <c r="F430" s="57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</row>
    <row r="431" spans="1:25" x14ac:dyDescent="0.25">
      <c r="A431" s="61"/>
      <c r="B431" s="32"/>
      <c r="C431" s="52"/>
      <c r="D431" s="49"/>
      <c r="E431" s="56"/>
      <c r="F431" s="57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</row>
    <row r="432" spans="1:25" x14ac:dyDescent="0.25">
      <c r="A432" s="61"/>
      <c r="B432" s="32"/>
      <c r="C432" s="52"/>
      <c r="D432" s="49"/>
      <c r="E432" s="56"/>
      <c r="F432" s="57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</row>
    <row r="433" spans="1:25" x14ac:dyDescent="0.25">
      <c r="A433" s="61"/>
      <c r="B433" s="32"/>
      <c r="C433" s="52"/>
      <c r="D433" s="49"/>
      <c r="E433" s="56"/>
      <c r="F433" s="57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</row>
    <row r="434" spans="1:25" x14ac:dyDescent="0.25">
      <c r="A434" s="61"/>
      <c r="B434" s="32"/>
      <c r="C434" s="52"/>
      <c r="D434" s="49"/>
      <c r="E434" s="56"/>
      <c r="F434" s="57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</row>
    <row r="435" spans="1:25" x14ac:dyDescent="0.25">
      <c r="A435" s="61"/>
      <c r="B435" s="32"/>
      <c r="C435" s="52"/>
      <c r="D435" s="49"/>
      <c r="E435" s="56"/>
      <c r="F435" s="57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</row>
    <row r="436" spans="1:25" x14ac:dyDescent="0.25">
      <c r="A436" s="61"/>
      <c r="B436" s="32"/>
      <c r="C436" s="52"/>
      <c r="D436" s="49"/>
      <c r="E436" s="56"/>
      <c r="F436" s="57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</row>
    <row r="437" spans="1:25" x14ac:dyDescent="0.25">
      <c r="A437" s="61"/>
      <c r="B437" s="32"/>
      <c r="C437" s="52"/>
      <c r="D437" s="49"/>
      <c r="E437" s="56"/>
      <c r="F437" s="57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</row>
    <row r="438" spans="1:25" x14ac:dyDescent="0.25">
      <c r="A438" s="61"/>
      <c r="B438" s="32"/>
      <c r="C438" s="52"/>
      <c r="D438" s="49"/>
      <c r="E438" s="56"/>
      <c r="F438" s="57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</row>
    <row r="439" spans="1:25" x14ac:dyDescent="0.25">
      <c r="A439" s="61"/>
      <c r="B439" s="32"/>
      <c r="C439" s="52"/>
      <c r="D439" s="49"/>
      <c r="E439" s="56"/>
      <c r="F439" s="57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</row>
    <row r="440" spans="1:25" x14ac:dyDescent="0.25">
      <c r="A440" s="61"/>
      <c r="B440" s="32"/>
      <c r="C440" s="52"/>
      <c r="D440" s="49"/>
      <c r="E440" s="56"/>
      <c r="F440" s="57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</row>
    <row r="441" spans="1:25" x14ac:dyDescent="0.25">
      <c r="A441" s="61"/>
      <c r="B441" s="32"/>
      <c r="C441" s="52"/>
      <c r="D441" s="49"/>
      <c r="E441" s="56"/>
      <c r="F441" s="57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</row>
    <row r="442" spans="1:25" x14ac:dyDescent="0.25">
      <c r="A442" s="61"/>
      <c r="B442" s="32"/>
      <c r="C442" s="52"/>
      <c r="D442" s="49"/>
      <c r="E442" s="56"/>
      <c r="F442" s="57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</row>
    <row r="443" spans="1:25" x14ac:dyDescent="0.25">
      <c r="A443" s="61"/>
      <c r="B443" s="32"/>
      <c r="C443" s="52"/>
      <c r="D443" s="49"/>
      <c r="E443" s="56"/>
      <c r="F443" s="57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</row>
    <row r="444" spans="1:25" x14ac:dyDescent="0.25">
      <c r="A444" s="61"/>
      <c r="B444" s="32"/>
      <c r="C444" s="52"/>
      <c r="D444" s="49"/>
      <c r="E444" s="56"/>
      <c r="F444" s="57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</row>
    <row r="445" spans="1:25" x14ac:dyDescent="0.25">
      <c r="A445" s="61"/>
      <c r="B445" s="32"/>
      <c r="C445" s="52"/>
      <c r="D445" s="49"/>
      <c r="E445" s="56"/>
      <c r="F445" s="57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</row>
    <row r="446" spans="1:25" x14ac:dyDescent="0.25">
      <c r="A446" s="61"/>
      <c r="B446" s="32"/>
      <c r="C446" s="52"/>
      <c r="D446" s="49"/>
      <c r="E446" s="56"/>
      <c r="F446" s="57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</row>
    <row r="447" spans="1:25" x14ac:dyDescent="0.25">
      <c r="A447" s="61"/>
      <c r="B447" s="32"/>
      <c r="C447" s="52"/>
      <c r="D447" s="49"/>
      <c r="E447" s="56"/>
      <c r="F447" s="57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</row>
    <row r="448" spans="1:25" x14ac:dyDescent="0.25">
      <c r="A448" s="61"/>
      <c r="B448" s="32"/>
      <c r="C448" s="52"/>
      <c r="D448" s="49"/>
      <c r="E448" s="56"/>
      <c r="F448" s="57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</row>
    <row r="449" spans="1:25" x14ac:dyDescent="0.25">
      <c r="A449" s="61"/>
      <c r="B449" s="32"/>
      <c r="C449" s="52"/>
      <c r="D449" s="49"/>
      <c r="E449" s="56"/>
      <c r="F449" s="57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</row>
    <row r="450" spans="1:25" x14ac:dyDescent="0.25">
      <c r="A450" s="61"/>
      <c r="B450" s="32"/>
      <c r="C450" s="52"/>
      <c r="D450" s="49"/>
      <c r="E450" s="56"/>
      <c r="F450" s="57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</row>
    <row r="451" spans="1:25" x14ac:dyDescent="0.25">
      <c r="A451" s="61"/>
      <c r="B451" s="32"/>
      <c r="C451" s="52"/>
      <c r="D451" s="49"/>
      <c r="E451" s="56"/>
      <c r="F451" s="57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</row>
    <row r="452" spans="1:25" x14ac:dyDescent="0.25">
      <c r="A452" s="61"/>
      <c r="B452" s="32"/>
      <c r="C452" s="52"/>
      <c r="D452" s="49"/>
      <c r="E452" s="56"/>
      <c r="F452" s="57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</row>
    <row r="453" spans="1:25" x14ac:dyDescent="0.25">
      <c r="A453" s="61"/>
      <c r="B453" s="32"/>
      <c r="C453" s="52"/>
      <c r="D453" s="49"/>
      <c r="E453" s="56"/>
      <c r="F453" s="57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</row>
    <row r="454" spans="1:25" x14ac:dyDescent="0.25">
      <c r="A454" s="61"/>
      <c r="B454" s="32"/>
      <c r="C454" s="52"/>
      <c r="D454" s="49"/>
      <c r="E454" s="56"/>
      <c r="F454" s="57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</row>
    <row r="455" spans="1:25" x14ac:dyDescent="0.25">
      <c r="A455" s="61"/>
      <c r="B455" s="32"/>
      <c r="C455" s="52"/>
      <c r="D455" s="49"/>
      <c r="E455" s="56"/>
      <c r="F455" s="57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</row>
    <row r="456" spans="1:25" x14ac:dyDescent="0.25">
      <c r="A456" s="61"/>
      <c r="B456" s="32"/>
      <c r="C456" s="52"/>
      <c r="D456" s="49"/>
      <c r="E456" s="56"/>
      <c r="F456" s="57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</row>
    <row r="457" spans="1:25" x14ac:dyDescent="0.25">
      <c r="A457" s="61"/>
      <c r="B457" s="32"/>
      <c r="C457" s="52"/>
      <c r="D457" s="49"/>
      <c r="E457" s="56"/>
      <c r="F457" s="57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</row>
    <row r="458" spans="1:25" x14ac:dyDescent="0.25">
      <c r="A458" s="61"/>
      <c r="B458" s="32"/>
      <c r="C458" s="52"/>
      <c r="D458" s="49"/>
      <c r="E458" s="56"/>
      <c r="F458" s="57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</row>
    <row r="459" spans="1:25" x14ac:dyDescent="0.25">
      <c r="A459" s="61"/>
      <c r="B459" s="32"/>
      <c r="C459" s="52"/>
      <c r="D459" s="49"/>
      <c r="E459" s="56"/>
      <c r="F459" s="57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</row>
    <row r="460" spans="1:25" x14ac:dyDescent="0.25">
      <c r="A460" s="61"/>
      <c r="B460" s="32"/>
      <c r="C460" s="52"/>
      <c r="D460" s="49"/>
      <c r="E460" s="56"/>
      <c r="F460" s="57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</row>
    <row r="461" spans="1:25" x14ac:dyDescent="0.25">
      <c r="A461" s="61"/>
      <c r="B461" s="32"/>
      <c r="C461" s="52"/>
      <c r="D461" s="49"/>
      <c r="E461" s="56"/>
      <c r="F461" s="57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</row>
    <row r="462" spans="1:25" x14ac:dyDescent="0.25">
      <c r="A462" s="61"/>
      <c r="B462" s="32"/>
      <c r="C462" s="52"/>
      <c r="D462" s="49"/>
      <c r="E462" s="56"/>
      <c r="F462" s="57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</row>
    <row r="463" spans="1:25" x14ac:dyDescent="0.25">
      <c r="A463" s="61"/>
      <c r="B463" s="32"/>
      <c r="C463" s="52"/>
      <c r="D463" s="49"/>
      <c r="E463" s="56"/>
      <c r="F463" s="57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</row>
    <row r="464" spans="1:25" x14ac:dyDescent="0.25">
      <c r="A464" s="61"/>
      <c r="B464" s="32"/>
      <c r="C464" s="52"/>
      <c r="D464" s="49"/>
      <c r="E464" s="56"/>
      <c r="F464" s="57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</row>
    <row r="465" spans="1:25" x14ac:dyDescent="0.25">
      <c r="A465" s="61"/>
      <c r="B465" s="32"/>
      <c r="C465" s="52"/>
      <c r="D465" s="49"/>
      <c r="E465" s="56"/>
      <c r="F465" s="57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</row>
    <row r="466" spans="1:25" x14ac:dyDescent="0.25">
      <c r="A466" s="61"/>
      <c r="B466" s="32"/>
      <c r="C466" s="52"/>
      <c r="D466" s="49"/>
      <c r="E466" s="56"/>
      <c r="F466" s="57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</row>
    <row r="467" spans="1:25" x14ac:dyDescent="0.25">
      <c r="A467" s="61"/>
      <c r="B467" s="32"/>
      <c r="C467" s="52"/>
      <c r="D467" s="49"/>
      <c r="E467" s="56"/>
      <c r="F467" s="57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</row>
    <row r="468" spans="1:25" x14ac:dyDescent="0.25">
      <c r="A468" s="61"/>
      <c r="B468" s="32"/>
      <c r="C468" s="52"/>
      <c r="D468" s="49"/>
      <c r="E468" s="56"/>
      <c r="F468" s="57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</row>
    <row r="469" spans="1:25" x14ac:dyDescent="0.25">
      <c r="A469" s="61"/>
      <c r="B469" s="32"/>
      <c r="C469" s="52"/>
      <c r="D469" s="49"/>
      <c r="E469" s="56"/>
      <c r="F469" s="57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</row>
    <row r="470" spans="1:25" x14ac:dyDescent="0.25">
      <c r="A470" s="61"/>
      <c r="B470" s="32"/>
      <c r="C470" s="52"/>
      <c r="D470" s="49"/>
      <c r="E470" s="56"/>
      <c r="F470" s="57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</row>
    <row r="471" spans="1:25" x14ac:dyDescent="0.25">
      <c r="A471" s="61"/>
      <c r="B471" s="32"/>
      <c r="C471" s="52"/>
      <c r="D471" s="49"/>
      <c r="E471" s="56"/>
      <c r="F471" s="57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</row>
    <row r="472" spans="1:25" x14ac:dyDescent="0.25">
      <c r="A472" s="61"/>
      <c r="B472" s="32"/>
      <c r="C472" s="52"/>
      <c r="D472" s="49"/>
      <c r="E472" s="56"/>
      <c r="F472" s="57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</row>
    <row r="473" spans="1:25" x14ac:dyDescent="0.25">
      <c r="A473" s="61"/>
      <c r="B473" s="32"/>
      <c r="C473" s="52"/>
      <c r="D473" s="49"/>
      <c r="E473" s="56"/>
      <c r="F473" s="57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</row>
    <row r="474" spans="1:25" x14ac:dyDescent="0.25">
      <c r="A474" s="61"/>
      <c r="B474" s="32"/>
      <c r="C474" s="52"/>
      <c r="D474" s="49"/>
      <c r="E474" s="56"/>
      <c r="F474" s="57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</row>
    <row r="475" spans="1:25" x14ac:dyDescent="0.25">
      <c r="A475" s="61"/>
      <c r="B475" s="32"/>
      <c r="C475" s="52"/>
      <c r="D475" s="49"/>
      <c r="E475" s="56"/>
      <c r="F475" s="57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</row>
    <row r="476" spans="1:25" x14ac:dyDescent="0.25">
      <c r="A476" s="61"/>
      <c r="B476" s="32"/>
      <c r="C476" s="52"/>
      <c r="D476" s="49"/>
      <c r="E476" s="56"/>
      <c r="F476" s="57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</row>
    <row r="477" spans="1:25" x14ac:dyDescent="0.25">
      <c r="A477" s="61"/>
      <c r="B477" s="32"/>
      <c r="C477" s="52"/>
      <c r="D477" s="49"/>
      <c r="E477" s="56"/>
      <c r="F477" s="57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</row>
    <row r="478" spans="1:25" x14ac:dyDescent="0.25">
      <c r="A478" s="61"/>
      <c r="B478" s="32"/>
      <c r="C478" s="52"/>
      <c r="D478" s="49"/>
      <c r="E478" s="56"/>
      <c r="F478" s="57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</row>
    <row r="479" spans="1:25" x14ac:dyDescent="0.25">
      <c r="A479" s="61"/>
      <c r="B479" s="32"/>
      <c r="C479" s="52"/>
      <c r="D479" s="49"/>
      <c r="E479" s="56"/>
      <c r="F479" s="57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</row>
    <row r="480" spans="1:25" x14ac:dyDescent="0.25">
      <c r="A480" s="61"/>
      <c r="B480" s="32"/>
      <c r="C480" s="52"/>
      <c r="D480" s="49"/>
      <c r="E480" s="56"/>
      <c r="F480" s="57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</row>
    <row r="481" spans="1:25" x14ac:dyDescent="0.25">
      <c r="A481" s="61"/>
      <c r="B481" s="32"/>
      <c r="C481" s="52"/>
      <c r="D481" s="49"/>
      <c r="E481" s="56"/>
      <c r="F481" s="57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</row>
    <row r="482" spans="1:25" x14ac:dyDescent="0.25">
      <c r="A482" s="61"/>
      <c r="B482" s="32"/>
      <c r="C482" s="52"/>
      <c r="D482" s="49"/>
      <c r="E482" s="56"/>
      <c r="F482" s="57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</row>
    <row r="483" spans="1:25" x14ac:dyDescent="0.25">
      <c r="A483" s="61"/>
      <c r="B483" s="32"/>
      <c r="C483" s="52"/>
      <c r="D483" s="49"/>
      <c r="E483" s="56"/>
      <c r="F483" s="57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</row>
    <row r="484" spans="1:25" x14ac:dyDescent="0.25">
      <c r="A484" s="61"/>
      <c r="B484" s="32"/>
      <c r="C484" s="52"/>
      <c r="D484" s="49"/>
      <c r="E484" s="56"/>
      <c r="F484" s="57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</row>
    <row r="485" spans="1:25" x14ac:dyDescent="0.25">
      <c r="A485" s="61"/>
      <c r="B485" s="32"/>
      <c r="C485" s="52"/>
      <c r="D485" s="49"/>
      <c r="E485" s="56"/>
      <c r="F485" s="57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</row>
    <row r="486" spans="1:25" x14ac:dyDescent="0.25">
      <c r="A486" s="61"/>
      <c r="B486" s="32"/>
      <c r="C486" s="52"/>
      <c r="D486" s="49"/>
      <c r="E486" s="56"/>
      <c r="F486" s="57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</row>
    <row r="487" spans="1:25" x14ac:dyDescent="0.25">
      <c r="A487" s="61"/>
      <c r="B487" s="32"/>
      <c r="C487" s="52"/>
      <c r="D487" s="49"/>
      <c r="E487" s="56"/>
      <c r="F487" s="57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</row>
    <row r="488" spans="1:25" x14ac:dyDescent="0.25">
      <c r="A488" s="61"/>
      <c r="B488" s="32"/>
      <c r="C488" s="52"/>
      <c r="D488" s="49"/>
      <c r="E488" s="56"/>
      <c r="F488" s="57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</row>
    <row r="489" spans="1:25" x14ac:dyDescent="0.25">
      <c r="A489" s="61"/>
      <c r="B489" s="32"/>
      <c r="C489" s="52"/>
      <c r="D489" s="49"/>
      <c r="E489" s="56"/>
      <c r="F489" s="57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</row>
    <row r="490" spans="1:25" x14ac:dyDescent="0.25">
      <c r="A490" s="61"/>
      <c r="B490" s="32"/>
      <c r="C490" s="52"/>
      <c r="D490" s="49"/>
      <c r="E490" s="56"/>
      <c r="F490" s="57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</row>
    <row r="491" spans="1:25" x14ac:dyDescent="0.25">
      <c r="A491" s="61"/>
      <c r="B491" s="32"/>
      <c r="C491" s="52"/>
      <c r="D491" s="49"/>
      <c r="E491" s="56"/>
      <c r="F491" s="57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</row>
    <row r="492" spans="1:25" x14ac:dyDescent="0.25">
      <c r="A492" s="61"/>
      <c r="B492" s="32"/>
      <c r="C492" s="52"/>
      <c r="D492" s="49"/>
      <c r="E492" s="56"/>
      <c r="F492" s="57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</row>
    <row r="493" spans="1:25" x14ac:dyDescent="0.25">
      <c r="A493" s="61"/>
      <c r="B493" s="32"/>
      <c r="C493" s="52"/>
      <c r="D493" s="49"/>
      <c r="E493" s="56"/>
      <c r="F493" s="57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</row>
    <row r="494" spans="1:25" x14ac:dyDescent="0.25">
      <c r="A494" s="61"/>
      <c r="B494" s="32"/>
      <c r="C494" s="52"/>
      <c r="D494" s="49"/>
      <c r="E494" s="56"/>
      <c r="F494" s="57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</row>
    <row r="495" spans="1:25" x14ac:dyDescent="0.25">
      <c r="A495" s="61"/>
      <c r="B495" s="32"/>
      <c r="C495" s="52"/>
      <c r="D495" s="49"/>
      <c r="E495" s="56"/>
      <c r="F495" s="57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</row>
    <row r="496" spans="1:25" x14ac:dyDescent="0.25">
      <c r="A496" s="61"/>
      <c r="B496" s="32"/>
      <c r="C496" s="52"/>
      <c r="D496" s="49"/>
      <c r="E496" s="56"/>
      <c r="F496" s="57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</row>
    <row r="497" spans="1:25" x14ac:dyDescent="0.25">
      <c r="A497" s="61"/>
      <c r="B497" s="32"/>
      <c r="C497" s="52"/>
      <c r="D497" s="49"/>
      <c r="E497" s="56"/>
      <c r="F497" s="57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</row>
    <row r="498" spans="1:25" x14ac:dyDescent="0.25">
      <c r="A498" s="61"/>
      <c r="B498" s="32"/>
      <c r="C498" s="52"/>
      <c r="D498" s="49"/>
      <c r="E498" s="56"/>
      <c r="F498" s="57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</row>
    <row r="499" spans="1:25" x14ac:dyDescent="0.25">
      <c r="A499" s="61"/>
      <c r="B499" s="32"/>
      <c r="C499" s="52"/>
      <c r="D499" s="49"/>
      <c r="E499" s="56"/>
      <c r="F499" s="57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</row>
    <row r="500" spans="1:25" x14ac:dyDescent="0.25">
      <c r="A500" s="61"/>
      <c r="B500" s="32"/>
      <c r="C500" s="52"/>
      <c r="D500" s="49"/>
      <c r="E500" s="56"/>
      <c r="F500" s="57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</row>
    <row r="501" spans="1:25" x14ac:dyDescent="0.25">
      <c r="A501" s="61"/>
      <c r="B501" s="32"/>
      <c r="C501" s="52"/>
      <c r="D501" s="49"/>
      <c r="E501" s="56"/>
      <c r="F501" s="57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</row>
    <row r="502" spans="1:25" x14ac:dyDescent="0.25">
      <c r="A502" s="61"/>
      <c r="B502" s="32"/>
      <c r="C502" s="52"/>
      <c r="D502" s="49"/>
      <c r="E502" s="56"/>
      <c r="F502" s="57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</row>
    <row r="503" spans="1:25" x14ac:dyDescent="0.25">
      <c r="A503" s="61"/>
      <c r="B503" s="32"/>
      <c r="C503" s="52"/>
      <c r="D503" s="49"/>
      <c r="E503" s="56"/>
      <c r="F503" s="57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</row>
    <row r="504" spans="1:25" x14ac:dyDescent="0.25">
      <c r="A504" s="61"/>
      <c r="B504" s="32"/>
      <c r="C504" s="52"/>
      <c r="D504" s="49"/>
      <c r="E504" s="56"/>
      <c r="F504" s="57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</row>
    <row r="505" spans="1:25" x14ac:dyDescent="0.25">
      <c r="A505" s="61"/>
      <c r="B505" s="32"/>
      <c r="C505" s="52"/>
      <c r="D505" s="49"/>
      <c r="E505" s="56"/>
      <c r="F505" s="57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</row>
    <row r="506" spans="1:25" x14ac:dyDescent="0.25">
      <c r="A506" s="61"/>
      <c r="B506" s="32"/>
      <c r="C506" s="52"/>
      <c r="D506" s="49"/>
      <c r="E506" s="56"/>
      <c r="F506" s="57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</row>
    <row r="507" spans="1:25" x14ac:dyDescent="0.25">
      <c r="A507" s="61"/>
      <c r="B507" s="32"/>
      <c r="C507" s="52"/>
      <c r="D507" s="49"/>
      <c r="E507" s="56"/>
      <c r="F507" s="57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</row>
    <row r="508" spans="1:25" x14ac:dyDescent="0.25">
      <c r="A508" s="61"/>
      <c r="B508" s="32"/>
      <c r="C508" s="52"/>
      <c r="D508" s="49"/>
      <c r="E508" s="56"/>
      <c r="F508" s="57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</row>
    <row r="509" spans="1:25" x14ac:dyDescent="0.25">
      <c r="A509" s="61"/>
      <c r="B509" s="32"/>
      <c r="C509" s="52"/>
      <c r="D509" s="49"/>
      <c r="E509" s="56"/>
      <c r="F509" s="57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</row>
    <row r="510" spans="1:25" x14ac:dyDescent="0.25">
      <c r="A510" s="61"/>
      <c r="B510" s="32"/>
      <c r="C510" s="52"/>
      <c r="D510" s="49"/>
      <c r="E510" s="56"/>
      <c r="F510" s="57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</row>
    <row r="511" spans="1:25" x14ac:dyDescent="0.25">
      <c r="A511" s="61"/>
      <c r="B511" s="32"/>
      <c r="C511" s="52"/>
      <c r="D511" s="49"/>
      <c r="E511" s="56"/>
      <c r="F511" s="57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</row>
    <row r="512" spans="1:25" x14ac:dyDescent="0.25">
      <c r="A512" s="61"/>
      <c r="B512" s="32"/>
      <c r="C512" s="52"/>
      <c r="D512" s="49"/>
      <c r="E512" s="56"/>
      <c r="F512" s="57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</row>
    <row r="513" spans="1:25" x14ac:dyDescent="0.25">
      <c r="A513" s="61"/>
      <c r="B513" s="32"/>
      <c r="C513" s="52"/>
      <c r="D513" s="49"/>
      <c r="E513" s="56"/>
      <c r="F513" s="57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</row>
    <row r="514" spans="1:25" x14ac:dyDescent="0.25">
      <c r="A514" s="61"/>
      <c r="B514" s="32"/>
      <c r="C514" s="52"/>
      <c r="D514" s="49"/>
      <c r="E514" s="56"/>
      <c r="F514" s="57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</row>
    <row r="515" spans="1:25" x14ac:dyDescent="0.25">
      <c r="A515" s="61"/>
      <c r="B515" s="32"/>
      <c r="C515" s="52"/>
      <c r="D515" s="49"/>
      <c r="E515" s="56"/>
      <c r="F515" s="57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</row>
    <row r="516" spans="1:25" x14ac:dyDescent="0.25">
      <c r="A516" s="61"/>
      <c r="B516" s="32"/>
      <c r="C516" s="52"/>
      <c r="D516" s="49"/>
      <c r="E516" s="56"/>
      <c r="F516" s="57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</row>
    <row r="517" spans="1:25" x14ac:dyDescent="0.25">
      <c r="A517" s="61"/>
      <c r="B517" s="32"/>
      <c r="C517" s="52"/>
      <c r="D517" s="49"/>
      <c r="E517" s="56"/>
      <c r="F517" s="57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</row>
    <row r="518" spans="1:25" x14ac:dyDescent="0.25">
      <c r="A518" s="61"/>
      <c r="B518" s="32"/>
      <c r="C518" s="52"/>
      <c r="D518" s="49"/>
      <c r="E518" s="56"/>
      <c r="F518" s="57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</row>
    <row r="519" spans="1:25" x14ac:dyDescent="0.25">
      <c r="A519" s="61"/>
      <c r="B519" s="32"/>
      <c r="C519" s="52"/>
      <c r="D519" s="49"/>
      <c r="E519" s="56"/>
      <c r="F519" s="57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</row>
    <row r="520" spans="1:25" x14ac:dyDescent="0.25">
      <c r="A520" s="61"/>
      <c r="B520" s="32"/>
      <c r="C520" s="52"/>
      <c r="D520" s="49"/>
      <c r="E520" s="56"/>
      <c r="F520" s="57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</row>
    <row r="521" spans="1:25" x14ac:dyDescent="0.25">
      <c r="A521" s="61"/>
      <c r="B521" s="32"/>
      <c r="C521" s="52"/>
      <c r="D521" s="49"/>
      <c r="E521" s="56"/>
      <c r="F521" s="57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</row>
    <row r="522" spans="1:25" x14ac:dyDescent="0.25">
      <c r="A522" s="61"/>
      <c r="B522" s="32"/>
      <c r="C522" s="52"/>
      <c r="D522" s="49"/>
      <c r="E522" s="56"/>
      <c r="F522" s="57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</row>
    <row r="523" spans="1:25" x14ac:dyDescent="0.25">
      <c r="A523" s="61"/>
      <c r="B523" s="32"/>
      <c r="C523" s="52"/>
      <c r="D523" s="49"/>
      <c r="E523" s="56"/>
      <c r="F523" s="57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</row>
    <row r="524" spans="1:25" x14ac:dyDescent="0.25">
      <c r="A524" s="61"/>
      <c r="B524" s="32"/>
      <c r="C524" s="52"/>
      <c r="D524" s="49"/>
      <c r="E524" s="56"/>
      <c r="F524" s="57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</row>
    <row r="525" spans="1:25" x14ac:dyDescent="0.25">
      <c r="A525" s="61"/>
      <c r="B525" s="32"/>
      <c r="C525" s="52"/>
      <c r="D525" s="49"/>
      <c r="E525" s="56"/>
      <c r="F525" s="57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</row>
    <row r="526" spans="1:25" x14ac:dyDescent="0.25">
      <c r="A526" s="61"/>
      <c r="B526" s="32"/>
      <c r="C526" s="52"/>
      <c r="D526" s="49"/>
      <c r="E526" s="56"/>
      <c r="F526" s="57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</row>
    <row r="527" spans="1:25" x14ac:dyDescent="0.25">
      <c r="A527" s="61"/>
      <c r="B527" s="32"/>
      <c r="C527" s="52"/>
      <c r="D527" s="49"/>
      <c r="E527" s="56"/>
      <c r="F527" s="57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</row>
    <row r="528" spans="1:25" x14ac:dyDescent="0.25">
      <c r="A528" s="61"/>
      <c r="B528" s="32"/>
      <c r="C528" s="52"/>
      <c r="D528" s="49"/>
      <c r="E528" s="56"/>
      <c r="F528" s="57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</row>
    <row r="529" spans="1:25" x14ac:dyDescent="0.25">
      <c r="A529" s="61"/>
      <c r="B529" s="32"/>
      <c r="C529" s="52"/>
      <c r="D529" s="49"/>
      <c r="E529" s="56"/>
      <c r="F529" s="57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</row>
    <row r="530" spans="1:25" x14ac:dyDescent="0.25">
      <c r="A530" s="61"/>
      <c r="B530" s="32"/>
      <c r="C530" s="52"/>
      <c r="D530" s="49"/>
      <c r="E530" s="56"/>
      <c r="F530" s="57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</row>
    <row r="531" spans="1:25" x14ac:dyDescent="0.25">
      <c r="A531" s="61"/>
      <c r="B531" s="32"/>
      <c r="C531" s="52"/>
      <c r="D531" s="49"/>
      <c r="E531" s="56"/>
      <c r="F531" s="57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</row>
    <row r="532" spans="1:25" x14ac:dyDescent="0.25">
      <c r="A532" s="61"/>
      <c r="B532" s="32"/>
      <c r="C532" s="52"/>
      <c r="D532" s="49"/>
      <c r="E532" s="56"/>
      <c r="F532" s="57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</row>
    <row r="533" spans="1:25" x14ac:dyDescent="0.25">
      <c r="A533" s="61"/>
      <c r="B533" s="32"/>
      <c r="C533" s="52"/>
      <c r="D533" s="49"/>
      <c r="E533" s="56"/>
      <c r="F533" s="57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</row>
    <row r="534" spans="1:25" x14ac:dyDescent="0.25">
      <c r="A534" s="61"/>
      <c r="B534" s="32"/>
      <c r="C534" s="52"/>
      <c r="D534" s="49"/>
      <c r="E534" s="56"/>
      <c r="F534" s="57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</row>
    <row r="535" spans="1:25" x14ac:dyDescent="0.25">
      <c r="A535" s="61"/>
      <c r="B535" s="32"/>
      <c r="C535" s="52"/>
      <c r="D535" s="49"/>
      <c r="E535" s="56"/>
      <c r="F535" s="57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</row>
    <row r="536" spans="1:25" x14ac:dyDescent="0.25">
      <c r="A536" s="61"/>
      <c r="B536" s="32"/>
      <c r="C536" s="52"/>
      <c r="D536" s="49"/>
      <c r="E536" s="56"/>
      <c r="F536" s="57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</row>
    <row r="537" spans="1:25" x14ac:dyDescent="0.25">
      <c r="A537" s="61"/>
      <c r="B537" s="32"/>
      <c r="C537" s="52"/>
      <c r="D537" s="49"/>
      <c r="E537" s="56"/>
      <c r="F537" s="57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</row>
    <row r="538" spans="1:25" x14ac:dyDescent="0.25">
      <c r="A538" s="61"/>
      <c r="B538" s="32"/>
      <c r="C538" s="52"/>
      <c r="D538" s="49"/>
      <c r="E538" s="56"/>
      <c r="F538" s="57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</row>
    <row r="539" spans="1:25" x14ac:dyDescent="0.25">
      <c r="A539" s="61"/>
      <c r="B539" s="32"/>
      <c r="C539" s="52"/>
      <c r="D539" s="49"/>
      <c r="E539" s="56"/>
      <c r="F539" s="57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</row>
    <row r="540" spans="1:25" x14ac:dyDescent="0.25">
      <c r="A540" s="61"/>
      <c r="B540" s="32"/>
      <c r="C540" s="52"/>
      <c r="D540" s="49"/>
      <c r="E540" s="56"/>
      <c r="F540" s="57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</row>
    <row r="541" spans="1:25" x14ac:dyDescent="0.25">
      <c r="A541" s="61"/>
      <c r="B541" s="32"/>
      <c r="C541" s="52"/>
      <c r="D541" s="49"/>
      <c r="E541" s="56"/>
      <c r="F541" s="57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</row>
    <row r="542" spans="1:25" x14ac:dyDescent="0.25">
      <c r="A542" s="61"/>
      <c r="B542" s="32"/>
      <c r="C542" s="52"/>
      <c r="D542" s="49"/>
      <c r="E542" s="56"/>
      <c r="F542" s="57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</row>
    <row r="543" spans="1:25" x14ac:dyDescent="0.25">
      <c r="A543" s="61"/>
      <c r="B543" s="32"/>
      <c r="C543" s="52"/>
      <c r="D543" s="49"/>
      <c r="E543" s="56"/>
      <c r="F543" s="57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</row>
    <row r="544" spans="1:25" x14ac:dyDescent="0.25">
      <c r="A544" s="61"/>
      <c r="B544" s="32"/>
      <c r="C544" s="52"/>
      <c r="D544" s="49"/>
      <c r="E544" s="56"/>
      <c r="F544" s="57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</row>
    <row r="545" spans="1:25" x14ac:dyDescent="0.25">
      <c r="A545" s="61"/>
      <c r="B545" s="32"/>
      <c r="C545" s="52"/>
      <c r="D545" s="49"/>
      <c r="E545" s="56"/>
      <c r="F545" s="57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</row>
    <row r="546" spans="1:25" x14ac:dyDescent="0.25">
      <c r="A546" s="61"/>
      <c r="B546" s="32"/>
      <c r="C546" s="52"/>
      <c r="D546" s="49"/>
      <c r="E546" s="56"/>
      <c r="F546" s="57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</row>
    <row r="547" spans="1:25" x14ac:dyDescent="0.25">
      <c r="A547" s="61"/>
      <c r="B547" s="32"/>
      <c r="C547" s="52"/>
      <c r="D547" s="49"/>
      <c r="E547" s="56"/>
      <c r="F547" s="57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</row>
    <row r="548" spans="1:25" x14ac:dyDescent="0.25">
      <c r="A548" s="61"/>
      <c r="B548" s="32"/>
      <c r="C548" s="52"/>
      <c r="D548" s="49"/>
      <c r="E548" s="56"/>
      <c r="F548" s="57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</row>
    <row r="549" spans="1:25" x14ac:dyDescent="0.25">
      <c r="A549" s="61"/>
      <c r="B549" s="32"/>
      <c r="C549" s="52"/>
      <c r="D549" s="49"/>
      <c r="E549" s="56"/>
      <c r="F549" s="57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</row>
    <row r="550" spans="1:25" x14ac:dyDescent="0.25">
      <c r="A550" s="61"/>
      <c r="B550" s="32"/>
      <c r="C550" s="52"/>
      <c r="D550" s="49"/>
      <c r="E550" s="56"/>
      <c r="F550" s="57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</row>
    <row r="551" spans="1:25" x14ac:dyDescent="0.25">
      <c r="A551" s="61"/>
      <c r="B551" s="32"/>
      <c r="C551" s="52"/>
      <c r="D551" s="49"/>
      <c r="E551" s="56"/>
      <c r="F551" s="57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</row>
    <row r="552" spans="1:25" x14ac:dyDescent="0.25">
      <c r="A552" s="61"/>
      <c r="B552" s="32"/>
      <c r="C552" s="52"/>
      <c r="D552" s="49"/>
      <c r="E552" s="56"/>
      <c r="F552" s="57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</row>
    <row r="553" spans="1:25" x14ac:dyDescent="0.25">
      <c r="A553" s="61"/>
      <c r="B553" s="32"/>
      <c r="C553" s="52"/>
      <c r="D553" s="49"/>
      <c r="E553" s="56"/>
      <c r="F553" s="57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</row>
    <row r="554" spans="1:25" x14ac:dyDescent="0.25">
      <c r="A554" s="61"/>
      <c r="B554" s="32"/>
      <c r="C554" s="52"/>
      <c r="D554" s="49"/>
      <c r="E554" s="56"/>
      <c r="F554" s="57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</row>
    <row r="555" spans="1:25" x14ac:dyDescent="0.25">
      <c r="A555" s="61"/>
      <c r="B555" s="32"/>
      <c r="C555" s="52"/>
      <c r="D555" s="49"/>
      <c r="E555" s="56"/>
      <c r="F555" s="57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</row>
    <row r="556" spans="1:25" x14ac:dyDescent="0.25">
      <c r="A556" s="61"/>
      <c r="B556" s="32"/>
      <c r="C556" s="52"/>
      <c r="D556" s="49"/>
      <c r="E556" s="56"/>
      <c r="F556" s="57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</row>
    <row r="557" spans="1:25" x14ac:dyDescent="0.25">
      <c r="A557" s="61"/>
      <c r="B557" s="32"/>
      <c r="C557" s="52"/>
      <c r="D557" s="49"/>
      <c r="E557" s="56"/>
      <c r="F557" s="57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</row>
    <row r="558" spans="1:25" x14ac:dyDescent="0.25">
      <c r="A558" s="61"/>
      <c r="B558" s="32"/>
      <c r="C558" s="52"/>
      <c r="D558" s="49"/>
      <c r="E558" s="56"/>
      <c r="F558" s="57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</row>
    <row r="559" spans="1:25" x14ac:dyDescent="0.25">
      <c r="A559" s="61"/>
      <c r="B559" s="32"/>
      <c r="C559" s="52"/>
      <c r="D559" s="49"/>
      <c r="E559" s="56"/>
      <c r="F559" s="57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</row>
    <row r="560" spans="1:25" x14ac:dyDescent="0.25">
      <c r="A560" s="61"/>
      <c r="B560" s="32"/>
      <c r="C560" s="52"/>
      <c r="D560" s="49"/>
      <c r="E560" s="56"/>
      <c r="F560" s="57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</row>
    <row r="561" spans="1:25" x14ac:dyDescent="0.25">
      <c r="A561" s="61"/>
      <c r="B561" s="32"/>
      <c r="C561" s="52"/>
      <c r="D561" s="49"/>
      <c r="E561" s="56"/>
      <c r="F561" s="57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</row>
    <row r="562" spans="1:25" x14ac:dyDescent="0.25">
      <c r="A562" s="61"/>
      <c r="B562" s="32"/>
      <c r="C562" s="52"/>
      <c r="D562" s="49"/>
      <c r="E562" s="56"/>
      <c r="F562" s="57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</row>
    <row r="563" spans="1:25" x14ac:dyDescent="0.25">
      <c r="A563" s="61"/>
      <c r="B563" s="32"/>
      <c r="C563" s="52"/>
      <c r="D563" s="49"/>
      <c r="E563" s="56"/>
      <c r="F563" s="57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</row>
    <row r="564" spans="1:25" x14ac:dyDescent="0.25">
      <c r="A564" s="61"/>
      <c r="B564" s="32"/>
      <c r="C564" s="52"/>
      <c r="D564" s="49"/>
      <c r="E564" s="56"/>
      <c r="F564" s="57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</row>
    <row r="565" spans="1:25" x14ac:dyDescent="0.25">
      <c r="A565" s="61"/>
      <c r="B565" s="32"/>
      <c r="C565" s="52"/>
      <c r="D565" s="49"/>
      <c r="E565" s="56"/>
      <c r="F565" s="57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</row>
    <row r="566" spans="1:25" x14ac:dyDescent="0.25">
      <c r="A566" s="61"/>
      <c r="B566" s="32"/>
      <c r="C566" s="52"/>
      <c r="D566" s="49"/>
      <c r="E566" s="56"/>
      <c r="F566" s="57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</row>
    <row r="567" spans="1:25" x14ac:dyDescent="0.25">
      <c r="A567" s="61"/>
      <c r="B567" s="32"/>
      <c r="C567" s="52"/>
      <c r="D567" s="49"/>
      <c r="E567" s="56"/>
      <c r="F567" s="57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</row>
    <row r="568" spans="1:25" x14ac:dyDescent="0.25">
      <c r="A568" s="61"/>
      <c r="B568" s="32"/>
      <c r="C568" s="52"/>
      <c r="D568" s="49"/>
      <c r="E568" s="56"/>
      <c r="F568" s="57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</row>
    <row r="569" spans="1:25" x14ac:dyDescent="0.25">
      <c r="A569" s="61"/>
      <c r="B569" s="32"/>
      <c r="C569" s="52"/>
      <c r="D569" s="49"/>
      <c r="E569" s="56"/>
      <c r="F569" s="57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</row>
    <row r="570" spans="1:25" x14ac:dyDescent="0.25">
      <c r="A570" s="61"/>
      <c r="B570" s="32"/>
      <c r="C570" s="52"/>
      <c r="D570" s="49"/>
      <c r="E570" s="56"/>
      <c r="F570" s="57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</row>
    <row r="571" spans="1:25" x14ac:dyDescent="0.25">
      <c r="A571" s="61"/>
      <c r="B571" s="32"/>
      <c r="C571" s="52"/>
      <c r="D571" s="49"/>
      <c r="E571" s="56"/>
      <c r="F571" s="57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</row>
    <row r="572" spans="1:25" x14ac:dyDescent="0.25">
      <c r="A572" s="61"/>
      <c r="B572" s="32"/>
      <c r="C572" s="52"/>
      <c r="D572" s="49"/>
      <c r="E572" s="56"/>
      <c r="F572" s="57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</row>
    <row r="573" spans="1:25" x14ac:dyDescent="0.25">
      <c r="A573" s="61"/>
      <c r="B573" s="32"/>
      <c r="C573" s="52"/>
      <c r="D573" s="49"/>
      <c r="E573" s="56"/>
      <c r="F573" s="57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</row>
    <row r="574" spans="1:25" x14ac:dyDescent="0.25">
      <c r="A574" s="61"/>
      <c r="B574" s="32"/>
      <c r="C574" s="52"/>
      <c r="D574" s="49"/>
      <c r="E574" s="56"/>
      <c r="F574" s="57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</row>
    <row r="575" spans="1:25" x14ac:dyDescent="0.25">
      <c r="A575" s="61"/>
      <c r="B575" s="32"/>
      <c r="C575" s="52"/>
      <c r="D575" s="49"/>
      <c r="E575" s="56"/>
      <c r="F575" s="57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</row>
    <row r="576" spans="1:25" x14ac:dyDescent="0.25">
      <c r="A576" s="61"/>
      <c r="B576" s="32"/>
      <c r="C576" s="52"/>
      <c r="D576" s="49"/>
      <c r="E576" s="56"/>
      <c r="F576" s="57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</row>
    <row r="577" spans="1:25" x14ac:dyDescent="0.25">
      <c r="A577" s="61"/>
      <c r="B577" s="32"/>
      <c r="C577" s="52"/>
      <c r="D577" s="49"/>
      <c r="E577" s="56"/>
      <c r="F577" s="57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</row>
    <row r="578" spans="1:25" x14ac:dyDescent="0.25">
      <c r="A578" s="61"/>
      <c r="B578" s="32"/>
      <c r="C578" s="52"/>
      <c r="D578" s="49"/>
      <c r="E578" s="56"/>
      <c r="F578" s="57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</row>
    <row r="579" spans="1:25" x14ac:dyDescent="0.25">
      <c r="A579" s="61"/>
      <c r="B579" s="32"/>
      <c r="C579" s="52"/>
      <c r="D579" s="49"/>
      <c r="E579" s="56"/>
      <c r="F579" s="57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</row>
    <row r="580" spans="1:25" x14ac:dyDescent="0.25">
      <c r="A580" s="61"/>
      <c r="B580" s="32"/>
      <c r="C580" s="52"/>
      <c r="D580" s="49"/>
      <c r="E580" s="56"/>
      <c r="F580" s="57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</row>
    <row r="581" spans="1:25" x14ac:dyDescent="0.25">
      <c r="A581" s="61"/>
      <c r="B581" s="32"/>
      <c r="C581" s="52"/>
      <c r="D581" s="49"/>
      <c r="E581" s="56"/>
      <c r="F581" s="57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</row>
    <row r="582" spans="1:25" x14ac:dyDescent="0.25">
      <c r="A582" s="61"/>
      <c r="B582" s="32"/>
      <c r="C582" s="52"/>
      <c r="D582" s="49"/>
      <c r="E582" s="56"/>
      <c r="F582" s="57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</row>
    <row r="583" spans="1:25" x14ac:dyDescent="0.25">
      <c r="A583" s="61"/>
      <c r="B583" s="32"/>
      <c r="C583" s="52"/>
      <c r="D583" s="49"/>
      <c r="E583" s="56"/>
      <c r="F583" s="57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</row>
    <row r="584" spans="1:25" x14ac:dyDescent="0.25">
      <c r="A584" s="61"/>
      <c r="B584" s="32"/>
      <c r="C584" s="52"/>
      <c r="D584" s="49"/>
      <c r="E584" s="56"/>
      <c r="F584" s="57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</row>
    <row r="585" spans="1:25" x14ac:dyDescent="0.25">
      <c r="A585" s="61"/>
      <c r="B585" s="32"/>
      <c r="C585" s="52"/>
      <c r="D585" s="49"/>
      <c r="E585" s="56"/>
      <c r="F585" s="57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</row>
    <row r="586" spans="1:25" x14ac:dyDescent="0.25">
      <c r="A586" s="61"/>
      <c r="B586" s="32"/>
      <c r="C586" s="52"/>
      <c r="D586" s="49"/>
      <c r="E586" s="56"/>
      <c r="F586" s="57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</row>
    <row r="587" spans="1:25" x14ac:dyDescent="0.25">
      <c r="A587" s="61"/>
      <c r="B587" s="32"/>
      <c r="C587" s="52"/>
      <c r="D587" s="49"/>
      <c r="E587" s="56"/>
      <c r="F587" s="57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</row>
    <row r="588" spans="1:25" x14ac:dyDescent="0.25">
      <c r="A588" s="61"/>
      <c r="B588" s="32"/>
      <c r="C588" s="52"/>
      <c r="D588" s="49"/>
      <c r="E588" s="56"/>
      <c r="F588" s="57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</row>
    <row r="589" spans="1:25" x14ac:dyDescent="0.25">
      <c r="A589" s="61"/>
      <c r="B589" s="32"/>
      <c r="C589" s="52"/>
      <c r="D589" s="49"/>
      <c r="E589" s="56"/>
      <c r="F589" s="57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</row>
    <row r="590" spans="1:25" x14ac:dyDescent="0.25">
      <c r="A590" s="61"/>
      <c r="B590" s="32"/>
      <c r="C590" s="52"/>
      <c r="D590" s="49"/>
      <c r="E590" s="56"/>
      <c r="F590" s="57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</row>
    <row r="591" spans="1:25" x14ac:dyDescent="0.25">
      <c r="A591" s="61"/>
      <c r="B591" s="32"/>
      <c r="C591" s="52"/>
      <c r="D591" s="49"/>
      <c r="E591" s="56"/>
      <c r="F591" s="57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</row>
    <row r="592" spans="1:25" x14ac:dyDescent="0.25">
      <c r="A592" s="61"/>
      <c r="B592" s="32"/>
      <c r="C592" s="52"/>
      <c r="D592" s="49"/>
      <c r="E592" s="56"/>
      <c r="F592" s="57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</row>
    <row r="593" spans="1:25" x14ac:dyDescent="0.25">
      <c r="A593" s="61"/>
      <c r="B593" s="32"/>
      <c r="C593" s="52"/>
      <c r="D593" s="49"/>
      <c r="E593" s="56"/>
      <c r="F593" s="57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</row>
    <row r="594" spans="1:25" x14ac:dyDescent="0.25">
      <c r="A594" s="61"/>
      <c r="B594" s="32"/>
      <c r="C594" s="52"/>
      <c r="D594" s="49"/>
      <c r="E594" s="56"/>
      <c r="F594" s="57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</row>
    <row r="595" spans="1:25" x14ac:dyDescent="0.25">
      <c r="A595" s="61"/>
      <c r="B595" s="32"/>
      <c r="C595" s="52"/>
      <c r="D595" s="49"/>
      <c r="E595" s="56"/>
      <c r="F595" s="57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</row>
    <row r="596" spans="1:25" x14ac:dyDescent="0.25">
      <c r="A596" s="61"/>
      <c r="B596" s="32"/>
      <c r="C596" s="52"/>
      <c r="D596" s="49"/>
      <c r="E596" s="56"/>
      <c r="F596" s="57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</row>
    <row r="597" spans="1:25" x14ac:dyDescent="0.25">
      <c r="A597" s="61"/>
      <c r="B597" s="32"/>
      <c r="C597" s="52"/>
      <c r="D597" s="49"/>
      <c r="E597" s="56"/>
      <c r="F597" s="57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</row>
    <row r="598" spans="1:25" x14ac:dyDescent="0.25">
      <c r="A598" s="61"/>
      <c r="B598" s="32"/>
      <c r="C598" s="52"/>
      <c r="D598" s="49"/>
      <c r="E598" s="56"/>
      <c r="F598" s="57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</row>
    <row r="599" spans="1:25" x14ac:dyDescent="0.25">
      <c r="A599" s="61"/>
      <c r="B599" s="32"/>
      <c r="C599" s="52"/>
      <c r="D599" s="49"/>
      <c r="E599" s="56"/>
      <c r="F599" s="57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</row>
    <row r="600" spans="1:25" x14ac:dyDescent="0.25">
      <c r="A600" s="61"/>
      <c r="B600" s="32"/>
      <c r="C600" s="52"/>
      <c r="D600" s="49"/>
      <c r="E600" s="56"/>
      <c r="F600" s="57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</row>
    <row r="601" spans="1:25" x14ac:dyDescent="0.25">
      <c r="A601" s="61"/>
      <c r="B601" s="32"/>
      <c r="C601" s="52"/>
      <c r="D601" s="49"/>
      <c r="E601" s="56"/>
      <c r="F601" s="57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</row>
    <row r="602" spans="1:25" x14ac:dyDescent="0.25">
      <c r="A602" s="61"/>
      <c r="B602" s="32"/>
      <c r="C602" s="52"/>
      <c r="D602" s="49"/>
      <c r="E602" s="56"/>
      <c r="F602" s="57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</row>
    <row r="603" spans="1:25" x14ac:dyDescent="0.25">
      <c r="A603" s="61"/>
      <c r="B603" s="32"/>
      <c r="C603" s="52"/>
      <c r="D603" s="49"/>
      <c r="E603" s="56"/>
      <c r="F603" s="57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</row>
    <row r="604" spans="1:25" x14ac:dyDescent="0.25">
      <c r="A604" s="61"/>
      <c r="B604" s="32"/>
      <c r="C604" s="52"/>
      <c r="D604" s="49"/>
      <c r="E604" s="56"/>
      <c r="F604" s="57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</row>
    <row r="605" spans="1:25" x14ac:dyDescent="0.25">
      <c r="A605" s="61"/>
      <c r="B605" s="32"/>
      <c r="C605" s="52"/>
      <c r="D605" s="49"/>
      <c r="E605" s="56"/>
      <c r="F605" s="57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</row>
    <row r="606" spans="1:25" x14ac:dyDescent="0.25">
      <c r="A606" s="61"/>
      <c r="B606" s="32"/>
      <c r="C606" s="52"/>
      <c r="D606" s="49"/>
      <c r="E606" s="56"/>
      <c r="F606" s="57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</row>
    <row r="607" spans="1:25" x14ac:dyDescent="0.25">
      <c r="A607" s="61"/>
      <c r="B607" s="32"/>
      <c r="C607" s="52"/>
      <c r="D607" s="49"/>
      <c r="E607" s="56"/>
      <c r="F607" s="57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</row>
    <row r="608" spans="1:25" x14ac:dyDescent="0.25">
      <c r="A608" s="61"/>
      <c r="B608" s="32"/>
      <c r="C608" s="52"/>
      <c r="D608" s="49"/>
      <c r="E608" s="56"/>
      <c r="F608" s="57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</row>
    <row r="609" spans="1:25" x14ac:dyDescent="0.25">
      <c r="A609" s="61"/>
      <c r="B609" s="32"/>
      <c r="C609" s="52"/>
      <c r="D609" s="49"/>
      <c r="E609" s="56"/>
      <c r="F609" s="57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</row>
    <row r="610" spans="1:25" x14ac:dyDescent="0.25">
      <c r="A610" s="61"/>
      <c r="B610" s="32"/>
      <c r="C610" s="52"/>
      <c r="D610" s="49"/>
      <c r="E610" s="56"/>
      <c r="F610" s="57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</row>
    <row r="611" spans="1:25" x14ac:dyDescent="0.25">
      <c r="A611" s="61"/>
      <c r="B611" s="32"/>
      <c r="C611" s="52"/>
      <c r="D611" s="49"/>
      <c r="E611" s="56"/>
      <c r="F611" s="57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</row>
    <row r="612" spans="1:25" x14ac:dyDescent="0.25">
      <c r="A612" s="61"/>
      <c r="B612" s="32"/>
      <c r="C612" s="52"/>
      <c r="D612" s="49"/>
      <c r="E612" s="56"/>
      <c r="F612" s="57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</row>
    <row r="613" spans="1:25" x14ac:dyDescent="0.25">
      <c r="A613" s="61"/>
      <c r="B613" s="32"/>
      <c r="C613" s="52"/>
      <c r="D613" s="49"/>
      <c r="E613" s="56"/>
      <c r="F613" s="57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</row>
    <row r="614" spans="1:25" x14ac:dyDescent="0.25">
      <c r="A614" s="61"/>
      <c r="B614" s="32"/>
      <c r="C614" s="52"/>
      <c r="D614" s="49"/>
      <c r="E614" s="56"/>
      <c r="F614" s="57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</row>
    <row r="615" spans="1:25" x14ac:dyDescent="0.25">
      <c r="A615" s="61"/>
      <c r="B615" s="32"/>
      <c r="C615" s="52"/>
      <c r="D615" s="49"/>
      <c r="E615" s="56"/>
      <c r="F615" s="57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</row>
    <row r="616" spans="1:25" x14ac:dyDescent="0.25">
      <c r="A616" s="61"/>
      <c r="B616" s="32"/>
      <c r="C616" s="52"/>
      <c r="D616" s="49"/>
      <c r="E616" s="56"/>
      <c r="F616" s="57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</row>
    <row r="617" spans="1:25" x14ac:dyDescent="0.25">
      <c r="A617" s="61"/>
      <c r="B617" s="32"/>
      <c r="C617" s="52"/>
      <c r="D617" s="49"/>
      <c r="E617" s="56"/>
      <c r="F617" s="57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</row>
    <row r="618" spans="1:25" x14ac:dyDescent="0.25">
      <c r="A618" s="61"/>
      <c r="B618" s="32"/>
      <c r="C618" s="52"/>
      <c r="D618" s="49"/>
      <c r="E618" s="56"/>
      <c r="F618" s="57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</row>
    <row r="619" spans="1:25" x14ac:dyDescent="0.25">
      <c r="A619" s="61"/>
      <c r="B619" s="32"/>
      <c r="C619" s="52"/>
      <c r="D619" s="49"/>
      <c r="E619" s="56"/>
      <c r="F619" s="57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</row>
    <row r="620" spans="1:25" x14ac:dyDescent="0.25">
      <c r="A620" s="61"/>
      <c r="B620" s="32"/>
      <c r="C620" s="52"/>
      <c r="D620" s="49"/>
      <c r="E620" s="56"/>
      <c r="F620" s="57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</row>
    <row r="621" spans="1:25" x14ac:dyDescent="0.25">
      <c r="A621" s="61"/>
      <c r="B621" s="32"/>
      <c r="C621" s="52"/>
      <c r="D621" s="49"/>
      <c r="E621" s="56"/>
      <c r="F621" s="57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</row>
    <row r="622" spans="1:25" x14ac:dyDescent="0.25">
      <c r="A622" s="61"/>
      <c r="B622" s="32"/>
      <c r="C622" s="52"/>
      <c r="D622" s="49"/>
      <c r="E622" s="56"/>
      <c r="F622" s="57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</row>
    <row r="623" spans="1:25" x14ac:dyDescent="0.25">
      <c r="A623" s="61"/>
      <c r="B623" s="32"/>
      <c r="C623" s="52"/>
      <c r="D623" s="49"/>
      <c r="E623" s="56"/>
      <c r="F623" s="57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</row>
    <row r="624" spans="1:25" x14ac:dyDescent="0.25">
      <c r="A624" s="61"/>
      <c r="B624" s="32"/>
      <c r="C624" s="52"/>
      <c r="D624" s="49"/>
      <c r="E624" s="56"/>
      <c r="F624" s="57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</row>
    <row r="625" spans="1:25" x14ac:dyDescent="0.25">
      <c r="A625" s="61"/>
      <c r="B625" s="32"/>
      <c r="C625" s="52"/>
      <c r="D625" s="49"/>
      <c r="E625" s="56"/>
      <c r="F625" s="57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</row>
    <row r="626" spans="1:25" x14ac:dyDescent="0.25">
      <c r="A626" s="61"/>
      <c r="B626" s="32"/>
      <c r="C626" s="52"/>
      <c r="D626" s="49"/>
      <c r="E626" s="56"/>
      <c r="F626" s="57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</row>
    <row r="627" spans="1:25" x14ac:dyDescent="0.25">
      <c r="A627" s="61"/>
      <c r="B627" s="32"/>
      <c r="C627" s="52"/>
      <c r="D627" s="49"/>
      <c r="E627" s="56"/>
      <c r="F627" s="57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</row>
    <row r="628" spans="1:25" x14ac:dyDescent="0.25">
      <c r="A628" s="61"/>
      <c r="B628" s="32"/>
      <c r="C628" s="52"/>
      <c r="D628" s="49"/>
      <c r="E628" s="56"/>
      <c r="F628" s="57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</row>
    <row r="629" spans="1:25" x14ac:dyDescent="0.25">
      <c r="A629" s="61"/>
      <c r="B629" s="32"/>
      <c r="C629" s="52"/>
      <c r="D629" s="49"/>
      <c r="E629" s="56"/>
      <c r="F629" s="57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</row>
    <row r="630" spans="1:25" x14ac:dyDescent="0.25">
      <c r="A630" s="61"/>
      <c r="B630" s="32"/>
      <c r="C630" s="52"/>
      <c r="D630" s="49"/>
      <c r="E630" s="56"/>
      <c r="F630" s="57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</row>
    <row r="631" spans="1:25" x14ac:dyDescent="0.25">
      <c r="A631" s="61"/>
      <c r="B631" s="32"/>
      <c r="C631" s="52"/>
      <c r="D631" s="49"/>
      <c r="E631" s="56"/>
      <c r="F631" s="57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</row>
    <row r="632" spans="1:25" x14ac:dyDescent="0.25">
      <c r="A632" s="61"/>
      <c r="B632" s="32"/>
      <c r="C632" s="52"/>
      <c r="D632" s="49"/>
      <c r="E632" s="56"/>
      <c r="F632" s="57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</row>
    <row r="633" spans="1:25" x14ac:dyDescent="0.25">
      <c r="A633" s="61"/>
      <c r="B633" s="32"/>
      <c r="C633" s="52"/>
      <c r="D633" s="49"/>
      <c r="E633" s="56"/>
      <c r="F633" s="57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</row>
    <row r="634" spans="1:25" x14ac:dyDescent="0.25">
      <c r="A634" s="61"/>
      <c r="B634" s="32"/>
      <c r="C634" s="52"/>
      <c r="D634" s="49"/>
      <c r="E634" s="56"/>
      <c r="F634" s="57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</row>
    <row r="635" spans="1:25" x14ac:dyDescent="0.25">
      <c r="A635" s="61"/>
      <c r="B635" s="32"/>
      <c r="C635" s="52"/>
      <c r="D635" s="49"/>
      <c r="E635" s="56"/>
      <c r="F635" s="57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</row>
    <row r="636" spans="1:25" x14ac:dyDescent="0.25">
      <c r="A636" s="61"/>
      <c r="B636" s="32"/>
      <c r="C636" s="52"/>
      <c r="D636" s="49"/>
      <c r="E636" s="56"/>
      <c r="F636" s="57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</row>
    <row r="637" spans="1:25" x14ac:dyDescent="0.25">
      <c r="A637" s="61"/>
      <c r="B637" s="32"/>
      <c r="C637" s="52"/>
      <c r="D637" s="49"/>
      <c r="E637" s="56"/>
      <c r="F637" s="57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</row>
    <row r="638" spans="1:25" x14ac:dyDescent="0.25">
      <c r="A638" s="61"/>
      <c r="B638" s="32"/>
      <c r="C638" s="52"/>
      <c r="D638" s="49"/>
      <c r="E638" s="56"/>
      <c r="F638" s="57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</row>
    <row r="639" spans="1:25" x14ac:dyDescent="0.25">
      <c r="A639" s="61"/>
      <c r="B639" s="32"/>
      <c r="C639" s="52"/>
      <c r="D639" s="49"/>
      <c r="E639" s="56"/>
      <c r="F639" s="57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</row>
    <row r="640" spans="1:25" x14ac:dyDescent="0.25">
      <c r="A640" s="61"/>
      <c r="B640" s="32"/>
      <c r="C640" s="52"/>
      <c r="D640" s="49"/>
      <c r="E640" s="56"/>
      <c r="F640" s="57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</row>
    <row r="641" spans="1:25" x14ac:dyDescent="0.25">
      <c r="A641" s="61"/>
      <c r="B641" s="32"/>
      <c r="C641" s="52"/>
      <c r="D641" s="49"/>
      <c r="E641" s="56"/>
      <c r="F641" s="57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</row>
    <row r="642" spans="1:25" x14ac:dyDescent="0.25">
      <c r="A642" s="61"/>
      <c r="B642" s="32"/>
      <c r="C642" s="52"/>
      <c r="D642" s="49"/>
      <c r="E642" s="56"/>
      <c r="F642" s="57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</row>
    <row r="643" spans="1:25" x14ac:dyDescent="0.25">
      <c r="A643" s="61"/>
      <c r="B643" s="32"/>
      <c r="C643" s="52"/>
      <c r="D643" s="49"/>
      <c r="E643" s="56"/>
      <c r="F643" s="57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</row>
    <row r="644" spans="1:25" x14ac:dyDescent="0.25">
      <c r="A644" s="61"/>
      <c r="B644" s="32"/>
      <c r="C644" s="52"/>
      <c r="D644" s="49"/>
      <c r="E644" s="56"/>
      <c r="F644" s="57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</row>
    <row r="645" spans="1:25" x14ac:dyDescent="0.25">
      <c r="A645" s="61"/>
      <c r="B645" s="32"/>
      <c r="C645" s="52"/>
      <c r="D645" s="49"/>
      <c r="E645" s="56"/>
      <c r="F645" s="57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</row>
    <row r="646" spans="1:25" x14ac:dyDescent="0.25">
      <c r="A646" s="61"/>
      <c r="B646" s="32"/>
      <c r="C646" s="52"/>
      <c r="D646" s="49"/>
      <c r="E646" s="56"/>
      <c r="F646" s="57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</row>
    <row r="647" spans="1:25" x14ac:dyDescent="0.25">
      <c r="A647" s="61"/>
      <c r="B647" s="32"/>
      <c r="C647" s="52"/>
      <c r="D647" s="49"/>
      <c r="E647" s="56"/>
      <c r="F647" s="57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</row>
    <row r="648" spans="1:25" x14ac:dyDescent="0.25">
      <c r="A648" s="61"/>
      <c r="B648" s="32"/>
      <c r="C648" s="52"/>
      <c r="D648" s="49"/>
      <c r="E648" s="56"/>
      <c r="F648" s="57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</row>
    <row r="649" spans="1:25" x14ac:dyDescent="0.25">
      <c r="A649" s="61"/>
      <c r="B649" s="32"/>
      <c r="C649" s="52"/>
      <c r="D649" s="49"/>
      <c r="E649" s="56"/>
      <c r="F649" s="57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</row>
    <row r="650" spans="1:25" x14ac:dyDescent="0.25">
      <c r="A650" s="61"/>
      <c r="B650" s="32"/>
      <c r="C650" s="52"/>
      <c r="D650" s="49"/>
      <c r="E650" s="56"/>
      <c r="F650" s="57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</row>
    <row r="651" spans="1:25" x14ac:dyDescent="0.25">
      <c r="A651" s="61"/>
      <c r="B651" s="32"/>
      <c r="C651" s="52"/>
      <c r="D651" s="49"/>
      <c r="E651" s="56"/>
      <c r="F651" s="57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</row>
    <row r="652" spans="1:25" x14ac:dyDescent="0.25">
      <c r="A652" s="61"/>
      <c r="B652" s="32"/>
      <c r="C652" s="52"/>
      <c r="D652" s="49"/>
      <c r="E652" s="56"/>
      <c r="F652" s="57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</row>
    <row r="653" spans="1:25" x14ac:dyDescent="0.25">
      <c r="A653" s="61"/>
      <c r="B653" s="32"/>
      <c r="C653" s="52"/>
      <c r="D653" s="49"/>
      <c r="E653" s="56"/>
      <c r="F653" s="57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</row>
    <row r="654" spans="1:25" x14ac:dyDescent="0.25">
      <c r="A654" s="61"/>
      <c r="B654" s="32"/>
      <c r="C654" s="52"/>
      <c r="D654" s="49"/>
      <c r="E654" s="56"/>
      <c r="F654" s="57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</row>
    <row r="655" spans="1:25" x14ac:dyDescent="0.25">
      <c r="A655" s="61"/>
      <c r="B655" s="32"/>
      <c r="C655" s="52"/>
      <c r="D655" s="49"/>
      <c r="E655" s="56"/>
      <c r="F655" s="57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</row>
    <row r="656" spans="1:25" x14ac:dyDescent="0.25">
      <c r="A656" s="61"/>
      <c r="B656" s="32"/>
      <c r="C656" s="52"/>
      <c r="D656" s="49"/>
      <c r="E656" s="56"/>
      <c r="F656" s="57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</row>
    <row r="657" spans="1:25" x14ac:dyDescent="0.25">
      <c r="A657" s="61"/>
      <c r="B657" s="32"/>
      <c r="C657" s="52"/>
      <c r="D657" s="49"/>
      <c r="E657" s="56"/>
      <c r="F657" s="57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</row>
    <row r="658" spans="1:25" x14ac:dyDescent="0.25">
      <c r="A658" s="61"/>
      <c r="B658" s="32"/>
      <c r="C658" s="52"/>
      <c r="D658" s="49"/>
      <c r="E658" s="56"/>
      <c r="F658" s="57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</row>
    <row r="659" spans="1:25" x14ac:dyDescent="0.25">
      <c r="A659" s="61"/>
      <c r="B659" s="32"/>
      <c r="C659" s="52"/>
      <c r="D659" s="49"/>
      <c r="E659" s="56"/>
      <c r="F659" s="57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</row>
    <row r="660" spans="1:25" x14ac:dyDescent="0.25">
      <c r="A660" s="61"/>
      <c r="B660" s="32"/>
      <c r="C660" s="52"/>
      <c r="D660" s="49"/>
      <c r="E660" s="56"/>
      <c r="F660" s="57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</row>
    <row r="661" spans="1:25" x14ac:dyDescent="0.25">
      <c r="A661" s="61"/>
      <c r="B661" s="32"/>
      <c r="C661" s="52"/>
      <c r="D661" s="49"/>
      <c r="E661" s="56"/>
      <c r="F661" s="57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</row>
    <row r="662" spans="1:25" x14ac:dyDescent="0.25">
      <c r="A662" s="61"/>
      <c r="B662" s="32"/>
      <c r="C662" s="52"/>
      <c r="D662" s="49"/>
      <c r="E662" s="56"/>
      <c r="F662" s="57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</row>
    <row r="663" spans="1:25" x14ac:dyDescent="0.25">
      <c r="A663" s="61"/>
      <c r="B663" s="32"/>
      <c r="C663" s="52"/>
      <c r="D663" s="49"/>
      <c r="E663" s="56"/>
      <c r="F663" s="57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</row>
    <row r="664" spans="1:25" x14ac:dyDescent="0.25">
      <c r="A664" s="61"/>
      <c r="B664" s="32"/>
      <c r="C664" s="52"/>
      <c r="D664" s="49"/>
      <c r="E664" s="56"/>
      <c r="F664" s="57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</row>
    <row r="665" spans="1:25" x14ac:dyDescent="0.25">
      <c r="A665" s="61"/>
      <c r="B665" s="32"/>
      <c r="C665" s="52"/>
      <c r="D665" s="49"/>
      <c r="E665" s="56"/>
      <c r="F665" s="57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</row>
    <row r="666" spans="1:25" x14ac:dyDescent="0.25">
      <c r="A666" s="61"/>
      <c r="B666" s="32"/>
      <c r="C666" s="52"/>
      <c r="D666" s="49"/>
      <c r="E666" s="56"/>
      <c r="F666" s="57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</row>
    <row r="667" spans="1:25" x14ac:dyDescent="0.25">
      <c r="A667" s="61"/>
      <c r="B667" s="32"/>
      <c r="C667" s="52"/>
      <c r="D667" s="49"/>
      <c r="E667" s="56"/>
      <c r="F667" s="57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</row>
    <row r="668" spans="1:25" x14ac:dyDescent="0.25">
      <c r="A668" s="61"/>
      <c r="B668" s="32"/>
      <c r="C668" s="52"/>
      <c r="D668" s="49"/>
      <c r="E668" s="56"/>
      <c r="F668" s="57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</row>
    <row r="669" spans="1:25" x14ac:dyDescent="0.25">
      <c r="A669" s="61"/>
      <c r="B669" s="32"/>
      <c r="C669" s="52"/>
      <c r="D669" s="49"/>
      <c r="E669" s="56"/>
      <c r="F669" s="57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</row>
    <row r="670" spans="1:25" x14ac:dyDescent="0.25">
      <c r="A670" s="61"/>
      <c r="B670" s="32"/>
      <c r="C670" s="52"/>
      <c r="D670" s="49"/>
      <c r="E670" s="56"/>
      <c r="F670" s="57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</row>
    <row r="671" spans="1:25" x14ac:dyDescent="0.25">
      <c r="A671" s="61"/>
      <c r="B671" s="32"/>
      <c r="C671" s="52"/>
      <c r="D671" s="49"/>
      <c r="E671" s="56"/>
      <c r="F671" s="57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</row>
    <row r="672" spans="1:25" x14ac:dyDescent="0.25">
      <c r="A672" s="61"/>
      <c r="B672" s="32"/>
      <c r="C672" s="52"/>
      <c r="D672" s="49"/>
      <c r="E672" s="56"/>
      <c r="F672" s="57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</row>
    <row r="673" spans="1:25" x14ac:dyDescent="0.25">
      <c r="A673" s="61"/>
      <c r="B673" s="32"/>
      <c r="C673" s="52"/>
      <c r="D673" s="49"/>
      <c r="E673" s="56"/>
      <c r="F673" s="57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</row>
    <row r="674" spans="1:25" x14ac:dyDescent="0.25">
      <c r="A674" s="61"/>
      <c r="B674" s="32"/>
      <c r="C674" s="52"/>
      <c r="D674" s="49"/>
      <c r="E674" s="56"/>
      <c r="F674" s="57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</row>
    <row r="675" spans="1:25" x14ac:dyDescent="0.25">
      <c r="A675" s="61"/>
      <c r="B675" s="32"/>
      <c r="C675" s="52"/>
      <c r="D675" s="49"/>
      <c r="E675" s="56"/>
      <c r="F675" s="57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</row>
    <row r="676" spans="1:25" x14ac:dyDescent="0.25">
      <c r="A676" s="61"/>
      <c r="B676" s="32"/>
      <c r="C676" s="52"/>
      <c r="D676" s="49"/>
      <c r="E676" s="56"/>
      <c r="F676" s="57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</row>
    <row r="677" spans="1:25" x14ac:dyDescent="0.25">
      <c r="A677" s="61"/>
      <c r="B677" s="32"/>
      <c r="C677" s="52"/>
      <c r="D677" s="49"/>
      <c r="E677" s="56"/>
      <c r="F677" s="57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</row>
    <row r="678" spans="1:25" x14ac:dyDescent="0.25">
      <c r="A678" s="61"/>
      <c r="B678" s="32"/>
      <c r="C678" s="52"/>
      <c r="D678" s="49"/>
      <c r="E678" s="56"/>
      <c r="F678" s="57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</row>
    <row r="679" spans="1:25" x14ac:dyDescent="0.25">
      <c r="A679" s="61"/>
      <c r="B679" s="32"/>
      <c r="C679" s="52"/>
      <c r="D679" s="49"/>
      <c r="E679" s="56"/>
      <c r="F679" s="57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</row>
    <row r="680" spans="1:25" x14ac:dyDescent="0.25">
      <c r="A680" s="61"/>
      <c r="B680" s="32"/>
      <c r="C680" s="52"/>
      <c r="D680" s="49"/>
      <c r="E680" s="56"/>
      <c r="F680" s="57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</row>
    <row r="681" spans="1:25" x14ac:dyDescent="0.25">
      <c r="A681" s="61"/>
      <c r="B681" s="32"/>
      <c r="C681" s="52"/>
      <c r="D681" s="49"/>
      <c r="E681" s="56"/>
      <c r="F681" s="57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</row>
    <row r="682" spans="1:25" x14ac:dyDescent="0.25">
      <c r="A682" s="61"/>
      <c r="B682" s="32"/>
      <c r="C682" s="52"/>
      <c r="D682" s="49"/>
      <c r="E682" s="56"/>
      <c r="F682" s="57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</row>
    <row r="683" spans="1:25" x14ac:dyDescent="0.25">
      <c r="A683" s="61"/>
      <c r="B683" s="32"/>
      <c r="C683" s="52"/>
      <c r="D683" s="49"/>
      <c r="E683" s="56"/>
      <c r="F683" s="57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</row>
    <row r="684" spans="1:25" x14ac:dyDescent="0.25">
      <c r="A684" s="61"/>
      <c r="B684" s="32"/>
      <c r="C684" s="52"/>
      <c r="D684" s="49"/>
      <c r="E684" s="56"/>
      <c r="F684" s="57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</row>
    <row r="685" spans="1:25" x14ac:dyDescent="0.25">
      <c r="A685" s="61"/>
      <c r="B685" s="32"/>
      <c r="C685" s="52"/>
      <c r="D685" s="49"/>
      <c r="E685" s="56"/>
      <c r="F685" s="57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</row>
    <row r="686" spans="1:25" x14ac:dyDescent="0.25">
      <c r="A686" s="61"/>
      <c r="B686" s="32"/>
      <c r="C686" s="52"/>
      <c r="D686" s="49"/>
      <c r="E686" s="56"/>
      <c r="F686" s="57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</row>
    <row r="687" spans="1:25" x14ac:dyDescent="0.25">
      <c r="A687" s="61"/>
      <c r="B687" s="32"/>
      <c r="C687" s="52"/>
      <c r="D687" s="49"/>
      <c r="E687" s="56"/>
      <c r="F687" s="57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</row>
    <row r="688" spans="1:25" x14ac:dyDescent="0.25">
      <c r="A688" s="61"/>
      <c r="B688" s="32"/>
      <c r="C688" s="52"/>
      <c r="D688" s="49"/>
      <c r="E688" s="56"/>
      <c r="F688" s="57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</row>
    <row r="689" spans="1:25" x14ac:dyDescent="0.25">
      <c r="A689" s="61"/>
      <c r="B689" s="32"/>
      <c r="C689" s="52"/>
      <c r="D689" s="49"/>
      <c r="E689" s="56"/>
      <c r="F689" s="57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</row>
    <row r="690" spans="1:25" x14ac:dyDescent="0.25">
      <c r="A690" s="61"/>
      <c r="B690" s="32"/>
      <c r="C690" s="52"/>
      <c r="D690" s="49"/>
      <c r="E690" s="56"/>
      <c r="F690" s="57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</row>
    <row r="691" spans="1:25" x14ac:dyDescent="0.25">
      <c r="A691" s="61"/>
      <c r="B691" s="32"/>
      <c r="C691" s="52"/>
      <c r="D691" s="49"/>
      <c r="E691" s="56"/>
      <c r="F691" s="57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</row>
    <row r="692" spans="1:25" x14ac:dyDescent="0.25">
      <c r="A692" s="61"/>
      <c r="B692" s="32"/>
      <c r="C692" s="52"/>
      <c r="D692" s="49"/>
      <c r="E692" s="56"/>
      <c r="F692" s="57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</row>
    <row r="693" spans="1:25" x14ac:dyDescent="0.25">
      <c r="A693" s="61"/>
      <c r="B693" s="32"/>
      <c r="C693" s="52"/>
      <c r="D693" s="49"/>
      <c r="E693" s="56"/>
      <c r="F693" s="57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</row>
    <row r="694" spans="1:25" x14ac:dyDescent="0.25">
      <c r="A694" s="61"/>
      <c r="B694" s="32"/>
      <c r="C694" s="52"/>
      <c r="D694" s="49"/>
      <c r="E694" s="56"/>
      <c r="F694" s="57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</row>
    <row r="695" spans="1:25" x14ac:dyDescent="0.25">
      <c r="A695" s="61"/>
      <c r="B695" s="32"/>
      <c r="C695" s="52"/>
      <c r="D695" s="49"/>
      <c r="E695" s="56"/>
      <c r="F695" s="57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</row>
    <row r="696" spans="1:25" x14ac:dyDescent="0.25">
      <c r="A696" s="61"/>
      <c r="B696" s="32"/>
      <c r="C696" s="52"/>
      <c r="D696" s="49"/>
      <c r="E696" s="56"/>
      <c r="F696" s="57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</row>
    <row r="697" spans="1:25" x14ac:dyDescent="0.25">
      <c r="A697" s="61"/>
      <c r="B697" s="32"/>
      <c r="C697" s="52"/>
      <c r="D697" s="49"/>
      <c r="E697" s="56"/>
      <c r="F697" s="57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</row>
    <row r="698" spans="1:25" x14ac:dyDescent="0.25">
      <c r="A698" s="61"/>
      <c r="B698" s="32"/>
      <c r="C698" s="52"/>
      <c r="D698" s="49"/>
      <c r="E698" s="56"/>
      <c r="F698" s="57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</row>
    <row r="699" spans="1:25" x14ac:dyDescent="0.25">
      <c r="A699" s="61"/>
      <c r="B699" s="32"/>
      <c r="C699" s="52"/>
      <c r="D699" s="49"/>
      <c r="E699" s="56"/>
      <c r="F699" s="57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</row>
    <row r="700" spans="1:25" x14ac:dyDescent="0.25">
      <c r="A700" s="61"/>
      <c r="B700" s="32"/>
      <c r="C700" s="52"/>
      <c r="D700" s="49"/>
      <c r="E700" s="56"/>
      <c r="F700" s="57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</row>
    <row r="701" spans="1:25" x14ac:dyDescent="0.25">
      <c r="A701" s="61"/>
      <c r="B701" s="32"/>
      <c r="C701" s="52"/>
      <c r="D701" s="49"/>
      <c r="E701" s="56"/>
      <c r="F701" s="57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</row>
    <row r="702" spans="1:25" x14ac:dyDescent="0.25">
      <c r="A702" s="61"/>
      <c r="B702" s="32"/>
      <c r="C702" s="52"/>
      <c r="D702" s="49"/>
      <c r="E702" s="56"/>
      <c r="F702" s="57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</row>
    <row r="703" spans="1:25" x14ac:dyDescent="0.25">
      <c r="A703" s="61"/>
      <c r="B703" s="32"/>
      <c r="C703" s="52"/>
      <c r="D703" s="49"/>
      <c r="E703" s="56"/>
      <c r="F703" s="57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</row>
    <row r="704" spans="1:25" x14ac:dyDescent="0.25">
      <c r="A704" s="61"/>
      <c r="B704" s="32"/>
      <c r="C704" s="52"/>
      <c r="D704" s="49"/>
      <c r="E704" s="56"/>
      <c r="F704" s="57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</row>
    <row r="705" spans="1:25" x14ac:dyDescent="0.25">
      <c r="A705" s="61"/>
      <c r="B705" s="32"/>
      <c r="C705" s="52"/>
      <c r="D705" s="49"/>
      <c r="E705" s="56"/>
      <c r="F705" s="57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</row>
    <row r="706" spans="1:25" x14ac:dyDescent="0.25">
      <c r="A706" s="61"/>
      <c r="B706" s="32"/>
      <c r="C706" s="52"/>
      <c r="D706" s="49"/>
      <c r="E706" s="56"/>
      <c r="F706" s="57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</row>
    <row r="707" spans="1:25" x14ac:dyDescent="0.25">
      <c r="A707" s="61"/>
      <c r="B707" s="32"/>
      <c r="C707" s="52"/>
      <c r="D707" s="49"/>
      <c r="E707" s="56"/>
      <c r="F707" s="57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</row>
    <row r="708" spans="1:25" x14ac:dyDescent="0.25">
      <c r="A708" s="61"/>
      <c r="B708" s="32"/>
      <c r="C708" s="52"/>
      <c r="D708" s="49"/>
      <c r="E708" s="56"/>
      <c r="F708" s="57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</row>
    <row r="709" spans="1:25" x14ac:dyDescent="0.25">
      <c r="A709" s="61"/>
      <c r="B709" s="32"/>
      <c r="C709" s="52"/>
      <c r="D709" s="49"/>
      <c r="E709" s="56"/>
      <c r="F709" s="57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</row>
    <row r="710" spans="1:25" x14ac:dyDescent="0.25">
      <c r="A710" s="61"/>
      <c r="B710" s="32"/>
      <c r="C710" s="52"/>
      <c r="D710" s="49"/>
      <c r="E710" s="56"/>
      <c r="F710" s="57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</row>
    <row r="711" spans="1:25" x14ac:dyDescent="0.25">
      <c r="A711" s="61"/>
      <c r="B711" s="32"/>
      <c r="C711" s="52"/>
      <c r="D711" s="49"/>
      <c r="E711" s="56"/>
      <c r="F711" s="57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</row>
    <row r="712" spans="1:25" x14ac:dyDescent="0.25">
      <c r="A712" s="61"/>
      <c r="B712" s="32"/>
      <c r="C712" s="52"/>
      <c r="D712" s="49"/>
      <c r="E712" s="56"/>
      <c r="F712" s="57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</row>
    <row r="713" spans="1:25" x14ac:dyDescent="0.25">
      <c r="A713" s="61"/>
      <c r="B713" s="32"/>
      <c r="C713" s="52"/>
      <c r="D713" s="49"/>
      <c r="E713" s="56"/>
      <c r="F713" s="57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</row>
    <row r="714" spans="1:25" x14ac:dyDescent="0.25">
      <c r="A714" s="61"/>
      <c r="B714" s="32"/>
      <c r="C714" s="52"/>
      <c r="D714" s="49"/>
      <c r="E714" s="56"/>
      <c r="F714" s="57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</row>
    <row r="715" spans="1:25" x14ac:dyDescent="0.25">
      <c r="A715" s="61"/>
      <c r="B715" s="32"/>
      <c r="C715" s="52"/>
      <c r="D715" s="49"/>
      <c r="E715" s="56"/>
      <c r="F715" s="57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</row>
    <row r="716" spans="1:25" x14ac:dyDescent="0.25">
      <c r="A716" s="61"/>
      <c r="B716" s="32"/>
      <c r="C716" s="52"/>
      <c r="D716" s="49"/>
      <c r="E716" s="56"/>
      <c r="F716" s="57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</row>
    <row r="717" spans="1:25" x14ac:dyDescent="0.25">
      <c r="A717" s="61"/>
      <c r="B717" s="32"/>
      <c r="C717" s="52"/>
      <c r="D717" s="49"/>
      <c r="E717" s="56"/>
      <c r="F717" s="57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</row>
    <row r="718" spans="1:25" x14ac:dyDescent="0.25">
      <c r="A718" s="61"/>
      <c r="B718" s="32"/>
      <c r="C718" s="52"/>
      <c r="D718" s="49"/>
      <c r="E718" s="56"/>
      <c r="F718" s="57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</row>
    <row r="719" spans="1:25" x14ac:dyDescent="0.25">
      <c r="A719" s="61"/>
      <c r="B719" s="32"/>
      <c r="C719" s="52"/>
      <c r="D719" s="49"/>
      <c r="E719" s="56"/>
      <c r="F719" s="57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</row>
    <row r="720" spans="1:25" x14ac:dyDescent="0.25">
      <c r="A720" s="61"/>
      <c r="B720" s="32"/>
      <c r="C720" s="52"/>
      <c r="D720" s="49"/>
      <c r="E720" s="56"/>
      <c r="F720" s="57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</row>
    <row r="721" spans="1:25" x14ac:dyDescent="0.25">
      <c r="A721" s="61"/>
      <c r="B721" s="32"/>
      <c r="C721" s="52"/>
      <c r="D721" s="49"/>
      <c r="E721" s="56"/>
      <c r="F721" s="57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</row>
    <row r="722" spans="1:25" x14ac:dyDescent="0.25">
      <c r="A722" s="61"/>
      <c r="B722" s="32"/>
      <c r="C722" s="52"/>
      <c r="D722" s="49"/>
      <c r="E722" s="56"/>
      <c r="F722" s="57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</row>
    <row r="723" spans="1:25" x14ac:dyDescent="0.25">
      <c r="A723" s="61"/>
      <c r="B723" s="32"/>
      <c r="C723" s="52"/>
      <c r="D723" s="49"/>
      <c r="E723" s="56"/>
      <c r="F723" s="57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</row>
    <row r="724" spans="1:25" x14ac:dyDescent="0.25">
      <c r="A724" s="61"/>
      <c r="B724" s="32"/>
      <c r="C724" s="52"/>
      <c r="D724" s="49"/>
      <c r="E724" s="56"/>
      <c r="F724" s="57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</row>
    <row r="725" spans="1:25" x14ac:dyDescent="0.25">
      <c r="A725" s="61"/>
      <c r="B725" s="32"/>
      <c r="C725" s="52"/>
      <c r="D725" s="49"/>
      <c r="E725" s="56"/>
      <c r="F725" s="57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</row>
    <row r="726" spans="1:25" x14ac:dyDescent="0.25">
      <c r="A726" s="61"/>
      <c r="B726" s="32"/>
      <c r="C726" s="52"/>
      <c r="D726" s="49"/>
      <c r="E726" s="56"/>
      <c r="F726" s="57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</row>
    <row r="727" spans="1:25" x14ac:dyDescent="0.25">
      <c r="A727" s="61"/>
      <c r="B727" s="32"/>
      <c r="C727" s="52"/>
      <c r="D727" s="49"/>
      <c r="E727" s="56"/>
      <c r="F727" s="57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</row>
    <row r="728" spans="1:25" x14ac:dyDescent="0.25">
      <c r="A728" s="61"/>
      <c r="B728" s="32"/>
      <c r="C728" s="52"/>
      <c r="D728" s="49"/>
      <c r="E728" s="56"/>
      <c r="F728" s="57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</row>
    <row r="729" spans="1:25" x14ac:dyDescent="0.25">
      <c r="A729" s="61"/>
      <c r="B729" s="32"/>
      <c r="C729" s="52"/>
      <c r="D729" s="49"/>
      <c r="E729" s="56"/>
      <c r="F729" s="57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</row>
    <row r="730" spans="1:25" x14ac:dyDescent="0.25">
      <c r="A730" s="61"/>
      <c r="B730" s="32"/>
      <c r="C730" s="52"/>
      <c r="D730" s="49"/>
      <c r="E730" s="56"/>
      <c r="F730" s="57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</row>
    <row r="731" spans="1:25" x14ac:dyDescent="0.25">
      <c r="A731" s="61"/>
      <c r="B731" s="32"/>
      <c r="C731" s="52"/>
      <c r="D731" s="49"/>
      <c r="E731" s="56"/>
      <c r="F731" s="57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</row>
    <row r="732" spans="1:25" x14ac:dyDescent="0.25">
      <c r="A732" s="61"/>
      <c r="B732" s="32"/>
      <c r="C732" s="52"/>
      <c r="D732" s="49"/>
      <c r="E732" s="56"/>
      <c r="F732" s="57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</row>
    <row r="733" spans="1:25" x14ac:dyDescent="0.25">
      <c r="A733" s="61"/>
      <c r="B733" s="32"/>
      <c r="C733" s="52"/>
      <c r="D733" s="49"/>
      <c r="E733" s="56"/>
      <c r="F733" s="57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</row>
    <row r="734" spans="1:25" x14ac:dyDescent="0.25">
      <c r="A734" s="61"/>
      <c r="B734" s="32"/>
      <c r="C734" s="52"/>
      <c r="D734" s="49"/>
      <c r="E734" s="56"/>
      <c r="F734" s="57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</row>
    <row r="735" spans="1:25" x14ac:dyDescent="0.25">
      <c r="A735" s="61"/>
      <c r="B735" s="32"/>
      <c r="C735" s="52"/>
      <c r="D735" s="49"/>
      <c r="E735" s="56"/>
      <c r="F735" s="57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</row>
    <row r="736" spans="1:25" x14ac:dyDescent="0.25">
      <c r="A736" s="61"/>
      <c r="B736" s="32"/>
      <c r="C736" s="52"/>
      <c r="D736" s="49"/>
      <c r="E736" s="56"/>
      <c r="F736" s="57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</row>
    <row r="737" spans="1:25" x14ac:dyDescent="0.25">
      <c r="A737" s="61"/>
      <c r="B737" s="32"/>
      <c r="C737" s="52"/>
      <c r="D737" s="49"/>
      <c r="E737" s="56"/>
      <c r="F737" s="57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</row>
    <row r="738" spans="1:25" x14ac:dyDescent="0.25">
      <c r="A738" s="61"/>
      <c r="B738" s="32"/>
      <c r="C738" s="52"/>
      <c r="D738" s="49"/>
      <c r="E738" s="56"/>
      <c r="F738" s="57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</row>
    <row r="739" spans="1:25" x14ac:dyDescent="0.25">
      <c r="A739" s="61"/>
      <c r="B739" s="32"/>
      <c r="C739" s="52"/>
      <c r="D739" s="49"/>
      <c r="E739" s="56"/>
      <c r="F739" s="57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</row>
    <row r="740" spans="1:25" x14ac:dyDescent="0.25">
      <c r="A740" s="61"/>
      <c r="B740" s="32"/>
      <c r="C740" s="52"/>
      <c r="D740" s="49"/>
      <c r="E740" s="56"/>
      <c r="F740" s="57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</row>
    <row r="741" spans="1:25" x14ac:dyDescent="0.25">
      <c r="A741" s="61"/>
      <c r="B741" s="32"/>
      <c r="C741" s="52"/>
      <c r="D741" s="49"/>
      <c r="E741" s="56"/>
      <c r="F741" s="57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</row>
    <row r="742" spans="1:25" x14ac:dyDescent="0.25">
      <c r="A742" s="61"/>
      <c r="B742" s="32"/>
      <c r="C742" s="52"/>
      <c r="D742" s="49"/>
      <c r="E742" s="56"/>
      <c r="F742" s="57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</row>
    <row r="743" spans="1:25" x14ac:dyDescent="0.25">
      <c r="A743" s="61"/>
      <c r="B743" s="32"/>
      <c r="C743" s="52"/>
      <c r="D743" s="49"/>
      <c r="E743" s="56"/>
      <c r="F743" s="57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</row>
    <row r="744" spans="1:25" x14ac:dyDescent="0.25">
      <c r="A744" s="61"/>
      <c r="B744" s="32"/>
      <c r="C744" s="52"/>
      <c r="D744" s="49"/>
      <c r="E744" s="56"/>
      <c r="F744" s="57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</row>
    <row r="745" spans="1:25" x14ac:dyDescent="0.25">
      <c r="A745" s="61"/>
      <c r="B745" s="32"/>
      <c r="C745" s="52"/>
      <c r="D745" s="49"/>
      <c r="E745" s="56"/>
      <c r="F745" s="57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</row>
    <row r="746" spans="1:25" x14ac:dyDescent="0.25">
      <c r="A746" s="61"/>
      <c r="B746" s="32"/>
      <c r="C746" s="52"/>
      <c r="D746" s="49"/>
      <c r="E746" s="56"/>
      <c r="F746" s="57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</row>
    <row r="747" spans="1:25" x14ac:dyDescent="0.25">
      <c r="A747" s="61"/>
      <c r="B747" s="32"/>
      <c r="C747" s="52"/>
      <c r="D747" s="49"/>
      <c r="E747" s="56"/>
      <c r="F747" s="57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</row>
    <row r="748" spans="1:25" x14ac:dyDescent="0.25">
      <c r="A748" s="61"/>
      <c r="B748" s="32"/>
      <c r="C748" s="52"/>
      <c r="D748" s="49"/>
      <c r="E748" s="56"/>
      <c r="F748" s="57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</row>
    <row r="749" spans="1:25" x14ac:dyDescent="0.25">
      <c r="A749" s="61"/>
      <c r="B749" s="32"/>
      <c r="C749" s="52"/>
      <c r="D749" s="49"/>
      <c r="E749" s="56"/>
      <c r="F749" s="57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</row>
    <row r="750" spans="1:25" x14ac:dyDescent="0.25">
      <c r="A750" s="61"/>
      <c r="B750" s="32"/>
      <c r="C750" s="52"/>
      <c r="D750" s="49"/>
      <c r="E750" s="56"/>
      <c r="F750" s="57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</row>
    <row r="751" spans="1:25" x14ac:dyDescent="0.25">
      <c r="A751" s="61"/>
      <c r="B751" s="32"/>
      <c r="C751" s="52"/>
      <c r="D751" s="49"/>
      <c r="E751" s="56"/>
      <c r="F751" s="57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</row>
    <row r="752" spans="1:25" x14ac:dyDescent="0.25">
      <c r="A752" s="61"/>
      <c r="B752" s="32"/>
      <c r="C752" s="52"/>
      <c r="D752" s="49"/>
      <c r="E752" s="56"/>
      <c r="F752" s="57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</row>
    <row r="753" spans="1:25" x14ac:dyDescent="0.25">
      <c r="A753" s="61"/>
      <c r="B753" s="32"/>
      <c r="C753" s="52"/>
      <c r="D753" s="49"/>
      <c r="E753" s="56"/>
      <c r="F753" s="57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</row>
    <row r="754" spans="1:25" x14ac:dyDescent="0.25">
      <c r="A754" s="61"/>
      <c r="B754" s="32"/>
      <c r="C754" s="52"/>
      <c r="D754" s="49"/>
      <c r="E754" s="56"/>
      <c r="F754" s="57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</row>
    <row r="755" spans="1:25" x14ac:dyDescent="0.25">
      <c r="A755" s="61"/>
      <c r="B755" s="32"/>
      <c r="C755" s="52"/>
      <c r="D755" s="49"/>
      <c r="E755" s="56"/>
      <c r="F755" s="57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</row>
    <row r="756" spans="1:25" x14ac:dyDescent="0.25">
      <c r="A756" s="61"/>
      <c r="B756" s="32"/>
      <c r="C756" s="52"/>
      <c r="D756" s="49"/>
      <c r="E756" s="56"/>
      <c r="F756" s="57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</row>
    <row r="757" spans="1:25" x14ac:dyDescent="0.25">
      <c r="A757" s="61"/>
      <c r="B757" s="32"/>
      <c r="C757" s="52"/>
      <c r="D757" s="49"/>
      <c r="E757" s="56"/>
      <c r="F757" s="57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</row>
    <row r="758" spans="1:25" x14ac:dyDescent="0.25">
      <c r="A758" s="61"/>
      <c r="B758" s="32"/>
      <c r="C758" s="52"/>
      <c r="D758" s="49"/>
      <c r="E758" s="56"/>
      <c r="F758" s="57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</row>
    <row r="759" spans="1:25" x14ac:dyDescent="0.25">
      <c r="A759" s="61"/>
      <c r="B759" s="32"/>
      <c r="C759" s="52"/>
      <c r="D759" s="49"/>
      <c r="E759" s="56"/>
      <c r="F759" s="57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</row>
    <row r="760" spans="1:25" x14ac:dyDescent="0.25">
      <c r="A760" s="61"/>
      <c r="B760" s="32"/>
      <c r="C760" s="52"/>
      <c r="D760" s="49"/>
      <c r="E760" s="56"/>
      <c r="F760" s="57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</row>
    <row r="761" spans="1:25" x14ac:dyDescent="0.25">
      <c r="A761" s="61"/>
      <c r="B761" s="32"/>
      <c r="C761" s="52"/>
      <c r="D761" s="49"/>
      <c r="E761" s="56"/>
      <c r="F761" s="57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</row>
    <row r="762" spans="1:25" x14ac:dyDescent="0.25">
      <c r="A762" s="61"/>
      <c r="B762" s="32"/>
      <c r="C762" s="52"/>
      <c r="D762" s="49"/>
      <c r="E762" s="56"/>
      <c r="F762" s="57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</row>
    <row r="763" spans="1:25" x14ac:dyDescent="0.25">
      <c r="A763" s="61"/>
      <c r="B763" s="32"/>
      <c r="C763" s="52"/>
      <c r="D763" s="49"/>
      <c r="E763" s="56"/>
      <c r="F763" s="57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</row>
    <row r="764" spans="1:25" x14ac:dyDescent="0.25">
      <c r="A764" s="61"/>
      <c r="B764" s="32"/>
      <c r="C764" s="52"/>
      <c r="D764" s="49"/>
      <c r="E764" s="56"/>
      <c r="F764" s="57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</row>
    <row r="765" spans="1:25" x14ac:dyDescent="0.25">
      <c r="A765" s="61"/>
      <c r="B765" s="32"/>
      <c r="C765" s="52"/>
      <c r="D765" s="49"/>
      <c r="E765" s="56"/>
      <c r="F765" s="57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</row>
    <row r="766" spans="1:25" x14ac:dyDescent="0.25">
      <c r="A766" s="61"/>
      <c r="B766" s="32"/>
      <c r="C766" s="52"/>
      <c r="D766" s="49"/>
      <c r="E766" s="56"/>
      <c r="F766" s="57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</row>
    <row r="767" spans="1:25" x14ac:dyDescent="0.25">
      <c r="A767" s="61"/>
      <c r="B767" s="32"/>
      <c r="C767" s="52"/>
      <c r="D767" s="49"/>
      <c r="E767" s="56"/>
      <c r="F767" s="57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</row>
    <row r="768" spans="1:25" x14ac:dyDescent="0.25">
      <c r="A768" s="61"/>
      <c r="B768" s="32"/>
      <c r="C768" s="52"/>
      <c r="D768" s="49"/>
      <c r="E768" s="56"/>
      <c r="F768" s="57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</row>
    <row r="769" spans="1:25" x14ac:dyDescent="0.25">
      <c r="A769" s="61"/>
      <c r="B769" s="32"/>
      <c r="C769" s="52"/>
      <c r="D769" s="49"/>
      <c r="E769" s="56"/>
      <c r="F769" s="57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</row>
    <row r="770" spans="1:25" x14ac:dyDescent="0.25">
      <c r="A770" s="61"/>
      <c r="B770" s="32"/>
      <c r="C770" s="52"/>
      <c r="D770" s="49"/>
      <c r="E770" s="56"/>
      <c r="F770" s="57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</row>
    <row r="771" spans="1:25" x14ac:dyDescent="0.25">
      <c r="A771" s="61"/>
      <c r="B771" s="32"/>
      <c r="C771" s="52"/>
      <c r="D771" s="49"/>
      <c r="E771" s="56"/>
      <c r="F771" s="57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</row>
    <row r="772" spans="1:25" x14ac:dyDescent="0.25">
      <c r="A772" s="61"/>
      <c r="B772" s="32"/>
      <c r="C772" s="52"/>
      <c r="D772" s="49"/>
      <c r="E772" s="56"/>
      <c r="F772" s="57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</row>
    <row r="773" spans="1:25" x14ac:dyDescent="0.25">
      <c r="A773" s="61"/>
      <c r="B773" s="32"/>
      <c r="C773" s="52"/>
      <c r="D773" s="49"/>
      <c r="E773" s="56"/>
      <c r="F773" s="57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</row>
    <row r="774" spans="1:25" x14ac:dyDescent="0.25">
      <c r="A774" s="61"/>
      <c r="B774" s="32"/>
      <c r="C774" s="52"/>
      <c r="D774" s="49"/>
      <c r="E774" s="56"/>
      <c r="F774" s="57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</row>
    <row r="775" spans="1:25" x14ac:dyDescent="0.25">
      <c r="A775" s="61"/>
      <c r="B775" s="32"/>
      <c r="C775" s="52"/>
      <c r="D775" s="49"/>
      <c r="E775" s="56"/>
      <c r="F775" s="57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</row>
    <row r="776" spans="1:25" x14ac:dyDescent="0.25">
      <c r="A776" s="61"/>
      <c r="B776" s="32"/>
      <c r="C776" s="52"/>
      <c r="D776" s="49"/>
      <c r="E776" s="56"/>
      <c r="F776" s="57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</row>
    <row r="777" spans="1:25" x14ac:dyDescent="0.25">
      <c r="A777" s="61"/>
      <c r="B777" s="32"/>
      <c r="C777" s="52"/>
      <c r="D777" s="49"/>
      <c r="E777" s="56"/>
      <c r="F777" s="57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</row>
    <row r="778" spans="1:25" x14ac:dyDescent="0.25">
      <c r="A778" s="61"/>
      <c r="B778" s="32"/>
      <c r="C778" s="52"/>
      <c r="D778" s="49"/>
      <c r="E778" s="56"/>
      <c r="F778" s="57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</row>
    <row r="779" spans="1:25" x14ac:dyDescent="0.25">
      <c r="A779" s="61"/>
      <c r="B779" s="32"/>
      <c r="C779" s="52"/>
      <c r="D779" s="49"/>
      <c r="E779" s="56"/>
      <c r="F779" s="57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</row>
    <row r="780" spans="1:25" x14ac:dyDescent="0.25">
      <c r="A780" s="61"/>
      <c r="B780" s="32"/>
      <c r="C780" s="52"/>
      <c r="D780" s="49"/>
      <c r="E780" s="56"/>
      <c r="F780" s="57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</row>
    <row r="781" spans="1:25" x14ac:dyDescent="0.25">
      <c r="A781" s="61"/>
      <c r="B781" s="32"/>
      <c r="C781" s="52"/>
      <c r="D781" s="49"/>
      <c r="E781" s="56"/>
      <c r="F781" s="57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</row>
    <row r="782" spans="1:25" x14ac:dyDescent="0.25">
      <c r="A782" s="61"/>
      <c r="B782" s="32"/>
      <c r="C782" s="52"/>
      <c r="D782" s="49"/>
      <c r="E782" s="56"/>
      <c r="F782" s="57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</row>
    <row r="783" spans="1:25" x14ac:dyDescent="0.25">
      <c r="A783" s="61"/>
      <c r="B783" s="32"/>
      <c r="C783" s="52"/>
      <c r="D783" s="49"/>
      <c r="E783" s="56"/>
      <c r="F783" s="57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</row>
    <row r="784" spans="1:25" x14ac:dyDescent="0.25">
      <c r="A784" s="61"/>
      <c r="B784" s="32"/>
      <c r="C784" s="52"/>
      <c r="D784" s="49"/>
      <c r="E784" s="56"/>
      <c r="F784" s="57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</row>
    <row r="785" spans="1:25" x14ac:dyDescent="0.25">
      <c r="A785" s="61"/>
      <c r="B785" s="32"/>
      <c r="C785" s="52"/>
      <c r="D785" s="49"/>
      <c r="E785" s="56"/>
      <c r="F785" s="57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</row>
    <row r="786" spans="1:25" x14ac:dyDescent="0.25">
      <c r="A786" s="61"/>
      <c r="B786" s="32"/>
      <c r="C786" s="52"/>
      <c r="D786" s="49"/>
      <c r="E786" s="56"/>
      <c r="F786" s="57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</row>
    <row r="787" spans="1:25" x14ac:dyDescent="0.25">
      <c r="A787" s="61"/>
      <c r="B787" s="32"/>
      <c r="C787" s="52"/>
      <c r="D787" s="49"/>
      <c r="E787" s="56"/>
      <c r="F787" s="57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</row>
    <row r="788" spans="1:25" x14ac:dyDescent="0.25">
      <c r="A788" s="61"/>
      <c r="B788" s="32"/>
      <c r="C788" s="52"/>
      <c r="D788" s="49"/>
      <c r="E788" s="56"/>
      <c r="F788" s="57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</row>
    <row r="789" spans="1:25" x14ac:dyDescent="0.25">
      <c r="A789" s="61"/>
      <c r="B789" s="32"/>
      <c r="C789" s="52"/>
      <c r="D789" s="49"/>
      <c r="E789" s="56"/>
      <c r="F789" s="57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</row>
    <row r="790" spans="1:25" x14ac:dyDescent="0.25">
      <c r="A790" s="61"/>
      <c r="B790" s="32"/>
      <c r="C790" s="52"/>
      <c r="D790" s="49"/>
      <c r="E790" s="56"/>
      <c r="F790" s="57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</row>
    <row r="791" spans="1:25" x14ac:dyDescent="0.25">
      <c r="A791" s="61"/>
      <c r="B791" s="32"/>
      <c r="C791" s="52"/>
      <c r="D791" s="49"/>
      <c r="E791" s="56"/>
      <c r="F791" s="57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</row>
    <row r="792" spans="1:25" x14ac:dyDescent="0.25">
      <c r="A792" s="61"/>
      <c r="B792" s="32"/>
      <c r="C792" s="52"/>
      <c r="D792" s="49"/>
      <c r="E792" s="56"/>
      <c r="F792" s="57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</row>
    <row r="793" spans="1:25" x14ac:dyDescent="0.25">
      <c r="A793" s="61"/>
      <c r="B793" s="32"/>
      <c r="C793" s="52"/>
      <c r="D793" s="49"/>
      <c r="E793" s="56"/>
      <c r="F793" s="57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</row>
    <row r="794" spans="1:25" x14ac:dyDescent="0.25">
      <c r="A794" s="61"/>
      <c r="B794" s="32"/>
      <c r="C794" s="52"/>
      <c r="D794" s="49"/>
      <c r="E794" s="56"/>
      <c r="F794" s="57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</row>
    <row r="795" spans="1:25" x14ac:dyDescent="0.25">
      <c r="A795" s="61"/>
      <c r="B795" s="32"/>
      <c r="C795" s="52"/>
      <c r="D795" s="49"/>
      <c r="E795" s="56"/>
      <c r="F795" s="57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</row>
    <row r="796" spans="1:25" x14ac:dyDescent="0.25">
      <c r="A796" s="61"/>
      <c r="B796" s="32"/>
      <c r="C796" s="52"/>
      <c r="D796" s="49"/>
      <c r="E796" s="56"/>
      <c r="F796" s="57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</row>
    <row r="797" spans="1:25" x14ac:dyDescent="0.25">
      <c r="A797" s="61"/>
      <c r="B797" s="32"/>
      <c r="C797" s="52"/>
      <c r="D797" s="49"/>
      <c r="E797" s="56"/>
      <c r="F797" s="57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</row>
    <row r="798" spans="1:25" x14ac:dyDescent="0.25">
      <c r="A798" s="61"/>
      <c r="B798" s="32"/>
      <c r="C798" s="52"/>
      <c r="D798" s="49"/>
      <c r="E798" s="56"/>
      <c r="F798" s="57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</row>
    <row r="799" spans="1:25" x14ac:dyDescent="0.25">
      <c r="A799" s="61"/>
      <c r="B799" s="32"/>
      <c r="C799" s="52"/>
      <c r="D799" s="49"/>
      <c r="E799" s="56"/>
      <c r="F799" s="57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</row>
    <row r="800" spans="1:25" x14ac:dyDescent="0.25">
      <c r="A800" s="61"/>
      <c r="B800" s="32"/>
      <c r="C800" s="52"/>
      <c r="D800" s="49"/>
      <c r="E800" s="56"/>
      <c r="F800" s="57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</row>
    <row r="801" spans="1:25" x14ac:dyDescent="0.25">
      <c r="A801" s="61"/>
      <c r="B801" s="32"/>
      <c r="C801" s="52"/>
      <c r="D801" s="49"/>
      <c r="E801" s="56"/>
      <c r="F801" s="57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</row>
    <row r="802" spans="1:25" x14ac:dyDescent="0.25">
      <c r="A802" s="61"/>
      <c r="B802" s="32"/>
      <c r="C802" s="52"/>
      <c r="D802" s="49"/>
      <c r="E802" s="56"/>
      <c r="F802" s="57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</row>
    <row r="803" spans="1:25" x14ac:dyDescent="0.25">
      <c r="A803" s="61"/>
      <c r="B803" s="32"/>
      <c r="C803" s="52"/>
      <c r="D803" s="49"/>
      <c r="E803" s="56"/>
      <c r="F803" s="57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</row>
    <row r="804" spans="1:25" x14ac:dyDescent="0.25">
      <c r="A804" s="61"/>
      <c r="B804" s="32"/>
      <c r="C804" s="52"/>
      <c r="D804" s="49"/>
      <c r="E804" s="56"/>
      <c r="F804" s="57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</row>
    <row r="805" spans="1:25" x14ac:dyDescent="0.25">
      <c r="A805" s="61"/>
      <c r="B805" s="32"/>
      <c r="C805" s="52"/>
      <c r="D805" s="49"/>
      <c r="E805" s="56"/>
      <c r="F805" s="57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</row>
    <row r="806" spans="1:25" x14ac:dyDescent="0.25">
      <c r="A806" s="61"/>
      <c r="B806" s="32"/>
      <c r="C806" s="52"/>
      <c r="D806" s="49"/>
      <c r="E806" s="56"/>
      <c r="F806" s="57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</row>
    <row r="807" spans="1:25" x14ac:dyDescent="0.25">
      <c r="A807" s="61"/>
      <c r="B807" s="32"/>
      <c r="C807" s="52"/>
      <c r="D807" s="49"/>
      <c r="E807" s="56"/>
      <c r="F807" s="57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</row>
    <row r="808" spans="1:25" x14ac:dyDescent="0.25">
      <c r="A808" s="61"/>
      <c r="B808" s="32"/>
      <c r="C808" s="52"/>
      <c r="D808" s="49"/>
      <c r="E808" s="56"/>
      <c r="F808" s="57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</row>
    <row r="809" spans="1:25" x14ac:dyDescent="0.25">
      <c r="A809" s="61"/>
      <c r="B809" s="32"/>
      <c r="C809" s="52"/>
      <c r="D809" s="49"/>
      <c r="E809" s="56"/>
      <c r="F809" s="57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</row>
    <row r="810" spans="1:25" x14ac:dyDescent="0.25">
      <c r="A810" s="61"/>
      <c r="B810" s="32"/>
      <c r="C810" s="52"/>
      <c r="D810" s="49"/>
      <c r="E810" s="56"/>
      <c r="F810" s="57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</row>
    <row r="811" spans="1:25" x14ac:dyDescent="0.25">
      <c r="A811" s="61"/>
      <c r="B811" s="32"/>
      <c r="C811" s="52"/>
      <c r="D811" s="49"/>
      <c r="E811" s="56"/>
      <c r="F811" s="57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</row>
    <row r="812" spans="1:25" x14ac:dyDescent="0.25">
      <c r="A812" s="61"/>
      <c r="B812" s="32"/>
      <c r="C812" s="52"/>
      <c r="D812" s="49"/>
      <c r="E812" s="56"/>
      <c r="F812" s="57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</row>
    <row r="813" spans="1:25" x14ac:dyDescent="0.25">
      <c r="A813" s="61"/>
      <c r="B813" s="32"/>
      <c r="C813" s="52"/>
      <c r="D813" s="49"/>
      <c r="E813" s="56"/>
      <c r="F813" s="57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</row>
    <row r="814" spans="1:25" x14ac:dyDescent="0.25">
      <c r="A814" s="61"/>
      <c r="B814" s="32"/>
      <c r="C814" s="52"/>
      <c r="D814" s="49"/>
      <c r="E814" s="56"/>
      <c r="F814" s="57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</row>
    <row r="815" spans="1:25" x14ac:dyDescent="0.25">
      <c r="A815" s="61"/>
      <c r="B815" s="32"/>
      <c r="C815" s="52"/>
      <c r="D815" s="49"/>
      <c r="E815" s="56"/>
      <c r="F815" s="57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</row>
    <row r="816" spans="1:25" x14ac:dyDescent="0.25">
      <c r="A816" s="61"/>
      <c r="B816" s="32"/>
      <c r="C816" s="52"/>
      <c r="D816" s="49"/>
      <c r="E816" s="56"/>
      <c r="F816" s="57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</row>
    <row r="817" spans="1:25" x14ac:dyDescent="0.25">
      <c r="A817" s="61"/>
      <c r="B817" s="32"/>
      <c r="C817" s="52"/>
      <c r="D817" s="49"/>
      <c r="E817" s="56"/>
      <c r="F817" s="57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</row>
    <row r="818" spans="1:25" x14ac:dyDescent="0.25">
      <c r="A818" s="61"/>
      <c r="B818" s="32"/>
      <c r="C818" s="52"/>
      <c r="D818" s="49"/>
      <c r="E818" s="56"/>
      <c r="F818" s="57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</row>
    <row r="819" spans="1:25" x14ac:dyDescent="0.25">
      <c r="A819" s="61"/>
      <c r="B819" s="32"/>
      <c r="C819" s="52"/>
      <c r="D819" s="49"/>
      <c r="E819" s="56"/>
      <c r="F819" s="57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</row>
    <row r="820" spans="1:25" x14ac:dyDescent="0.25">
      <c r="A820" s="61"/>
      <c r="B820" s="32"/>
      <c r="C820" s="52"/>
      <c r="D820" s="49"/>
      <c r="E820" s="56"/>
      <c r="F820" s="57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</row>
    <row r="821" spans="1:25" x14ac:dyDescent="0.25">
      <c r="A821" s="61"/>
      <c r="B821" s="32"/>
      <c r="C821" s="52"/>
      <c r="D821" s="49"/>
      <c r="E821" s="56"/>
      <c r="F821" s="57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</row>
    <row r="822" spans="1:25" x14ac:dyDescent="0.25">
      <c r="A822" s="61"/>
      <c r="B822" s="32"/>
      <c r="C822" s="52"/>
      <c r="D822" s="49"/>
      <c r="E822" s="56"/>
      <c r="F822" s="57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</row>
    <row r="823" spans="1:25" x14ac:dyDescent="0.25">
      <c r="A823" s="61"/>
      <c r="B823" s="32"/>
      <c r="C823" s="52"/>
      <c r="D823" s="49"/>
      <c r="E823" s="56"/>
      <c r="F823" s="57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</row>
    <row r="824" spans="1:25" x14ac:dyDescent="0.25">
      <c r="A824" s="61"/>
      <c r="B824" s="32"/>
      <c r="C824" s="52"/>
      <c r="D824" s="49"/>
      <c r="E824" s="56"/>
      <c r="F824" s="57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</row>
    <row r="825" spans="1:25" x14ac:dyDescent="0.25">
      <c r="A825" s="61"/>
      <c r="B825" s="32"/>
      <c r="C825" s="52"/>
      <c r="D825" s="49"/>
      <c r="E825" s="56"/>
      <c r="F825" s="57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</row>
    <row r="826" spans="1:25" x14ac:dyDescent="0.25">
      <c r="A826" s="61"/>
      <c r="B826" s="32"/>
      <c r="C826" s="52"/>
      <c r="D826" s="49"/>
      <c r="E826" s="56"/>
      <c r="F826" s="57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</row>
    <row r="827" spans="1:25" x14ac:dyDescent="0.25">
      <c r="A827" s="61"/>
      <c r="B827" s="32"/>
      <c r="C827" s="52"/>
      <c r="D827" s="49"/>
      <c r="E827" s="56"/>
      <c r="F827" s="57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</row>
    <row r="828" spans="1:25" x14ac:dyDescent="0.25">
      <c r="A828" s="61"/>
      <c r="B828" s="32"/>
      <c r="C828" s="52"/>
      <c r="D828" s="49"/>
      <c r="E828" s="56"/>
      <c r="F828" s="57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</row>
    <row r="829" spans="1:25" x14ac:dyDescent="0.25">
      <c r="A829" s="61"/>
      <c r="B829" s="32"/>
      <c r="C829" s="52"/>
      <c r="D829" s="49"/>
      <c r="E829" s="56"/>
      <c r="F829" s="57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</row>
    <row r="830" spans="1:25" x14ac:dyDescent="0.25">
      <c r="A830" s="61"/>
      <c r="B830" s="32"/>
      <c r="C830" s="52"/>
      <c r="D830" s="49"/>
      <c r="E830" s="56"/>
      <c r="F830" s="57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</row>
    <row r="831" spans="1:25" x14ac:dyDescent="0.25">
      <c r="A831" s="61"/>
      <c r="B831" s="32"/>
      <c r="C831" s="52"/>
      <c r="D831" s="49"/>
      <c r="E831" s="56"/>
      <c r="F831" s="57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</row>
    <row r="832" spans="1:25" x14ac:dyDescent="0.25">
      <c r="A832" s="61"/>
      <c r="B832" s="32"/>
      <c r="C832" s="52"/>
      <c r="D832" s="49"/>
      <c r="E832" s="56"/>
      <c r="F832" s="57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</row>
    <row r="833" spans="1:25" x14ac:dyDescent="0.25">
      <c r="A833" s="61"/>
      <c r="B833" s="32"/>
      <c r="C833" s="52"/>
      <c r="D833" s="49"/>
      <c r="E833" s="56"/>
      <c r="F833" s="57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</row>
    <row r="834" spans="1:25" x14ac:dyDescent="0.25">
      <c r="A834" s="61"/>
      <c r="B834" s="32"/>
      <c r="C834" s="52"/>
      <c r="D834" s="49"/>
      <c r="E834" s="56"/>
      <c r="F834" s="57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</row>
    <row r="835" spans="1:25" x14ac:dyDescent="0.25">
      <c r="A835" s="61"/>
      <c r="B835" s="32"/>
      <c r="C835" s="52"/>
      <c r="D835" s="49"/>
      <c r="E835" s="56"/>
      <c r="F835" s="57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</row>
    <row r="836" spans="1:25" x14ac:dyDescent="0.25">
      <c r="A836" s="61"/>
      <c r="B836" s="32"/>
      <c r="C836" s="52"/>
      <c r="D836" s="49"/>
      <c r="E836" s="56"/>
      <c r="F836" s="57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</row>
    <row r="837" spans="1:25" x14ac:dyDescent="0.25">
      <c r="A837" s="61"/>
      <c r="B837" s="32"/>
      <c r="C837" s="52"/>
      <c r="D837" s="49"/>
      <c r="E837" s="56"/>
      <c r="F837" s="57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</row>
    <row r="838" spans="1:25" x14ac:dyDescent="0.25">
      <c r="A838" s="61"/>
      <c r="B838" s="32"/>
      <c r="C838" s="52"/>
      <c r="D838" s="49"/>
      <c r="E838" s="56"/>
      <c r="F838" s="57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</row>
    <row r="839" spans="1:25" x14ac:dyDescent="0.25">
      <c r="A839" s="61"/>
      <c r="B839" s="32"/>
      <c r="C839" s="52"/>
      <c r="D839" s="49"/>
      <c r="E839" s="56"/>
      <c r="F839" s="57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</row>
    <row r="840" spans="1:25" x14ac:dyDescent="0.25">
      <c r="A840" s="61"/>
      <c r="B840" s="32"/>
      <c r="C840" s="52"/>
      <c r="D840" s="49"/>
      <c r="E840" s="56"/>
      <c r="F840" s="57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</row>
    <row r="841" spans="1:25" x14ac:dyDescent="0.25">
      <c r="A841" s="61"/>
      <c r="B841" s="32"/>
      <c r="C841" s="52"/>
      <c r="D841" s="49"/>
      <c r="E841" s="56"/>
      <c r="F841" s="57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</row>
    <row r="842" spans="1:25" x14ac:dyDescent="0.25">
      <c r="A842" s="61"/>
      <c r="B842" s="32"/>
      <c r="C842" s="52"/>
      <c r="D842" s="49"/>
      <c r="E842" s="56"/>
      <c r="F842" s="57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</row>
    <row r="843" spans="1:25" x14ac:dyDescent="0.25">
      <c r="A843" s="61"/>
      <c r="B843" s="32"/>
      <c r="C843" s="52"/>
      <c r="D843" s="49"/>
      <c r="E843" s="56"/>
      <c r="F843" s="57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</row>
    <row r="844" spans="1:25" x14ac:dyDescent="0.25">
      <c r="A844" s="61"/>
      <c r="B844" s="32"/>
      <c r="C844" s="52"/>
      <c r="D844" s="49"/>
      <c r="E844" s="56"/>
      <c r="F844" s="57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</row>
    <row r="845" spans="1:25" x14ac:dyDescent="0.25">
      <c r="A845" s="61"/>
      <c r="B845" s="32"/>
      <c r="C845" s="52"/>
      <c r="D845" s="49"/>
      <c r="E845" s="56"/>
      <c r="F845" s="57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</row>
    <row r="846" spans="1:25" x14ac:dyDescent="0.25">
      <c r="A846" s="61"/>
      <c r="B846" s="32"/>
      <c r="C846" s="52"/>
      <c r="D846" s="49"/>
      <c r="E846" s="56"/>
      <c r="F846" s="57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</row>
    <row r="847" spans="1:25" x14ac:dyDescent="0.25">
      <c r="A847" s="61"/>
      <c r="B847" s="32"/>
      <c r="C847" s="52"/>
      <c r="D847" s="49"/>
      <c r="E847" s="56"/>
      <c r="F847" s="57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</row>
    <row r="848" spans="1:25" x14ac:dyDescent="0.25">
      <c r="A848" s="61"/>
      <c r="B848" s="32"/>
      <c r="C848" s="52"/>
      <c r="D848" s="49"/>
      <c r="E848" s="56"/>
      <c r="F848" s="57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</row>
    <row r="849" spans="1:25" x14ac:dyDescent="0.25">
      <c r="A849" s="61"/>
      <c r="B849" s="32"/>
      <c r="C849" s="52"/>
      <c r="D849" s="49"/>
      <c r="E849" s="56"/>
      <c r="F849" s="57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</row>
    <row r="850" spans="1:25" x14ac:dyDescent="0.25">
      <c r="A850" s="61"/>
      <c r="B850" s="32"/>
      <c r="C850" s="52"/>
      <c r="D850" s="49"/>
      <c r="E850" s="56"/>
      <c r="F850" s="57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</row>
    <row r="851" spans="1:25" x14ac:dyDescent="0.25">
      <c r="A851" s="61"/>
      <c r="B851" s="32"/>
      <c r="C851" s="52"/>
      <c r="D851" s="49"/>
      <c r="E851" s="56"/>
      <c r="F851" s="57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</row>
    <row r="852" spans="1:25" x14ac:dyDescent="0.25">
      <c r="A852" s="61"/>
      <c r="B852" s="32"/>
      <c r="C852" s="52"/>
      <c r="D852" s="49"/>
      <c r="E852" s="56"/>
      <c r="F852" s="57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</row>
    <row r="853" spans="1:25" x14ac:dyDescent="0.25">
      <c r="A853" s="61"/>
      <c r="B853" s="32"/>
      <c r="C853" s="52"/>
      <c r="D853" s="49"/>
      <c r="E853" s="56"/>
      <c r="F853" s="57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</row>
    <row r="854" spans="1:25" x14ac:dyDescent="0.25">
      <c r="A854" s="61"/>
      <c r="B854" s="32"/>
      <c r="C854" s="52"/>
      <c r="D854" s="49"/>
      <c r="E854" s="56"/>
      <c r="F854" s="57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</row>
    <row r="855" spans="1:25" x14ac:dyDescent="0.25">
      <c r="A855" s="61"/>
      <c r="B855" s="32"/>
      <c r="C855" s="52"/>
      <c r="D855" s="49"/>
      <c r="E855" s="56"/>
      <c r="F855" s="57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</row>
    <row r="856" spans="1:25" x14ac:dyDescent="0.25">
      <c r="A856" s="61"/>
      <c r="B856" s="32"/>
      <c r="C856" s="52"/>
      <c r="D856" s="49"/>
      <c r="E856" s="56"/>
      <c r="F856" s="57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</row>
    <row r="857" spans="1:25" x14ac:dyDescent="0.25">
      <c r="A857" s="61"/>
      <c r="B857" s="32"/>
      <c r="C857" s="52"/>
      <c r="D857" s="49"/>
      <c r="E857" s="56"/>
      <c r="F857" s="57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</row>
    <row r="858" spans="1:25" x14ac:dyDescent="0.25">
      <c r="A858" s="61"/>
      <c r="B858" s="32"/>
      <c r="C858" s="52"/>
      <c r="D858" s="49"/>
      <c r="E858" s="56"/>
      <c r="F858" s="57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</row>
    <row r="859" spans="1:25" x14ac:dyDescent="0.25">
      <c r="A859" s="61"/>
      <c r="B859" s="32"/>
      <c r="C859" s="52"/>
      <c r="D859" s="49"/>
      <c r="E859" s="56"/>
      <c r="F859" s="57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</row>
    <row r="860" spans="1:25" x14ac:dyDescent="0.25">
      <c r="A860" s="61"/>
      <c r="B860" s="32"/>
      <c r="C860" s="52"/>
      <c r="D860" s="49"/>
      <c r="E860" s="56"/>
      <c r="F860" s="57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</row>
    <row r="861" spans="1:25" x14ac:dyDescent="0.25">
      <c r="A861" s="61"/>
      <c r="B861" s="32"/>
      <c r="C861" s="52"/>
      <c r="D861" s="49"/>
      <c r="E861" s="56"/>
      <c r="F861" s="57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</row>
    <row r="862" spans="1:25" x14ac:dyDescent="0.25">
      <c r="A862" s="61"/>
      <c r="B862" s="32"/>
      <c r="C862" s="52"/>
      <c r="D862" s="49"/>
      <c r="E862" s="56"/>
      <c r="F862" s="57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</row>
    <row r="863" spans="1:25" x14ac:dyDescent="0.25">
      <c r="A863" s="61"/>
      <c r="B863" s="32"/>
      <c r="C863" s="52"/>
      <c r="D863" s="49"/>
      <c r="E863" s="56"/>
      <c r="F863" s="57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</row>
    <row r="864" spans="1:25" x14ac:dyDescent="0.25">
      <c r="A864" s="61"/>
      <c r="B864" s="32"/>
      <c r="C864" s="52"/>
      <c r="D864" s="49"/>
      <c r="E864" s="56"/>
      <c r="F864" s="57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</row>
    <row r="865" spans="1:25" x14ac:dyDescent="0.25">
      <c r="A865" s="61"/>
      <c r="B865" s="32"/>
      <c r="C865" s="52"/>
      <c r="D865" s="49"/>
      <c r="E865" s="56"/>
      <c r="F865" s="57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</row>
    <row r="866" spans="1:25" x14ac:dyDescent="0.25">
      <c r="A866" s="61"/>
      <c r="B866" s="32"/>
      <c r="C866" s="52"/>
      <c r="D866" s="49"/>
      <c r="E866" s="56"/>
      <c r="F866" s="57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</row>
    <row r="867" spans="1:25" x14ac:dyDescent="0.25">
      <c r="A867" s="61"/>
      <c r="B867" s="32"/>
      <c r="C867" s="52"/>
      <c r="D867" s="49"/>
      <c r="E867" s="56"/>
      <c r="F867" s="57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</row>
    <row r="868" spans="1:25" x14ac:dyDescent="0.25">
      <c r="A868" s="61"/>
      <c r="B868" s="32"/>
      <c r="C868" s="52"/>
      <c r="D868" s="49"/>
      <c r="E868" s="56"/>
      <c r="F868" s="57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</row>
    <row r="869" spans="1:25" x14ac:dyDescent="0.25">
      <c r="A869" s="61"/>
      <c r="B869" s="32"/>
      <c r="C869" s="52"/>
      <c r="D869" s="49"/>
      <c r="E869" s="56"/>
      <c r="F869" s="57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</row>
    <row r="870" spans="1:25" x14ac:dyDescent="0.25">
      <c r="A870" s="61"/>
      <c r="B870" s="32"/>
      <c r="C870" s="52"/>
      <c r="D870" s="49"/>
      <c r="E870" s="56"/>
      <c r="F870" s="57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</row>
    <row r="871" spans="1:25" x14ac:dyDescent="0.25">
      <c r="A871" s="61"/>
      <c r="B871" s="32"/>
      <c r="C871" s="52"/>
      <c r="D871" s="49"/>
      <c r="E871" s="56"/>
      <c r="F871" s="57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</row>
    <row r="872" spans="1:25" x14ac:dyDescent="0.25">
      <c r="A872" s="61"/>
      <c r="B872" s="32"/>
      <c r="C872" s="52"/>
      <c r="D872" s="49"/>
      <c r="E872" s="56"/>
      <c r="F872" s="57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</row>
    <row r="873" spans="1:25" x14ac:dyDescent="0.25">
      <c r="A873" s="61"/>
      <c r="B873" s="32"/>
      <c r="C873" s="52"/>
      <c r="D873" s="49"/>
      <c r="E873" s="56"/>
      <c r="F873" s="57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</row>
    <row r="874" spans="1:25" x14ac:dyDescent="0.25">
      <c r="A874" s="61"/>
      <c r="B874" s="32"/>
      <c r="C874" s="52"/>
      <c r="D874" s="49"/>
      <c r="E874" s="56"/>
      <c r="F874" s="57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</row>
    <row r="875" spans="1:25" x14ac:dyDescent="0.25">
      <c r="A875" s="61"/>
      <c r="B875" s="32"/>
      <c r="C875" s="52"/>
      <c r="D875" s="49"/>
      <c r="E875" s="56"/>
      <c r="F875" s="57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</row>
    <row r="876" spans="1:25" x14ac:dyDescent="0.25">
      <c r="A876" s="61"/>
      <c r="B876" s="32"/>
      <c r="C876" s="52"/>
      <c r="D876" s="49"/>
      <c r="E876" s="56"/>
      <c r="F876" s="57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</row>
    <row r="877" spans="1:25" x14ac:dyDescent="0.25">
      <c r="A877" s="61"/>
      <c r="B877" s="32"/>
      <c r="C877" s="52"/>
      <c r="D877" s="49"/>
      <c r="E877" s="56"/>
      <c r="F877" s="57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</row>
    <row r="878" spans="1:25" x14ac:dyDescent="0.25">
      <c r="A878" s="61"/>
      <c r="B878" s="32"/>
      <c r="C878" s="52"/>
      <c r="D878" s="49"/>
      <c r="E878" s="56"/>
      <c r="F878" s="57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</row>
    <row r="879" spans="1:25" x14ac:dyDescent="0.25">
      <c r="A879" s="61"/>
      <c r="B879" s="32"/>
      <c r="C879" s="52"/>
      <c r="D879" s="49"/>
      <c r="E879" s="56"/>
      <c r="F879" s="57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</row>
    <row r="880" spans="1:25" x14ac:dyDescent="0.25">
      <c r="A880" s="61"/>
      <c r="B880" s="32"/>
      <c r="C880" s="52"/>
      <c r="D880" s="49"/>
      <c r="E880" s="56"/>
      <c r="F880" s="57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</row>
    <row r="881" spans="1:25" x14ac:dyDescent="0.25">
      <c r="A881" s="61"/>
      <c r="B881" s="32"/>
      <c r="C881" s="52"/>
      <c r="D881" s="49"/>
      <c r="E881" s="56"/>
      <c r="F881" s="57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</row>
    <row r="882" spans="1:25" x14ac:dyDescent="0.25">
      <c r="A882" s="61"/>
      <c r="B882" s="32"/>
      <c r="C882" s="52"/>
      <c r="D882" s="49"/>
      <c r="E882" s="56"/>
      <c r="F882" s="57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</row>
    <row r="883" spans="1:25" x14ac:dyDescent="0.25">
      <c r="A883" s="61"/>
      <c r="B883" s="32"/>
      <c r="C883" s="52"/>
      <c r="D883" s="49"/>
      <c r="E883" s="56"/>
      <c r="F883" s="57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</row>
    <row r="884" spans="1:25" x14ac:dyDescent="0.25">
      <c r="A884" s="61"/>
      <c r="B884" s="32"/>
      <c r="C884" s="52"/>
      <c r="D884" s="49"/>
      <c r="E884" s="56"/>
      <c r="F884" s="57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</row>
    <row r="885" spans="1:25" x14ac:dyDescent="0.25">
      <c r="A885" s="61"/>
      <c r="B885" s="32"/>
      <c r="C885" s="52"/>
      <c r="D885" s="49"/>
      <c r="E885" s="56"/>
      <c r="F885" s="57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</row>
    <row r="886" spans="1:25" x14ac:dyDescent="0.25">
      <c r="A886" s="61"/>
      <c r="B886" s="32"/>
      <c r="C886" s="52"/>
      <c r="D886" s="49"/>
      <c r="E886" s="56"/>
      <c r="F886" s="57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</row>
    <row r="887" spans="1:25" x14ac:dyDescent="0.25">
      <c r="A887" s="61"/>
      <c r="B887" s="32"/>
      <c r="C887" s="52"/>
      <c r="D887" s="49"/>
      <c r="E887" s="56"/>
      <c r="F887" s="57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</row>
    <row r="888" spans="1:25" x14ac:dyDescent="0.25">
      <c r="A888" s="61"/>
      <c r="B888" s="32"/>
      <c r="C888" s="52"/>
      <c r="D888" s="49"/>
      <c r="E888" s="56"/>
      <c r="F888" s="57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</row>
    <row r="889" spans="1:25" x14ac:dyDescent="0.25">
      <c r="A889" s="61"/>
      <c r="B889" s="32"/>
      <c r="C889" s="52"/>
      <c r="D889" s="49"/>
      <c r="E889" s="56"/>
      <c r="F889" s="57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</row>
    <row r="890" spans="1:25" x14ac:dyDescent="0.25">
      <c r="A890" s="61"/>
      <c r="B890" s="32"/>
      <c r="C890" s="52"/>
      <c r="D890" s="49"/>
      <c r="E890" s="56"/>
      <c r="F890" s="57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</row>
    <row r="891" spans="1:25" x14ac:dyDescent="0.25">
      <c r="A891" s="61"/>
      <c r="B891" s="32"/>
      <c r="C891" s="52"/>
      <c r="D891" s="49"/>
      <c r="E891" s="56"/>
      <c r="F891" s="57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</row>
    <row r="892" spans="1:25" x14ac:dyDescent="0.25">
      <c r="A892" s="61"/>
      <c r="B892" s="32"/>
      <c r="C892" s="52"/>
      <c r="D892" s="49"/>
      <c r="E892" s="56"/>
      <c r="F892" s="57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</row>
    <row r="893" spans="1:25" x14ac:dyDescent="0.25">
      <c r="A893" s="61"/>
      <c r="B893" s="32"/>
      <c r="C893" s="52"/>
      <c r="D893" s="49"/>
      <c r="E893" s="56"/>
      <c r="F893" s="57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</row>
    <row r="894" spans="1:25" x14ac:dyDescent="0.25">
      <c r="A894" s="61"/>
      <c r="B894" s="32"/>
      <c r="C894" s="52"/>
      <c r="D894" s="49"/>
      <c r="E894" s="56"/>
      <c r="F894" s="57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</row>
    <row r="895" spans="1:25" x14ac:dyDescent="0.25">
      <c r="A895" s="61"/>
      <c r="B895" s="32"/>
      <c r="C895" s="52"/>
      <c r="D895" s="49"/>
      <c r="E895" s="56"/>
      <c r="F895" s="57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</row>
    <row r="896" spans="1:25" x14ac:dyDescent="0.25">
      <c r="A896" s="61"/>
      <c r="B896" s="32"/>
      <c r="C896" s="52"/>
      <c r="D896" s="49"/>
      <c r="E896" s="56"/>
      <c r="F896" s="57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</row>
    <row r="897" spans="1:25" x14ac:dyDescent="0.25">
      <c r="A897" s="61"/>
      <c r="B897" s="32"/>
      <c r="C897" s="52"/>
      <c r="D897" s="49"/>
      <c r="E897" s="56"/>
      <c r="F897" s="57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</row>
    <row r="898" spans="1:25" x14ac:dyDescent="0.25">
      <c r="A898" s="61"/>
      <c r="B898" s="32"/>
      <c r="C898" s="52"/>
      <c r="D898" s="49"/>
      <c r="E898" s="56"/>
      <c r="F898" s="57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</row>
    <row r="899" spans="1:25" x14ac:dyDescent="0.25">
      <c r="A899" s="61"/>
      <c r="B899" s="32"/>
      <c r="C899" s="52"/>
      <c r="D899" s="49"/>
      <c r="E899" s="56"/>
      <c r="F899" s="57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</row>
    <row r="900" spans="1:25" x14ac:dyDescent="0.25">
      <c r="A900" s="61"/>
      <c r="B900" s="32"/>
      <c r="C900" s="52"/>
      <c r="D900" s="49"/>
      <c r="E900" s="56"/>
      <c r="F900" s="57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</row>
    <row r="901" spans="1:25" x14ac:dyDescent="0.25">
      <c r="A901" s="61"/>
      <c r="B901" s="32"/>
      <c r="C901" s="52"/>
      <c r="D901" s="49"/>
      <c r="E901" s="56"/>
      <c r="F901" s="57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</row>
    <row r="902" spans="1:25" x14ac:dyDescent="0.25">
      <c r="A902" s="61"/>
      <c r="B902" s="32"/>
      <c r="C902" s="52"/>
      <c r="D902" s="49"/>
      <c r="E902" s="56"/>
      <c r="F902" s="57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</row>
    <row r="903" spans="1:25" x14ac:dyDescent="0.25">
      <c r="A903" s="61"/>
      <c r="B903" s="32"/>
      <c r="C903" s="52"/>
      <c r="D903" s="49"/>
      <c r="E903" s="56"/>
      <c r="F903" s="57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</row>
    <row r="904" spans="1:25" x14ac:dyDescent="0.25">
      <c r="A904" s="61"/>
      <c r="B904" s="32"/>
      <c r="C904" s="52"/>
      <c r="D904" s="49"/>
      <c r="E904" s="56"/>
      <c r="F904" s="57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</row>
    <row r="905" spans="1:25" x14ac:dyDescent="0.25">
      <c r="A905" s="61"/>
      <c r="B905" s="32"/>
      <c r="C905" s="52"/>
      <c r="D905" s="49"/>
      <c r="E905" s="56"/>
      <c r="F905" s="57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</row>
    <row r="906" spans="1:25" x14ac:dyDescent="0.25">
      <c r="A906" s="61"/>
      <c r="B906" s="32"/>
      <c r="C906" s="52"/>
      <c r="D906" s="49"/>
      <c r="E906" s="56"/>
      <c r="F906" s="57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</row>
    <row r="907" spans="1:25" x14ac:dyDescent="0.25">
      <c r="A907" s="61"/>
      <c r="B907" s="32"/>
      <c r="C907" s="52"/>
      <c r="D907" s="49"/>
      <c r="E907" s="56"/>
      <c r="F907" s="57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</row>
    <row r="908" spans="1:25" x14ac:dyDescent="0.25">
      <c r="A908" s="61"/>
      <c r="B908" s="32"/>
      <c r="C908" s="52"/>
      <c r="D908" s="49"/>
      <c r="E908" s="56"/>
      <c r="F908" s="57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</row>
    <row r="909" spans="1:25" x14ac:dyDescent="0.25">
      <c r="A909" s="61"/>
      <c r="B909" s="32"/>
      <c r="C909" s="52"/>
      <c r="D909" s="49"/>
      <c r="E909" s="56"/>
      <c r="F909" s="57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</row>
    <row r="910" spans="1:25" x14ac:dyDescent="0.25">
      <c r="A910" s="61"/>
      <c r="B910" s="32"/>
      <c r="C910" s="52"/>
      <c r="D910" s="49"/>
      <c r="E910" s="56"/>
      <c r="F910" s="57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</row>
    <row r="911" spans="1:25" x14ac:dyDescent="0.25">
      <c r="A911" s="61"/>
      <c r="B911" s="32"/>
      <c r="C911" s="52"/>
      <c r="D911" s="49"/>
      <c r="E911" s="56"/>
      <c r="F911" s="57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</row>
    <row r="912" spans="1:25" x14ac:dyDescent="0.25">
      <c r="A912" s="61"/>
      <c r="B912" s="32"/>
      <c r="C912" s="52"/>
      <c r="D912" s="49"/>
      <c r="E912" s="56"/>
      <c r="F912" s="57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</row>
    <row r="913" spans="1:25" x14ac:dyDescent="0.25">
      <c r="A913" s="61"/>
      <c r="B913" s="32"/>
      <c r="C913" s="52"/>
      <c r="D913" s="49"/>
      <c r="E913" s="56"/>
      <c r="F913" s="57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</row>
    <row r="914" spans="1:25" x14ac:dyDescent="0.25">
      <c r="A914" s="61"/>
      <c r="B914" s="32"/>
      <c r="C914" s="52"/>
      <c r="D914" s="49"/>
      <c r="E914" s="56"/>
      <c r="F914" s="57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</row>
    <row r="915" spans="1:25" x14ac:dyDescent="0.25">
      <c r="A915" s="61"/>
      <c r="B915" s="32"/>
      <c r="C915" s="52"/>
      <c r="D915" s="49"/>
      <c r="E915" s="56"/>
      <c r="F915" s="57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</row>
    <row r="916" spans="1:25" x14ac:dyDescent="0.25">
      <c r="A916" s="61"/>
      <c r="B916" s="32"/>
      <c r="C916" s="52"/>
      <c r="D916" s="49"/>
      <c r="E916" s="56"/>
      <c r="F916" s="57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</row>
    <row r="917" spans="1:25" x14ac:dyDescent="0.25">
      <c r="A917" s="61"/>
      <c r="B917" s="32"/>
      <c r="C917" s="52"/>
      <c r="D917" s="49"/>
      <c r="E917" s="56"/>
      <c r="F917" s="57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</row>
    <row r="918" spans="1:25" x14ac:dyDescent="0.25">
      <c r="A918" s="61"/>
      <c r="B918" s="32"/>
      <c r="C918" s="52"/>
      <c r="D918" s="49"/>
      <c r="E918" s="56"/>
      <c r="F918" s="57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</row>
    <row r="919" spans="1:25" x14ac:dyDescent="0.25">
      <c r="A919" s="61"/>
      <c r="B919" s="32"/>
      <c r="C919" s="52"/>
      <c r="D919" s="49"/>
      <c r="E919" s="56"/>
      <c r="F919" s="57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</row>
    <row r="920" spans="1:25" x14ac:dyDescent="0.25">
      <c r="A920" s="61"/>
      <c r="B920" s="32"/>
      <c r="C920" s="52"/>
      <c r="D920" s="49"/>
      <c r="E920" s="56"/>
      <c r="F920" s="57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</row>
    <row r="921" spans="1:25" x14ac:dyDescent="0.25">
      <c r="A921" s="61"/>
      <c r="B921" s="32"/>
      <c r="C921" s="52"/>
      <c r="D921" s="49"/>
      <c r="E921" s="56"/>
      <c r="F921" s="57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</row>
    <row r="922" spans="1:25" x14ac:dyDescent="0.25">
      <c r="A922" s="61"/>
      <c r="B922" s="32"/>
      <c r="C922" s="52"/>
      <c r="D922" s="49"/>
      <c r="E922" s="56"/>
      <c r="F922" s="57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</row>
    <row r="923" spans="1:25" x14ac:dyDescent="0.25">
      <c r="A923" s="61"/>
      <c r="B923" s="32"/>
      <c r="C923" s="52"/>
      <c r="D923" s="49"/>
      <c r="E923" s="56"/>
      <c r="F923" s="57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</row>
    <row r="924" spans="1:25" x14ac:dyDescent="0.25">
      <c r="A924" s="61"/>
      <c r="B924" s="32"/>
      <c r="C924" s="52"/>
      <c r="D924" s="49"/>
      <c r="E924" s="56"/>
      <c r="F924" s="57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</row>
    <row r="925" spans="1:25" x14ac:dyDescent="0.25">
      <c r="A925" s="61"/>
      <c r="B925" s="32"/>
      <c r="C925" s="52"/>
      <c r="D925" s="49"/>
      <c r="E925" s="56"/>
      <c r="F925" s="57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</row>
    <row r="926" spans="1:25" x14ac:dyDescent="0.25">
      <c r="A926" s="61"/>
      <c r="B926" s="32"/>
      <c r="C926" s="52"/>
      <c r="D926" s="49"/>
      <c r="E926" s="56"/>
      <c r="F926" s="57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</row>
    <row r="927" spans="1:25" x14ac:dyDescent="0.25">
      <c r="A927" s="61"/>
      <c r="B927" s="32"/>
      <c r="C927" s="52"/>
      <c r="D927" s="49"/>
      <c r="E927" s="56"/>
      <c r="F927" s="57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</row>
    <row r="928" spans="1:25" x14ac:dyDescent="0.25">
      <c r="A928" s="61"/>
      <c r="B928" s="32"/>
      <c r="C928" s="52"/>
      <c r="D928" s="49"/>
      <c r="E928" s="56"/>
      <c r="F928" s="57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</row>
    <row r="929" spans="1:25" x14ac:dyDescent="0.25">
      <c r="A929" s="61"/>
      <c r="B929" s="32"/>
      <c r="C929" s="52"/>
      <c r="D929" s="49"/>
      <c r="E929" s="56"/>
      <c r="F929" s="57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</row>
    <row r="930" spans="1:25" x14ac:dyDescent="0.25">
      <c r="A930" s="61"/>
      <c r="B930" s="32"/>
      <c r="C930" s="52"/>
      <c r="D930" s="49"/>
      <c r="E930" s="56"/>
      <c r="F930" s="57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</row>
    <row r="931" spans="1:25" x14ac:dyDescent="0.25">
      <c r="A931" s="61"/>
      <c r="B931" s="32"/>
      <c r="C931" s="52"/>
      <c r="D931" s="49"/>
      <c r="E931" s="56"/>
      <c r="F931" s="57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</row>
    <row r="932" spans="1:25" x14ac:dyDescent="0.25">
      <c r="A932" s="61"/>
      <c r="B932" s="32"/>
      <c r="C932" s="52"/>
      <c r="D932" s="49"/>
      <c r="E932" s="56"/>
      <c r="F932" s="57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</row>
    <row r="933" spans="1:25" x14ac:dyDescent="0.25">
      <c r="A933" s="61"/>
      <c r="B933" s="32"/>
      <c r="C933" s="52"/>
      <c r="D933" s="49"/>
      <c r="E933" s="56"/>
      <c r="F933" s="57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</row>
    <row r="934" spans="1:25" x14ac:dyDescent="0.25">
      <c r="A934" s="61"/>
      <c r="B934" s="32"/>
      <c r="C934" s="52"/>
      <c r="D934" s="49"/>
      <c r="E934" s="56"/>
      <c r="F934" s="57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</row>
    <row r="935" spans="1:25" x14ac:dyDescent="0.25">
      <c r="A935" s="61"/>
      <c r="B935" s="32"/>
      <c r="C935" s="52"/>
      <c r="D935" s="49"/>
      <c r="E935" s="56"/>
      <c r="F935" s="57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</row>
    <row r="936" spans="1:25" x14ac:dyDescent="0.25">
      <c r="A936" s="61"/>
      <c r="B936" s="32"/>
      <c r="C936" s="52"/>
      <c r="D936" s="49"/>
      <c r="E936" s="56"/>
      <c r="F936" s="57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</row>
    <row r="937" spans="1:25" x14ac:dyDescent="0.25">
      <c r="A937" s="61"/>
      <c r="B937" s="32"/>
      <c r="C937" s="52"/>
      <c r="D937" s="49"/>
      <c r="E937" s="56"/>
      <c r="F937" s="57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</row>
    <row r="938" spans="1:25" x14ac:dyDescent="0.25">
      <c r="A938" s="61"/>
      <c r="B938" s="32"/>
      <c r="C938" s="52"/>
      <c r="D938" s="49"/>
      <c r="E938" s="56"/>
      <c r="F938" s="57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</row>
    <row r="939" spans="1:25" x14ac:dyDescent="0.25">
      <c r="A939" s="61"/>
      <c r="B939" s="32"/>
      <c r="C939" s="52"/>
      <c r="D939" s="49"/>
      <c r="E939" s="56"/>
      <c r="F939" s="57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</row>
    <row r="940" spans="1:25" x14ac:dyDescent="0.25">
      <c r="A940" s="61"/>
      <c r="B940" s="32"/>
      <c r="C940" s="52"/>
      <c r="D940" s="49"/>
      <c r="E940" s="56"/>
      <c r="F940" s="57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</row>
    <row r="941" spans="1:25" x14ac:dyDescent="0.25">
      <c r="A941" s="61"/>
      <c r="B941" s="32"/>
      <c r="C941" s="52"/>
      <c r="D941" s="49"/>
      <c r="E941" s="56"/>
      <c r="F941" s="57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</row>
    <row r="942" spans="1:25" x14ac:dyDescent="0.25">
      <c r="A942" s="61"/>
      <c r="B942" s="32"/>
      <c r="C942" s="52"/>
      <c r="D942" s="49"/>
      <c r="E942" s="56"/>
      <c r="F942" s="57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</row>
    <row r="943" spans="1:25" x14ac:dyDescent="0.25">
      <c r="A943" s="61"/>
      <c r="B943" s="32"/>
      <c r="C943" s="52"/>
      <c r="D943" s="49"/>
      <c r="E943" s="56"/>
      <c r="F943" s="57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</row>
    <row r="944" spans="1:25" x14ac:dyDescent="0.25">
      <c r="A944" s="61"/>
      <c r="B944" s="32"/>
      <c r="C944" s="52"/>
      <c r="D944" s="49"/>
      <c r="E944" s="56"/>
      <c r="F944" s="57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</row>
    <row r="945" spans="1:25" x14ac:dyDescent="0.25">
      <c r="A945" s="61"/>
      <c r="B945" s="32"/>
      <c r="C945" s="52"/>
      <c r="D945" s="49"/>
      <c r="E945" s="56"/>
      <c r="F945" s="57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</row>
    <row r="946" spans="1:25" x14ac:dyDescent="0.25">
      <c r="A946" s="61"/>
      <c r="B946" s="32"/>
      <c r="C946" s="52"/>
      <c r="D946" s="49"/>
      <c r="E946" s="56"/>
      <c r="F946" s="57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</row>
    <row r="947" spans="1:25" x14ac:dyDescent="0.25">
      <c r="A947" s="61"/>
      <c r="B947" s="32"/>
      <c r="C947" s="52"/>
      <c r="D947" s="49"/>
      <c r="E947" s="56"/>
      <c r="F947" s="57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</row>
    <row r="948" spans="1:25" x14ac:dyDescent="0.25">
      <c r="A948" s="61"/>
      <c r="B948" s="32"/>
      <c r="C948" s="52"/>
      <c r="D948" s="49"/>
      <c r="E948" s="56"/>
      <c r="F948" s="57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</row>
    <row r="949" spans="1:25" x14ac:dyDescent="0.25">
      <c r="A949" s="61"/>
      <c r="B949" s="32"/>
      <c r="C949" s="52"/>
      <c r="D949" s="49"/>
      <c r="E949" s="56"/>
      <c r="F949" s="57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</row>
    <row r="950" spans="1:25" x14ac:dyDescent="0.25">
      <c r="A950" s="61"/>
      <c r="B950" s="32"/>
      <c r="C950" s="52"/>
      <c r="D950" s="49"/>
      <c r="E950" s="56"/>
      <c r="F950" s="57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</row>
    <row r="951" spans="1:25" x14ac:dyDescent="0.25">
      <c r="A951" s="61"/>
      <c r="B951" s="32"/>
      <c r="C951" s="52"/>
      <c r="D951" s="49"/>
      <c r="E951" s="56"/>
      <c r="F951" s="57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</row>
    <row r="952" spans="1:25" x14ac:dyDescent="0.25">
      <c r="A952" s="61"/>
      <c r="B952" s="32"/>
      <c r="C952" s="52"/>
      <c r="D952" s="49"/>
      <c r="E952" s="56"/>
      <c r="F952" s="57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</row>
    <row r="953" spans="1:25" x14ac:dyDescent="0.25">
      <c r="A953" s="61"/>
      <c r="B953" s="32"/>
      <c r="C953" s="52"/>
      <c r="D953" s="49"/>
      <c r="E953" s="56"/>
      <c r="F953" s="57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</row>
    <row r="954" spans="1:25" x14ac:dyDescent="0.25">
      <c r="A954" s="61"/>
      <c r="B954" s="32"/>
      <c r="C954" s="52"/>
      <c r="D954" s="49"/>
      <c r="E954" s="56"/>
      <c r="F954" s="57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</row>
    <row r="955" spans="1:25" x14ac:dyDescent="0.25">
      <c r="A955" s="61"/>
      <c r="B955" s="32"/>
      <c r="C955" s="52"/>
      <c r="D955" s="49"/>
      <c r="E955" s="56"/>
      <c r="F955" s="57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</row>
    <row r="956" spans="1:25" x14ac:dyDescent="0.25">
      <c r="A956" s="61"/>
      <c r="B956" s="32"/>
      <c r="C956" s="52"/>
      <c r="D956" s="49"/>
      <c r="E956" s="56"/>
      <c r="F956" s="57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</row>
    <row r="957" spans="1:25" x14ac:dyDescent="0.25">
      <c r="A957" s="61"/>
      <c r="B957" s="32"/>
      <c r="C957" s="52"/>
      <c r="D957" s="49"/>
      <c r="E957" s="56"/>
      <c r="F957" s="57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</row>
    <row r="958" spans="1:25" x14ac:dyDescent="0.25">
      <c r="A958" s="61"/>
      <c r="B958" s="32"/>
      <c r="C958" s="52"/>
      <c r="D958" s="49"/>
      <c r="E958" s="56"/>
      <c r="F958" s="57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</row>
    <row r="959" spans="1:25" x14ac:dyDescent="0.25">
      <c r="A959" s="61"/>
      <c r="B959" s="32"/>
      <c r="C959" s="52"/>
      <c r="D959" s="49"/>
      <c r="E959" s="56"/>
      <c r="F959" s="57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</row>
    <row r="960" spans="1:25" x14ac:dyDescent="0.25">
      <c r="A960" s="61"/>
      <c r="B960" s="32"/>
      <c r="C960" s="52"/>
      <c r="D960" s="49"/>
      <c r="E960" s="56"/>
      <c r="F960" s="57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</row>
    <row r="961" spans="1:25" x14ac:dyDescent="0.25">
      <c r="A961" s="61"/>
      <c r="B961" s="32"/>
      <c r="C961" s="52"/>
      <c r="D961" s="49"/>
      <c r="E961" s="56"/>
      <c r="F961" s="57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</row>
    <row r="962" spans="1:25" x14ac:dyDescent="0.25">
      <c r="A962" s="61"/>
      <c r="B962" s="32"/>
      <c r="C962" s="52"/>
      <c r="D962" s="49"/>
      <c r="E962" s="56"/>
      <c r="F962" s="57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</row>
    <row r="963" spans="1:25" x14ac:dyDescent="0.25">
      <c r="A963" s="61"/>
      <c r="B963" s="32"/>
      <c r="C963" s="52"/>
      <c r="D963" s="49"/>
      <c r="E963" s="56"/>
      <c r="F963" s="57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</row>
    <row r="964" spans="1:25" x14ac:dyDescent="0.25">
      <c r="A964" s="61"/>
      <c r="B964" s="32"/>
      <c r="C964" s="52"/>
      <c r="D964" s="49"/>
      <c r="E964" s="56"/>
      <c r="F964" s="57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</row>
    <row r="965" spans="1:25" x14ac:dyDescent="0.25">
      <c r="A965" s="61"/>
      <c r="B965" s="32"/>
      <c r="C965" s="52"/>
      <c r="D965" s="49"/>
      <c r="E965" s="56"/>
      <c r="F965" s="57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</row>
    <row r="966" spans="1:25" x14ac:dyDescent="0.25">
      <c r="A966" s="61"/>
      <c r="B966" s="32"/>
      <c r="C966" s="52"/>
      <c r="D966" s="49"/>
      <c r="E966" s="56"/>
      <c r="F966" s="57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</row>
    <row r="967" spans="1:25" x14ac:dyDescent="0.25">
      <c r="A967" s="61"/>
      <c r="B967" s="32"/>
      <c r="C967" s="52"/>
      <c r="D967" s="49"/>
      <c r="E967" s="56"/>
      <c r="F967" s="57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</row>
    <row r="968" spans="1:25" x14ac:dyDescent="0.25">
      <c r="A968" s="61"/>
      <c r="B968" s="32"/>
      <c r="C968" s="52"/>
      <c r="D968" s="49"/>
      <c r="E968" s="56"/>
      <c r="F968" s="57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</row>
    <row r="969" spans="1:25" x14ac:dyDescent="0.25">
      <c r="A969" s="61"/>
      <c r="B969" s="32"/>
      <c r="C969" s="52"/>
      <c r="D969" s="49"/>
      <c r="E969" s="56"/>
      <c r="F969" s="57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</row>
    <row r="970" spans="1:25" x14ac:dyDescent="0.25">
      <c r="A970" s="61"/>
      <c r="B970" s="32"/>
      <c r="C970" s="52"/>
      <c r="D970" s="49"/>
      <c r="E970" s="56"/>
      <c r="F970" s="57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</row>
    <row r="971" spans="1:25" x14ac:dyDescent="0.25">
      <c r="A971" s="61"/>
      <c r="B971" s="32"/>
      <c r="C971" s="52"/>
      <c r="D971" s="49"/>
      <c r="E971" s="56"/>
      <c r="F971" s="57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</row>
    <row r="972" spans="1:25" x14ac:dyDescent="0.25">
      <c r="A972" s="61"/>
      <c r="B972" s="32"/>
      <c r="C972" s="52"/>
      <c r="D972" s="49"/>
      <c r="E972" s="56"/>
      <c r="F972" s="57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</row>
    <row r="973" spans="1:25" x14ac:dyDescent="0.25">
      <c r="A973" s="61"/>
      <c r="B973" s="32"/>
      <c r="C973" s="52"/>
      <c r="D973" s="49"/>
      <c r="E973" s="56"/>
      <c r="F973" s="57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</row>
    <row r="974" spans="1:25" x14ac:dyDescent="0.25">
      <c r="A974" s="61"/>
      <c r="B974" s="32"/>
      <c r="C974" s="52"/>
      <c r="D974" s="49"/>
      <c r="E974" s="56"/>
      <c r="F974" s="57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</row>
    <row r="975" spans="1:25" x14ac:dyDescent="0.25">
      <c r="A975" s="61"/>
      <c r="B975" s="32"/>
      <c r="C975" s="52"/>
      <c r="D975" s="49"/>
      <c r="E975" s="56"/>
      <c r="F975" s="57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</row>
    <row r="976" spans="1:25" x14ac:dyDescent="0.25">
      <c r="A976" s="61"/>
      <c r="B976" s="32"/>
      <c r="C976" s="52"/>
      <c r="D976" s="49"/>
      <c r="E976" s="56"/>
      <c r="F976" s="57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</row>
    <row r="977" spans="1:25" x14ac:dyDescent="0.25">
      <c r="A977" s="61"/>
      <c r="B977" s="32"/>
      <c r="C977" s="52"/>
      <c r="D977" s="49"/>
      <c r="E977" s="56"/>
      <c r="F977" s="57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</row>
    <row r="978" spans="1:25" x14ac:dyDescent="0.25">
      <c r="A978" s="61"/>
      <c r="B978" s="32"/>
      <c r="C978" s="52"/>
      <c r="D978" s="49"/>
      <c r="E978" s="56"/>
      <c r="F978" s="57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</row>
    <row r="979" spans="1:25" x14ac:dyDescent="0.25">
      <c r="A979" s="61"/>
      <c r="B979" s="32"/>
      <c r="C979" s="52"/>
      <c r="D979" s="49"/>
      <c r="E979" s="56"/>
      <c r="F979" s="57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</row>
    <row r="980" spans="1:25" x14ac:dyDescent="0.25">
      <c r="A980" s="61"/>
      <c r="B980" s="32"/>
      <c r="C980" s="52"/>
      <c r="D980" s="49"/>
      <c r="E980" s="56"/>
      <c r="F980" s="57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</row>
    <row r="981" spans="1:25" x14ac:dyDescent="0.25">
      <c r="A981" s="61"/>
      <c r="B981" s="32"/>
      <c r="C981" s="52"/>
      <c r="D981" s="49"/>
      <c r="E981" s="56"/>
      <c r="F981" s="57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</row>
    <row r="982" spans="1:25" x14ac:dyDescent="0.25">
      <c r="A982" s="61"/>
      <c r="B982" s="32"/>
      <c r="C982" s="52"/>
      <c r="D982" s="49"/>
      <c r="E982" s="56"/>
      <c r="F982" s="57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</row>
    <row r="983" spans="1:25" x14ac:dyDescent="0.25">
      <c r="A983" s="61"/>
      <c r="B983" s="32"/>
      <c r="C983" s="52"/>
      <c r="D983" s="49"/>
      <c r="E983" s="56"/>
      <c r="F983" s="57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</row>
    <row r="984" spans="1:25" x14ac:dyDescent="0.25">
      <c r="A984" s="61"/>
      <c r="B984" s="32"/>
      <c r="C984" s="52"/>
      <c r="D984" s="49"/>
      <c r="E984" s="56"/>
      <c r="F984" s="57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</row>
    <row r="985" spans="1:25" x14ac:dyDescent="0.25">
      <c r="A985" s="61"/>
      <c r="B985" s="32"/>
      <c r="C985" s="52"/>
      <c r="D985" s="49"/>
      <c r="E985" s="56"/>
      <c r="F985" s="57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</row>
    <row r="986" spans="1:25" x14ac:dyDescent="0.25">
      <c r="A986" s="61"/>
      <c r="B986" s="32"/>
      <c r="C986" s="52"/>
      <c r="D986" s="49"/>
      <c r="E986" s="56"/>
      <c r="F986" s="57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</row>
    <row r="987" spans="1:25" x14ac:dyDescent="0.25">
      <c r="A987" s="61"/>
      <c r="B987" s="32"/>
      <c r="C987" s="52"/>
      <c r="D987" s="49"/>
      <c r="E987" s="56"/>
      <c r="F987" s="57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</row>
    <row r="988" spans="1:25" x14ac:dyDescent="0.25">
      <c r="A988" s="61"/>
      <c r="B988" s="32"/>
      <c r="C988" s="52"/>
      <c r="D988" s="49"/>
      <c r="E988" s="56"/>
      <c r="F988" s="57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</row>
    <row r="989" spans="1:25" x14ac:dyDescent="0.25">
      <c r="A989" s="61"/>
      <c r="B989" s="32"/>
      <c r="C989" s="52"/>
      <c r="D989" s="49"/>
      <c r="E989" s="56"/>
      <c r="F989" s="57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</row>
    <row r="990" spans="1:25" x14ac:dyDescent="0.25">
      <c r="A990" s="61"/>
      <c r="B990" s="32"/>
      <c r="C990" s="52"/>
      <c r="D990" s="49"/>
      <c r="E990" s="56"/>
      <c r="F990" s="57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</row>
    <row r="991" spans="1:25" x14ac:dyDescent="0.25">
      <c r="A991" s="61"/>
      <c r="B991" s="32"/>
      <c r="C991" s="52"/>
      <c r="D991" s="49"/>
      <c r="E991" s="56"/>
      <c r="F991" s="57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</row>
    <row r="992" spans="1:25" x14ac:dyDescent="0.25">
      <c r="A992" s="61"/>
      <c r="B992" s="32"/>
      <c r="C992" s="52"/>
      <c r="D992" s="49"/>
      <c r="E992" s="56"/>
      <c r="F992" s="57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</row>
    <row r="993" spans="1:25" x14ac:dyDescent="0.25">
      <c r="A993" s="61"/>
      <c r="B993" s="32"/>
      <c r="C993" s="52"/>
      <c r="D993" s="49"/>
      <c r="E993" s="56"/>
      <c r="F993" s="57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</row>
    <row r="994" spans="1:25" x14ac:dyDescent="0.25">
      <c r="A994" s="61"/>
      <c r="B994" s="32"/>
      <c r="C994" s="52"/>
      <c r="D994" s="49"/>
      <c r="E994" s="56"/>
      <c r="F994" s="57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</row>
    <row r="995" spans="1:25" x14ac:dyDescent="0.25">
      <c r="A995" s="61"/>
      <c r="B995" s="32"/>
      <c r="C995" s="52"/>
      <c r="D995" s="49"/>
      <c r="E995" s="56"/>
      <c r="F995" s="57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</row>
    <row r="996" spans="1:25" x14ac:dyDescent="0.25">
      <c r="A996" s="61"/>
      <c r="B996" s="32"/>
      <c r="C996" s="52"/>
      <c r="D996" s="49"/>
      <c r="E996" s="56"/>
      <c r="F996" s="57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</row>
    <row r="997" spans="1:25" x14ac:dyDescent="0.25">
      <c r="A997" s="61"/>
      <c r="B997" s="32"/>
      <c r="C997" s="52"/>
      <c r="D997" s="49"/>
      <c r="E997" s="56"/>
      <c r="F997" s="57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</row>
    <row r="998" spans="1:25" x14ac:dyDescent="0.25">
      <c r="A998" s="61"/>
      <c r="B998" s="32"/>
      <c r="C998" s="52"/>
      <c r="D998" s="49"/>
      <c r="E998" s="56"/>
      <c r="F998" s="57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</row>
    <row r="999" spans="1:25" x14ac:dyDescent="0.25">
      <c r="A999" s="61"/>
      <c r="B999" s="32"/>
      <c r="C999" s="52"/>
      <c r="D999" s="49"/>
      <c r="E999" s="56"/>
      <c r="F999" s="57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</row>
    <row r="1000" spans="1:25" x14ac:dyDescent="0.25">
      <c r="A1000" s="62"/>
      <c r="B1000" s="33"/>
      <c r="C1000" s="53"/>
      <c r="D1000" s="50"/>
      <c r="E1000" s="58"/>
      <c r="F1000" s="59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36936-E98D-4DB8-8364-AD0A9BFAC5A9}">
  <sheetPr codeName="Sheet2">
    <tabColor rgb="FFFF0000"/>
  </sheetPr>
  <dimension ref="A1:BP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</cols>
  <sheetData>
    <row r="1" spans="1:68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</v>
      </c>
      <c r="M1" s="137">
        <f>SUM(M5:M11)</f>
        <v>0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</row>
    <row r="2" spans="1:68" ht="28.5" customHeight="1" x14ac:dyDescent="0.25">
      <c r="A2" s="19"/>
      <c r="B2" s="535" t="s">
        <v>26</v>
      </c>
      <c r="C2" s="551"/>
      <c r="D2" s="551" t="s">
        <v>868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</row>
    <row r="3" spans="1:68" x14ac:dyDescent="0.25">
      <c r="A3" s="19"/>
      <c r="B3" s="552"/>
      <c r="C3" s="237"/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 t="e">
        <f>IFERROR(INDEX(Dashboard!$AE:$AE,MATCH($D$2,Dashboard!$A:$A,0)),INDEX(Dashboard!$AE:$AE,MATCH(VALUE($D$2),Dashboard!$A:$A,0)))</f>
        <v>#N/A</v>
      </c>
      <c r="O3" s="19"/>
      <c r="P3" s="19"/>
      <c r="Q3" s="251"/>
      <c r="R3" s="248"/>
      <c r="S3" s="254"/>
      <c r="T3" s="254"/>
      <c r="U3" s="268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</row>
    <row r="4" spans="1:68" x14ac:dyDescent="0.25">
      <c r="A4" s="19"/>
      <c r="B4" s="553"/>
      <c r="C4" s="238"/>
      <c r="D4" s="581"/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 t="e">
        <f>IFERROR(INDEX(Dashboard!$AD:$AD,MATCH($D$2,Dashboard!$A:$A,0)),INDEX(Dashboard!$AD:$AD,MATCH(VALUE($D$2),Dashboard!$A:$A,0)))</f>
        <v>#N/A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</row>
    <row r="5" spans="1:68" x14ac:dyDescent="0.25">
      <c r="A5" s="19"/>
      <c r="B5" s="554"/>
      <c r="C5" s="555"/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 t="e">
        <f>IFERROR(INDEX(Dashboard!$W:$W,MATCH($D$2,Dashboard!$A:$A,0)),INDEX(Dashboard!$W:$W,MATCH(VALUE($D$2),Dashboard!$A:$A,0)))</f>
        <v>#N/A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</row>
    <row r="6" spans="1:68" x14ac:dyDescent="0.25">
      <c r="A6" s="19"/>
      <c r="B6" s="25" t="s">
        <v>51</v>
      </c>
      <c r="C6" s="557"/>
      <c r="D6" s="574">
        <f>SUM(Y15:Y100)</f>
        <v>0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 t="e">
        <f>IFERROR(INDEX(Dashboard!$Z:$Z,MATCH($D$2,Dashboard!$A:$A,0)),INDEX(Dashboard!$Z:$Z,MATCH(VALUE($D$2),Dashboard!$A:$A,0)))</f>
        <v>#N/A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</row>
    <row r="7" spans="1:68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 t="e">
        <f>IFERROR(INDEX(Dashboard!$AA:$AA,MATCH($D$2,Dashboard!$A:$A,0)),INDEX(Dashboard!$AA:$AA,MATCH(VALUE($D$2),Dashboard!$A:$A,0)))</f>
        <v>#N/A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</row>
    <row r="8" spans="1:68" x14ac:dyDescent="0.25">
      <c r="A8" s="19"/>
      <c r="B8" s="26" t="s">
        <v>46</v>
      </c>
      <c r="C8" s="343"/>
      <c r="D8" s="41"/>
      <c r="E8" s="27"/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 t="e">
        <f>IFERROR(INDEX(Dashboard!$AB:$AB,MATCH($D$2,Dashboard!$A:$A,0)),INDEX(Dashboard!$AB:$AB,MATCH(VALUE($D$2),Dashboard!$A:$A,0)))</f>
        <v>#N/A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</row>
    <row r="9" spans="1:68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</row>
    <row r="10" spans="1:68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</row>
    <row r="11" spans="1:68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</v>
      </c>
      <c r="M11" s="132">
        <f>SUMIF($T$15:$T$100, "*Cash*", AI$15:AI$100)+SUMIF($S$15:$S$100, "*Monétaire*", AI$15:AI$100)</f>
        <v>0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</row>
    <row r="12" spans="1:68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</row>
    <row r="13" spans="1:68" x14ac:dyDescent="0.25">
      <c r="A13" s="19"/>
      <c r="B13" s="19"/>
      <c r="C13" s="19"/>
      <c r="D13" s="137">
        <f>SUM(D15:D50)</f>
        <v>0</v>
      </c>
      <c r="E13" s="137">
        <f>SUM(E15:E50)</f>
        <v>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</row>
    <row r="14" spans="1:68" ht="44.25" customHeight="1" x14ac:dyDescent="0.25">
      <c r="A14" s="19"/>
      <c r="B14" s="20" t="s">
        <v>1</v>
      </c>
      <c r="C14" s="20" t="s">
        <v>624</v>
      </c>
      <c r="D14" s="20" t="s">
        <v>1125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8" x14ac:dyDescent="0.25">
      <c r="A15" s="19"/>
      <c r="B15" s="531"/>
      <c r="C15" s="532"/>
      <c r="D15" s="561"/>
      <c r="E15" s="562">
        <f t="shared" ref="E15:E50" si="0">SUMIFS($AI$15:$AI$100,$T$15:$T$100,$B15,$U$15:$U$100,$C15)</f>
        <v>0</v>
      </c>
      <c r="F15" s="563">
        <f t="shared" ref="F15:F39" si="1">E15-D15</f>
        <v>0</v>
      </c>
      <c r="G15" s="43"/>
      <c r="H15" s="197"/>
      <c r="I15" s="242"/>
      <c r="J15" s="242"/>
      <c r="K15" s="242"/>
      <c r="L15" s="572"/>
      <c r="M15" s="572"/>
      <c r="N15" s="572"/>
      <c r="O15" s="241"/>
      <c r="P15" s="243"/>
      <c r="Q15" s="244"/>
      <c r="R15" s="245"/>
      <c r="S15" s="2"/>
      <c r="T15" s="2"/>
      <c r="U15" s="2"/>
      <c r="V15" s="109"/>
      <c r="W15" s="579"/>
      <c r="X15" s="130"/>
      <c r="Y15" s="247" t="str">
        <f t="shared" ref="Y15:Y46" si="2">IF(H15&lt;&gt;"",R15*W15*Q15*P15,"")</f>
        <v/>
      </c>
      <c r="Z15" s="7" t="str">
        <f t="shared" ref="Z15:Z46" si="3">IF(H15&lt;&gt;"",Y15/($D$6+$D$7),"")</f>
        <v/>
      </c>
      <c r="AA15" s="17" t="str">
        <f t="shared" ref="AA15:AA46" si="4">IF(S15&lt;&gt;"",X15,"")</f>
        <v/>
      </c>
      <c r="AB15" s="196" t="str">
        <f t="shared" ref="AB15:AB46" si="5">IF(AND(S15&lt;&gt;"",X15&lt;&gt;"-"),AA15-X15,"")</f>
        <v/>
      </c>
      <c r="AC15" s="247" t="str">
        <f t="shared" ref="AC15:AC46" si="6">IF(AND($AA15&lt;&gt;"",Q15&lt;&gt;""),($D$6+$D$7)*AA15-Y15,"")</f>
        <v/>
      </c>
      <c r="AD15" s="246" t="str">
        <f t="shared" ref="AD15:AD46" si="7">IF(AND($AC15&lt;&gt;""),AC15/R15/W15/P15,"")</f>
        <v/>
      </c>
      <c r="AE15" s="18" t="str">
        <f t="shared" ref="AE15:AE46" si="8">IF(Q15&lt;&gt;"",ROUND(AD15,0),"")</f>
        <v/>
      </c>
      <c r="AF15" s="247" t="str">
        <f t="shared" ref="AF15:AF46" si="9">IF(AD15&lt;&gt;"",AE15*R15*W15,"")</f>
        <v/>
      </c>
      <c r="AG15" s="247" t="str">
        <f t="shared" ref="AG15:AG46" si="10">IF(AD15&lt;&gt;"",AE15*R15*W15*P15,"")</f>
        <v/>
      </c>
      <c r="AH15" s="45" t="str">
        <f t="shared" ref="AH15:AH46" si="11">IF(H15&lt;&gt;"",AE15+Q15,"")</f>
        <v/>
      </c>
      <c r="AI15" s="46" t="str">
        <f t="shared" ref="AI15:AI46" si="12">IF(AH15&lt;&gt;"",(AH15*R15*W15*P15)/($D$6+$D$7),"")</f>
        <v/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8" x14ac:dyDescent="0.25">
      <c r="A16" s="43"/>
      <c r="B16" s="529"/>
      <c r="C16" s="530"/>
      <c r="D16" s="564"/>
      <c r="E16" s="565">
        <f t="shared" si="0"/>
        <v>0</v>
      </c>
      <c r="F16" s="566">
        <f t="shared" si="1"/>
        <v>0</v>
      </c>
      <c r="G16" s="43"/>
      <c r="H16" s="197"/>
      <c r="I16" s="242"/>
      <c r="J16" s="242"/>
      <c r="K16" s="242"/>
      <c r="L16" s="572"/>
      <c r="M16" s="572"/>
      <c r="N16" s="572"/>
      <c r="O16" s="241"/>
      <c r="P16" s="243"/>
      <c r="Q16" s="244"/>
      <c r="R16" s="245"/>
      <c r="S16" s="2"/>
      <c r="T16" s="2"/>
      <c r="U16" s="2"/>
      <c r="V16" s="109"/>
      <c r="W16" s="579"/>
      <c r="X16" s="130"/>
      <c r="Y16" s="247" t="str">
        <f t="shared" si="2"/>
        <v/>
      </c>
      <c r="Z16" s="7" t="str">
        <f t="shared" si="3"/>
        <v/>
      </c>
      <c r="AA16" s="17" t="str">
        <f t="shared" si="4"/>
        <v/>
      </c>
      <c r="AB16" s="196" t="str">
        <f t="shared" si="5"/>
        <v/>
      </c>
      <c r="AC16" s="247" t="str">
        <f t="shared" si="6"/>
        <v/>
      </c>
      <c r="AD16" s="246" t="str">
        <f t="shared" si="7"/>
        <v/>
      </c>
      <c r="AE16" s="18" t="str">
        <f t="shared" si="8"/>
        <v/>
      </c>
      <c r="AF16" s="247" t="str">
        <f t="shared" si="9"/>
        <v/>
      </c>
      <c r="AG16" s="247" t="str">
        <f t="shared" si="10"/>
        <v/>
      </c>
      <c r="AH16" s="45" t="str">
        <f t="shared" si="11"/>
        <v/>
      </c>
      <c r="AI16" s="46" t="str">
        <f t="shared" si="12"/>
        <v/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x14ac:dyDescent="0.25">
      <c r="A17" s="43"/>
      <c r="B17" s="529"/>
      <c r="C17" s="530"/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si="2"/>
        <v/>
      </c>
      <c r="Z17" s="7" t="str">
        <f t="shared" si="3"/>
        <v/>
      </c>
      <c r="AA17" s="17" t="str">
        <f t="shared" si="4"/>
        <v/>
      </c>
      <c r="AB17" s="196" t="str">
        <f t="shared" si="5"/>
        <v/>
      </c>
      <c r="AC17" s="247" t="str">
        <f t="shared" si="6"/>
        <v/>
      </c>
      <c r="AD17" s="246" t="str">
        <f t="shared" si="7"/>
        <v/>
      </c>
      <c r="AE17" s="18" t="str">
        <f t="shared" si="8"/>
        <v/>
      </c>
      <c r="AF17" s="247" t="str">
        <f t="shared" si="9"/>
        <v/>
      </c>
      <c r="AG17" s="247" t="str">
        <f t="shared" si="10"/>
        <v/>
      </c>
      <c r="AH17" s="45" t="str">
        <f t="shared" si="11"/>
        <v/>
      </c>
      <c r="AI17" s="46" t="str">
        <f t="shared" si="12"/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x14ac:dyDescent="0.25">
      <c r="A18" s="43"/>
      <c r="B18" s="529"/>
      <c r="C18" s="530"/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2"/>
        <v/>
      </c>
      <c r="Z18" s="7" t="str">
        <f t="shared" si="3"/>
        <v/>
      </c>
      <c r="AA18" s="17" t="str">
        <f t="shared" si="4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x14ac:dyDescent="0.25">
      <c r="A19" s="43"/>
      <c r="B19" s="529"/>
      <c r="C19" s="530"/>
      <c r="D19" s="567"/>
      <c r="E19" s="568">
        <f t="shared" si="0"/>
        <v>0</v>
      </c>
      <c r="F19" s="566">
        <f t="shared" si="1"/>
        <v>0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2"/>
        <v/>
      </c>
      <c r="Z19" s="7" t="str">
        <f t="shared" si="3"/>
        <v/>
      </c>
      <c r="AA19" s="17" t="str">
        <f t="shared" si="4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x14ac:dyDescent="0.25">
      <c r="A20" s="43"/>
      <c r="B20" s="529"/>
      <c r="C20" s="530"/>
      <c r="D20" s="567"/>
      <c r="E20" s="568">
        <f t="shared" si="0"/>
        <v>0</v>
      </c>
      <c r="F20" s="566">
        <f t="shared" si="1"/>
        <v>0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2"/>
        <v/>
      </c>
      <c r="Z20" s="7" t="str">
        <f t="shared" si="3"/>
        <v/>
      </c>
      <c r="AA20" s="17" t="str">
        <f t="shared" si="4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x14ac:dyDescent="0.25">
      <c r="A21" s="43"/>
      <c r="B21" s="529"/>
      <c r="C21" s="530"/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2"/>
        <v/>
      </c>
      <c r="Z21" s="7" t="str">
        <f t="shared" si="3"/>
        <v/>
      </c>
      <c r="AA21" s="17" t="str">
        <f t="shared" si="4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x14ac:dyDescent="0.25">
      <c r="A22" s="43"/>
      <c r="B22" s="529"/>
      <c r="C22" s="530"/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2"/>
        <v/>
      </c>
      <c r="Z22" s="7" t="str">
        <f t="shared" si="3"/>
        <v/>
      </c>
      <c r="AA22" s="17" t="str">
        <f t="shared" si="4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x14ac:dyDescent="0.25">
      <c r="A23" s="43"/>
      <c r="B23" s="529"/>
      <c r="C23" s="530"/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2"/>
        <v/>
      </c>
      <c r="Z23" s="7" t="str">
        <f t="shared" si="3"/>
        <v/>
      </c>
      <c r="AA23" s="17" t="str">
        <f t="shared" si="4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x14ac:dyDescent="0.25">
      <c r="A24" s="43"/>
      <c r="B24" s="529"/>
      <c r="C24" s="530"/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2"/>
        <v/>
      </c>
      <c r="Z24" s="7" t="str">
        <f t="shared" si="3"/>
        <v/>
      </c>
      <c r="AA24" s="17" t="str">
        <f t="shared" si="4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x14ac:dyDescent="0.25">
      <c r="A25" s="43"/>
      <c r="B25" s="529"/>
      <c r="C25" s="530"/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2"/>
        <v/>
      </c>
      <c r="Z25" s="7" t="str">
        <f t="shared" si="3"/>
        <v/>
      </c>
      <c r="AA25" s="17" t="str">
        <f t="shared" si="4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x14ac:dyDescent="0.25">
      <c r="A26" s="43"/>
      <c r="B26" s="529"/>
      <c r="C26" s="530"/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2"/>
        <v/>
      </c>
      <c r="Z26" s="7" t="str">
        <f t="shared" si="3"/>
        <v/>
      </c>
      <c r="AA26" s="17" t="str">
        <f t="shared" si="4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x14ac:dyDescent="0.25">
      <c r="A27" s="43"/>
      <c r="B27" s="529"/>
      <c r="C27" s="530"/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2"/>
        <v/>
      </c>
      <c r="Z27" s="7" t="str">
        <f t="shared" si="3"/>
        <v/>
      </c>
      <c r="AA27" s="17" t="str">
        <f t="shared" si="4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x14ac:dyDescent="0.25">
      <c r="A28" s="43"/>
      <c r="B28" s="529"/>
      <c r="C28" s="530"/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2"/>
        <v/>
      </c>
      <c r="Z28" s="7" t="str">
        <f t="shared" si="3"/>
        <v/>
      </c>
      <c r="AA28" s="17" t="str">
        <f t="shared" si="4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x14ac:dyDescent="0.25">
      <c r="A29" s="43"/>
      <c r="B29" s="529"/>
      <c r="C29" s="530"/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2"/>
        <v/>
      </c>
      <c r="Z29" s="7" t="str">
        <f t="shared" si="3"/>
        <v/>
      </c>
      <c r="AA29" s="17" t="str">
        <f t="shared" si="4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x14ac:dyDescent="0.25">
      <c r="A30" s="43"/>
      <c r="B30" s="529"/>
      <c r="C30" s="530"/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2"/>
        <v/>
      </c>
      <c r="Z30" s="7" t="str">
        <f t="shared" si="3"/>
        <v/>
      </c>
      <c r="AA30" s="17" t="str">
        <f t="shared" si="4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x14ac:dyDescent="0.25">
      <c r="A31" s="43"/>
      <c r="B31" s="529"/>
      <c r="C31" s="530"/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2"/>
        <v/>
      </c>
      <c r="Z31" s="7" t="str">
        <f t="shared" si="3"/>
        <v/>
      </c>
      <c r="AA31" s="17" t="str">
        <f t="shared" si="4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x14ac:dyDescent="0.25">
      <c r="A32" s="43"/>
      <c r="B32" s="529"/>
      <c r="C32" s="530"/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2"/>
        <v/>
      </c>
      <c r="Z32" s="7" t="str">
        <f t="shared" si="3"/>
        <v/>
      </c>
      <c r="AA32" s="17" t="str">
        <f t="shared" si="4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x14ac:dyDescent="0.25">
      <c r="A33" s="43"/>
      <c r="B33" s="529"/>
      <c r="C33" s="530"/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2"/>
        <v/>
      </c>
      <c r="Z33" s="7" t="str">
        <f t="shared" si="3"/>
        <v/>
      </c>
      <c r="AA33" s="17" t="str">
        <f t="shared" si="4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x14ac:dyDescent="0.25">
      <c r="A34" s="43"/>
      <c r="B34" s="529"/>
      <c r="C34" s="530"/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2"/>
        <v/>
      </c>
      <c r="Z34" s="7" t="str">
        <f t="shared" si="3"/>
        <v/>
      </c>
      <c r="AA34" s="17" t="str">
        <f t="shared" si="4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x14ac:dyDescent="0.25">
      <c r="A35" s="43"/>
      <c r="B35" s="529"/>
      <c r="C35" s="530"/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2"/>
        <v/>
      </c>
      <c r="Z35" s="7" t="str">
        <f t="shared" si="3"/>
        <v/>
      </c>
      <c r="AA35" s="17" t="str">
        <f t="shared" si="4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x14ac:dyDescent="0.25">
      <c r="A36" s="43"/>
      <c r="B36" s="529"/>
      <c r="C36" s="530"/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2"/>
        <v/>
      </c>
      <c r="Z36" s="7" t="str">
        <f t="shared" si="3"/>
        <v/>
      </c>
      <c r="AA36" s="17" t="str">
        <f t="shared" si="4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x14ac:dyDescent="0.25">
      <c r="A37" s="43"/>
      <c r="B37" s="529"/>
      <c r="C37" s="530"/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2"/>
        <v/>
      </c>
      <c r="Z37" s="7" t="str">
        <f t="shared" si="3"/>
        <v/>
      </c>
      <c r="AA37" s="17" t="str">
        <f t="shared" si="4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x14ac:dyDescent="0.25">
      <c r="A38" s="43"/>
      <c r="B38" s="529"/>
      <c r="C38" s="530"/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2"/>
        <v/>
      </c>
      <c r="Z38" s="7" t="str">
        <f t="shared" si="3"/>
        <v/>
      </c>
      <c r="AA38" s="17" t="str">
        <f t="shared" si="4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</row>
    <row r="39" spans="1:68" x14ac:dyDescent="0.25">
      <c r="A39" s="43"/>
      <c r="B39" s="533"/>
      <c r="C39" s="534"/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2"/>
        <v/>
      </c>
      <c r="Z39" s="7" t="str">
        <f t="shared" si="3"/>
        <v/>
      </c>
      <c r="AA39" s="17" t="str">
        <f t="shared" si="4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</row>
    <row r="40" spans="1:68" x14ac:dyDescent="0.25">
      <c r="A40" s="43"/>
      <c r="B40" s="533"/>
      <c r="C40" s="534"/>
      <c r="D40" s="569"/>
      <c r="E40" s="570">
        <f t="shared" si="0"/>
        <v>0</v>
      </c>
      <c r="F40" s="571">
        <f t="shared" ref="F40:F50" si="13">E40-D40</f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2"/>
        <v/>
      </c>
      <c r="Z40" s="7" t="str">
        <f t="shared" si="3"/>
        <v/>
      </c>
      <c r="AA40" s="17" t="str">
        <f t="shared" si="4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</row>
    <row r="41" spans="1:68" x14ac:dyDescent="0.25">
      <c r="A41" s="43"/>
      <c r="B41" s="533"/>
      <c r="C41" s="534"/>
      <c r="D41" s="569"/>
      <c r="E41" s="570">
        <f t="shared" si="0"/>
        <v>0</v>
      </c>
      <c r="F41" s="571">
        <f t="shared" si="13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2"/>
        <v/>
      </c>
      <c r="Z41" s="7" t="str">
        <f t="shared" si="3"/>
        <v/>
      </c>
      <c r="AA41" s="17" t="str">
        <f t="shared" si="4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</row>
    <row r="42" spans="1:68" x14ac:dyDescent="0.25">
      <c r="A42" s="19"/>
      <c r="B42" s="533"/>
      <c r="C42" s="534"/>
      <c r="D42" s="569"/>
      <c r="E42" s="570">
        <f t="shared" si="0"/>
        <v>0</v>
      </c>
      <c r="F42" s="571">
        <f t="shared" si="13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2"/>
        <v/>
      </c>
      <c r="Z42" s="7" t="str">
        <f t="shared" si="3"/>
        <v/>
      </c>
      <c r="AA42" s="17" t="str">
        <f t="shared" si="4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</row>
    <row r="43" spans="1:68" x14ac:dyDescent="0.25">
      <c r="A43" s="19"/>
      <c r="B43" s="533"/>
      <c r="C43" s="534"/>
      <c r="D43" s="569"/>
      <c r="E43" s="570">
        <f t="shared" si="0"/>
        <v>0</v>
      </c>
      <c r="F43" s="571">
        <f t="shared" si="13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2"/>
        <v/>
      </c>
      <c r="Z43" s="7" t="str">
        <f t="shared" si="3"/>
        <v/>
      </c>
      <c r="AA43" s="17" t="str">
        <f t="shared" si="4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</row>
    <row r="44" spans="1:68" x14ac:dyDescent="0.25">
      <c r="A44" s="19"/>
      <c r="B44" s="533"/>
      <c r="C44" s="534"/>
      <c r="D44" s="569"/>
      <c r="E44" s="570">
        <f t="shared" si="0"/>
        <v>0</v>
      </c>
      <c r="F44" s="571">
        <f t="shared" si="13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2"/>
        <v/>
      </c>
      <c r="Z44" s="7" t="str">
        <f t="shared" si="3"/>
        <v/>
      </c>
      <c r="AA44" s="17" t="str">
        <f t="shared" si="4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</row>
    <row r="45" spans="1:68" x14ac:dyDescent="0.25">
      <c r="A45" s="19"/>
      <c r="B45" s="533"/>
      <c r="C45" s="534"/>
      <c r="D45" s="569"/>
      <c r="E45" s="570">
        <f t="shared" si="0"/>
        <v>0</v>
      </c>
      <c r="F45" s="571">
        <f t="shared" si="13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2"/>
        <v/>
      </c>
      <c r="Z45" s="7" t="str">
        <f t="shared" si="3"/>
        <v/>
      </c>
      <c r="AA45" s="17" t="str">
        <f t="shared" si="4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</row>
    <row r="46" spans="1:68" x14ac:dyDescent="0.25">
      <c r="A46" s="19"/>
      <c r="B46" s="533"/>
      <c r="C46" s="534"/>
      <c r="D46" s="569"/>
      <c r="E46" s="570">
        <f t="shared" si="0"/>
        <v>0</v>
      </c>
      <c r="F46" s="571">
        <f t="shared" si="13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2"/>
        <v/>
      </c>
      <c r="Z46" s="7" t="str">
        <f t="shared" si="3"/>
        <v/>
      </c>
      <c r="AA46" s="17" t="str">
        <f t="shared" si="4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</row>
    <row r="47" spans="1:68" x14ac:dyDescent="0.25">
      <c r="A47" s="19"/>
      <c r="B47" s="533"/>
      <c r="C47" s="534"/>
      <c r="D47" s="569"/>
      <c r="E47" s="570">
        <f t="shared" si="0"/>
        <v>0</v>
      </c>
      <c r="F47" s="571">
        <f t="shared" si="13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ref="Y47:Y78" si="14">IF(H47&lt;&gt;"",R47*W47*Q47*P47,"")</f>
        <v/>
      </c>
      <c r="Z47" s="7" t="str">
        <f t="shared" ref="Z47:Z78" si="15">IF(H47&lt;&gt;"",Y47/($D$6+$D$7),"")</f>
        <v/>
      </c>
      <c r="AA47" s="17" t="str">
        <f t="shared" ref="AA47:AA78" si="16">IF(S47&lt;&gt;"",X47,"")</f>
        <v/>
      </c>
      <c r="AB47" s="196" t="str">
        <f t="shared" ref="AB47:AB78" si="17">IF(AND(S47&lt;&gt;"",X47&lt;&gt;"-"),AA47-X47,"")</f>
        <v/>
      </c>
      <c r="AC47" s="247" t="str">
        <f t="shared" ref="AC47:AC78" si="18">IF(AND($AA47&lt;&gt;"",Q47&lt;&gt;""),($D$6+$D$7)*AA47-Y47,"")</f>
        <v/>
      </c>
      <c r="AD47" s="246" t="str">
        <f t="shared" ref="AD47:AD78" si="19">IF(AND($AC47&lt;&gt;""),AC47/R47/W47/P47,"")</f>
        <v/>
      </c>
      <c r="AE47" s="18" t="str">
        <f t="shared" ref="AE47:AE78" si="20">IF(Q47&lt;&gt;"",ROUND(AD47,0),"")</f>
        <v/>
      </c>
      <c r="AF47" s="247" t="str">
        <f t="shared" ref="AF47:AF78" si="21">IF(AD47&lt;&gt;"",AE47*R47*W47,"")</f>
        <v/>
      </c>
      <c r="AG47" s="247" t="str">
        <f t="shared" ref="AG47:AG78" si="22">IF(AD47&lt;&gt;"",AE47*R47*W47*P47,"")</f>
        <v/>
      </c>
      <c r="AH47" s="45" t="str">
        <f t="shared" ref="AH47:AH78" si="23">IF(H47&lt;&gt;"",AE47+Q47,"")</f>
        <v/>
      </c>
      <c r="AI47" s="46" t="str">
        <f t="shared" ref="AI47:AI78" si="24">IF(AH47&lt;&gt;"",(AH47*R47*W47*P47)/($D$6+$D$7),"")</f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</row>
    <row r="48" spans="1:68" x14ac:dyDescent="0.25">
      <c r="A48" s="19"/>
      <c r="B48" s="533"/>
      <c r="C48" s="534"/>
      <c r="D48" s="569"/>
      <c r="E48" s="570">
        <f t="shared" si="0"/>
        <v>0</v>
      </c>
      <c r="F48" s="571">
        <f t="shared" si="13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4"/>
        <v/>
      </c>
      <c r="Z48" s="7" t="str">
        <f t="shared" si="15"/>
        <v/>
      </c>
      <c r="AA48" s="17" t="str">
        <f t="shared" si="16"/>
        <v/>
      </c>
      <c r="AB48" s="196" t="str">
        <f t="shared" si="17"/>
        <v/>
      </c>
      <c r="AC48" s="247" t="str">
        <f t="shared" si="18"/>
        <v/>
      </c>
      <c r="AD48" s="246" t="str">
        <f t="shared" si="19"/>
        <v/>
      </c>
      <c r="AE48" s="18" t="str">
        <f t="shared" si="20"/>
        <v/>
      </c>
      <c r="AF48" s="247" t="str">
        <f t="shared" si="21"/>
        <v/>
      </c>
      <c r="AG48" s="247" t="str">
        <f t="shared" si="22"/>
        <v/>
      </c>
      <c r="AH48" s="45" t="str">
        <f t="shared" si="23"/>
        <v/>
      </c>
      <c r="AI48" s="46" t="str">
        <f t="shared" si="24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</row>
    <row r="49" spans="1:68" x14ac:dyDescent="0.25">
      <c r="A49" s="19"/>
      <c r="B49" s="533"/>
      <c r="C49" s="534"/>
      <c r="D49" s="569"/>
      <c r="E49" s="570">
        <f t="shared" si="0"/>
        <v>0</v>
      </c>
      <c r="F49" s="571">
        <f t="shared" si="13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4"/>
        <v/>
      </c>
      <c r="Z49" s="7" t="str">
        <f t="shared" si="15"/>
        <v/>
      </c>
      <c r="AA49" s="17" t="str">
        <f t="shared" si="16"/>
        <v/>
      </c>
      <c r="AB49" s="196" t="str">
        <f t="shared" si="17"/>
        <v/>
      </c>
      <c r="AC49" s="247" t="str">
        <f t="shared" si="18"/>
        <v/>
      </c>
      <c r="AD49" s="246" t="str">
        <f t="shared" si="19"/>
        <v/>
      </c>
      <c r="AE49" s="18" t="str">
        <f t="shared" si="20"/>
        <v/>
      </c>
      <c r="AF49" s="247" t="str">
        <f t="shared" si="21"/>
        <v/>
      </c>
      <c r="AG49" s="247" t="str">
        <f t="shared" si="22"/>
        <v/>
      </c>
      <c r="AH49" s="45" t="str">
        <f t="shared" si="23"/>
        <v/>
      </c>
      <c r="AI49" s="46" t="str">
        <f t="shared" si="24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</row>
    <row r="50" spans="1:68" x14ac:dyDescent="0.25">
      <c r="A50" s="19"/>
      <c r="B50" s="533"/>
      <c r="C50" s="534"/>
      <c r="D50" s="569"/>
      <c r="E50" s="570">
        <f t="shared" si="0"/>
        <v>0</v>
      </c>
      <c r="F50" s="571">
        <f t="shared" si="13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4"/>
        <v/>
      </c>
      <c r="Z50" s="7" t="str">
        <f t="shared" si="15"/>
        <v/>
      </c>
      <c r="AA50" s="17" t="str">
        <f t="shared" si="16"/>
        <v/>
      </c>
      <c r="AB50" s="196" t="str">
        <f t="shared" si="17"/>
        <v/>
      </c>
      <c r="AC50" s="247" t="str">
        <f t="shared" si="18"/>
        <v/>
      </c>
      <c r="AD50" s="246" t="str">
        <f t="shared" si="19"/>
        <v/>
      </c>
      <c r="AE50" s="18" t="str">
        <f t="shared" si="20"/>
        <v/>
      </c>
      <c r="AF50" s="247" t="str">
        <f t="shared" si="21"/>
        <v/>
      </c>
      <c r="AG50" s="247" t="str">
        <f t="shared" si="22"/>
        <v/>
      </c>
      <c r="AH50" s="45" t="str">
        <f t="shared" si="23"/>
        <v/>
      </c>
      <c r="AI50" s="46" t="str">
        <f t="shared" si="24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</row>
    <row r="51" spans="1:68" x14ac:dyDescent="0.25">
      <c r="A51" s="19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4"/>
        <v/>
      </c>
      <c r="Z51" s="7" t="str">
        <f t="shared" si="15"/>
        <v/>
      </c>
      <c r="AA51" s="17" t="str">
        <f t="shared" si="16"/>
        <v/>
      </c>
      <c r="AB51" s="196" t="str">
        <f t="shared" si="17"/>
        <v/>
      </c>
      <c r="AC51" s="247" t="str">
        <f t="shared" si="18"/>
        <v/>
      </c>
      <c r="AD51" s="246" t="str">
        <f t="shared" si="19"/>
        <v/>
      </c>
      <c r="AE51" s="18" t="str">
        <f t="shared" si="20"/>
        <v/>
      </c>
      <c r="AF51" s="247" t="str">
        <f t="shared" si="21"/>
        <v/>
      </c>
      <c r="AG51" s="247" t="str">
        <f t="shared" si="22"/>
        <v/>
      </c>
      <c r="AH51" s="45" t="str">
        <f t="shared" si="23"/>
        <v/>
      </c>
      <c r="AI51" s="46" t="str">
        <f t="shared" si="24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</row>
    <row r="52" spans="1:68" x14ac:dyDescent="0.25">
      <c r="A52" s="19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4"/>
        <v/>
      </c>
      <c r="Z52" s="7" t="str">
        <f t="shared" si="15"/>
        <v/>
      </c>
      <c r="AA52" s="17" t="str">
        <f t="shared" si="16"/>
        <v/>
      </c>
      <c r="AB52" s="196" t="str">
        <f t="shared" si="17"/>
        <v/>
      </c>
      <c r="AC52" s="247" t="str">
        <f t="shared" si="18"/>
        <v/>
      </c>
      <c r="AD52" s="246" t="str">
        <f t="shared" si="19"/>
        <v/>
      </c>
      <c r="AE52" s="18" t="str">
        <f t="shared" si="20"/>
        <v/>
      </c>
      <c r="AF52" s="247" t="str">
        <f t="shared" si="21"/>
        <v/>
      </c>
      <c r="AG52" s="247" t="str">
        <f t="shared" si="22"/>
        <v/>
      </c>
      <c r="AH52" s="45" t="str">
        <f t="shared" si="23"/>
        <v/>
      </c>
      <c r="AI52" s="46" t="str">
        <f t="shared" si="24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</row>
    <row r="53" spans="1:68" x14ac:dyDescent="0.25">
      <c r="A53" s="19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4"/>
        <v/>
      </c>
      <c r="Z53" s="7" t="str">
        <f t="shared" si="15"/>
        <v/>
      </c>
      <c r="AA53" s="17" t="str">
        <f t="shared" si="16"/>
        <v/>
      </c>
      <c r="AB53" s="196" t="str">
        <f t="shared" si="17"/>
        <v/>
      </c>
      <c r="AC53" s="247" t="str">
        <f t="shared" si="18"/>
        <v/>
      </c>
      <c r="AD53" s="246" t="str">
        <f t="shared" si="19"/>
        <v/>
      </c>
      <c r="AE53" s="18" t="str">
        <f t="shared" si="20"/>
        <v/>
      </c>
      <c r="AF53" s="247" t="str">
        <f t="shared" si="21"/>
        <v/>
      </c>
      <c r="AG53" s="247" t="str">
        <f t="shared" si="22"/>
        <v/>
      </c>
      <c r="AH53" s="45" t="str">
        <f t="shared" si="23"/>
        <v/>
      </c>
      <c r="AI53" s="46" t="str">
        <f t="shared" si="24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</row>
    <row r="54" spans="1:68" x14ac:dyDescent="0.25">
      <c r="A54" s="19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4"/>
        <v/>
      </c>
      <c r="Z54" s="7" t="str">
        <f t="shared" si="15"/>
        <v/>
      </c>
      <c r="AA54" s="17" t="str">
        <f t="shared" si="16"/>
        <v/>
      </c>
      <c r="AB54" s="196" t="str">
        <f t="shared" si="17"/>
        <v/>
      </c>
      <c r="AC54" s="247" t="str">
        <f t="shared" si="18"/>
        <v/>
      </c>
      <c r="AD54" s="246" t="str">
        <f t="shared" si="19"/>
        <v/>
      </c>
      <c r="AE54" s="18" t="str">
        <f t="shared" si="20"/>
        <v/>
      </c>
      <c r="AF54" s="247" t="str">
        <f t="shared" si="21"/>
        <v/>
      </c>
      <c r="AG54" s="247" t="str">
        <f t="shared" si="22"/>
        <v/>
      </c>
      <c r="AH54" s="45" t="str">
        <f t="shared" si="23"/>
        <v/>
      </c>
      <c r="AI54" s="46" t="str">
        <f t="shared" si="24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</row>
    <row r="55" spans="1:68" x14ac:dyDescent="0.25">
      <c r="A55" s="19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4"/>
        <v/>
      </c>
      <c r="Z55" s="7" t="str">
        <f t="shared" si="15"/>
        <v/>
      </c>
      <c r="AA55" s="17" t="str">
        <f t="shared" si="16"/>
        <v/>
      </c>
      <c r="AB55" s="196" t="str">
        <f t="shared" si="17"/>
        <v/>
      </c>
      <c r="AC55" s="247" t="str">
        <f t="shared" si="18"/>
        <v/>
      </c>
      <c r="AD55" s="246" t="str">
        <f t="shared" si="19"/>
        <v/>
      </c>
      <c r="AE55" s="18" t="str">
        <f t="shared" si="20"/>
        <v/>
      </c>
      <c r="AF55" s="247" t="str">
        <f t="shared" si="21"/>
        <v/>
      </c>
      <c r="AG55" s="247" t="str">
        <f t="shared" si="22"/>
        <v/>
      </c>
      <c r="AH55" s="45" t="str">
        <f t="shared" si="23"/>
        <v/>
      </c>
      <c r="AI55" s="46" t="str">
        <f t="shared" si="24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</row>
    <row r="56" spans="1:68" x14ac:dyDescent="0.25">
      <c r="A56" s="19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4"/>
        <v/>
      </c>
      <c r="Z56" s="7" t="str">
        <f t="shared" si="15"/>
        <v/>
      </c>
      <c r="AA56" s="17" t="str">
        <f t="shared" si="16"/>
        <v/>
      </c>
      <c r="AB56" s="196" t="str">
        <f t="shared" si="17"/>
        <v/>
      </c>
      <c r="AC56" s="247" t="str">
        <f t="shared" si="18"/>
        <v/>
      </c>
      <c r="AD56" s="246" t="str">
        <f t="shared" si="19"/>
        <v/>
      </c>
      <c r="AE56" s="18" t="str">
        <f t="shared" si="20"/>
        <v/>
      </c>
      <c r="AF56" s="247" t="str">
        <f t="shared" si="21"/>
        <v/>
      </c>
      <c r="AG56" s="247" t="str">
        <f t="shared" si="22"/>
        <v/>
      </c>
      <c r="AH56" s="45" t="str">
        <f t="shared" si="23"/>
        <v/>
      </c>
      <c r="AI56" s="46" t="str">
        <f t="shared" si="24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</row>
    <row r="57" spans="1:68" x14ac:dyDescent="0.25">
      <c r="A57" s="19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4"/>
        <v/>
      </c>
      <c r="Z57" s="7" t="str">
        <f t="shared" si="15"/>
        <v/>
      </c>
      <c r="AA57" s="17" t="str">
        <f t="shared" si="16"/>
        <v/>
      </c>
      <c r="AB57" s="196" t="str">
        <f t="shared" si="17"/>
        <v/>
      </c>
      <c r="AC57" s="247" t="str">
        <f t="shared" si="18"/>
        <v/>
      </c>
      <c r="AD57" s="246" t="str">
        <f t="shared" si="19"/>
        <v/>
      </c>
      <c r="AE57" s="18" t="str">
        <f t="shared" si="20"/>
        <v/>
      </c>
      <c r="AF57" s="247" t="str">
        <f t="shared" si="21"/>
        <v/>
      </c>
      <c r="AG57" s="247" t="str">
        <f t="shared" si="22"/>
        <v/>
      </c>
      <c r="AH57" s="45" t="str">
        <f t="shared" si="23"/>
        <v/>
      </c>
      <c r="AI57" s="46" t="str">
        <f t="shared" si="24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</row>
    <row r="58" spans="1:68" x14ac:dyDescent="0.25">
      <c r="A58" s="19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4"/>
        <v/>
      </c>
      <c r="Z58" s="7" t="str">
        <f t="shared" si="15"/>
        <v/>
      </c>
      <c r="AA58" s="17" t="str">
        <f t="shared" si="16"/>
        <v/>
      </c>
      <c r="AB58" s="196" t="str">
        <f t="shared" si="17"/>
        <v/>
      </c>
      <c r="AC58" s="247" t="str">
        <f t="shared" si="18"/>
        <v/>
      </c>
      <c r="AD58" s="246" t="str">
        <f t="shared" si="19"/>
        <v/>
      </c>
      <c r="AE58" s="18" t="str">
        <f t="shared" si="20"/>
        <v/>
      </c>
      <c r="AF58" s="247" t="str">
        <f t="shared" si="21"/>
        <v/>
      </c>
      <c r="AG58" s="247" t="str">
        <f t="shared" si="22"/>
        <v/>
      </c>
      <c r="AH58" s="45" t="str">
        <f t="shared" si="23"/>
        <v/>
      </c>
      <c r="AI58" s="46" t="str">
        <f t="shared" si="24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</row>
    <row r="59" spans="1:68" x14ac:dyDescent="0.25">
      <c r="A59" s="19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4"/>
        <v/>
      </c>
      <c r="Z59" s="7" t="str">
        <f t="shared" si="15"/>
        <v/>
      </c>
      <c r="AA59" s="17" t="str">
        <f t="shared" si="16"/>
        <v/>
      </c>
      <c r="AB59" s="196" t="str">
        <f t="shared" si="17"/>
        <v/>
      </c>
      <c r="AC59" s="247" t="str">
        <f t="shared" si="18"/>
        <v/>
      </c>
      <c r="AD59" s="246" t="str">
        <f t="shared" si="19"/>
        <v/>
      </c>
      <c r="AE59" s="18" t="str">
        <f t="shared" si="20"/>
        <v/>
      </c>
      <c r="AF59" s="247" t="str">
        <f t="shared" si="21"/>
        <v/>
      </c>
      <c r="AG59" s="247" t="str">
        <f t="shared" si="22"/>
        <v/>
      </c>
      <c r="AH59" s="45" t="str">
        <f t="shared" si="23"/>
        <v/>
      </c>
      <c r="AI59" s="46" t="str">
        <f t="shared" si="24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</row>
    <row r="60" spans="1:68" x14ac:dyDescent="0.25">
      <c r="A60" s="19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4"/>
        <v/>
      </c>
      <c r="Z60" s="7" t="str">
        <f t="shared" si="15"/>
        <v/>
      </c>
      <c r="AA60" s="17" t="str">
        <f t="shared" si="16"/>
        <v/>
      </c>
      <c r="AB60" s="196" t="str">
        <f t="shared" si="17"/>
        <v/>
      </c>
      <c r="AC60" s="247" t="str">
        <f t="shared" si="18"/>
        <v/>
      </c>
      <c r="AD60" s="246" t="str">
        <f t="shared" si="19"/>
        <v/>
      </c>
      <c r="AE60" s="18" t="str">
        <f t="shared" si="20"/>
        <v/>
      </c>
      <c r="AF60" s="247" t="str">
        <f t="shared" si="21"/>
        <v/>
      </c>
      <c r="AG60" s="247" t="str">
        <f t="shared" si="22"/>
        <v/>
      </c>
      <c r="AH60" s="45" t="str">
        <f t="shared" si="23"/>
        <v/>
      </c>
      <c r="AI60" s="46" t="str">
        <f t="shared" si="24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</row>
    <row r="61" spans="1:68" x14ac:dyDescent="0.25">
      <c r="A61" s="19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4"/>
        <v/>
      </c>
      <c r="Z61" s="7" t="str">
        <f t="shared" si="15"/>
        <v/>
      </c>
      <c r="AA61" s="17" t="str">
        <f t="shared" si="16"/>
        <v/>
      </c>
      <c r="AB61" s="196" t="str">
        <f t="shared" si="17"/>
        <v/>
      </c>
      <c r="AC61" s="247" t="str">
        <f t="shared" si="18"/>
        <v/>
      </c>
      <c r="AD61" s="246" t="str">
        <f t="shared" si="19"/>
        <v/>
      </c>
      <c r="AE61" s="18" t="str">
        <f t="shared" si="20"/>
        <v/>
      </c>
      <c r="AF61" s="247" t="str">
        <f t="shared" si="21"/>
        <v/>
      </c>
      <c r="AG61" s="247" t="str">
        <f t="shared" si="22"/>
        <v/>
      </c>
      <c r="AH61" s="45" t="str">
        <f t="shared" si="23"/>
        <v/>
      </c>
      <c r="AI61" s="46" t="str">
        <f t="shared" si="24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</row>
    <row r="62" spans="1:68" x14ac:dyDescent="0.25">
      <c r="A62" s="19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4"/>
        <v/>
      </c>
      <c r="Z62" s="7" t="str">
        <f t="shared" si="15"/>
        <v/>
      </c>
      <c r="AA62" s="17" t="str">
        <f t="shared" si="16"/>
        <v/>
      </c>
      <c r="AB62" s="196" t="str">
        <f t="shared" si="17"/>
        <v/>
      </c>
      <c r="AC62" s="247" t="str">
        <f t="shared" si="18"/>
        <v/>
      </c>
      <c r="AD62" s="246" t="str">
        <f t="shared" si="19"/>
        <v/>
      </c>
      <c r="AE62" s="18" t="str">
        <f t="shared" si="20"/>
        <v/>
      </c>
      <c r="AF62" s="247" t="str">
        <f t="shared" si="21"/>
        <v/>
      </c>
      <c r="AG62" s="247" t="str">
        <f t="shared" si="22"/>
        <v/>
      </c>
      <c r="AH62" s="45" t="str">
        <f t="shared" si="23"/>
        <v/>
      </c>
      <c r="AI62" s="46" t="str">
        <f t="shared" si="24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</row>
    <row r="63" spans="1:68" x14ac:dyDescent="0.25">
      <c r="A63" s="19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4"/>
        <v/>
      </c>
      <c r="Z63" s="7" t="str">
        <f t="shared" si="15"/>
        <v/>
      </c>
      <c r="AA63" s="17" t="str">
        <f t="shared" si="16"/>
        <v/>
      </c>
      <c r="AB63" s="196" t="str">
        <f t="shared" si="17"/>
        <v/>
      </c>
      <c r="AC63" s="247" t="str">
        <f t="shared" si="18"/>
        <v/>
      </c>
      <c r="AD63" s="246" t="str">
        <f t="shared" si="19"/>
        <v/>
      </c>
      <c r="AE63" s="18" t="str">
        <f t="shared" si="20"/>
        <v/>
      </c>
      <c r="AF63" s="247" t="str">
        <f t="shared" si="21"/>
        <v/>
      </c>
      <c r="AG63" s="247" t="str">
        <f t="shared" si="22"/>
        <v/>
      </c>
      <c r="AH63" s="45" t="str">
        <f t="shared" si="23"/>
        <v/>
      </c>
      <c r="AI63" s="46" t="str">
        <f t="shared" si="24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</row>
    <row r="64" spans="1:68" x14ac:dyDescent="0.25">
      <c r="A64" s="19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4"/>
        <v/>
      </c>
      <c r="Z64" s="7" t="str">
        <f t="shared" si="15"/>
        <v/>
      </c>
      <c r="AA64" s="17" t="str">
        <f t="shared" si="16"/>
        <v/>
      </c>
      <c r="AB64" s="196" t="str">
        <f t="shared" si="17"/>
        <v/>
      </c>
      <c r="AC64" s="247" t="str">
        <f t="shared" si="18"/>
        <v/>
      </c>
      <c r="AD64" s="246" t="str">
        <f t="shared" si="19"/>
        <v/>
      </c>
      <c r="AE64" s="18" t="str">
        <f t="shared" si="20"/>
        <v/>
      </c>
      <c r="AF64" s="247" t="str">
        <f t="shared" si="21"/>
        <v/>
      </c>
      <c r="AG64" s="247" t="str">
        <f t="shared" si="22"/>
        <v/>
      </c>
      <c r="AH64" s="45" t="str">
        <f t="shared" si="23"/>
        <v/>
      </c>
      <c r="AI64" s="46" t="str">
        <f t="shared" si="24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</row>
    <row r="65" spans="1:68" x14ac:dyDescent="0.25">
      <c r="A65" s="19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4"/>
        <v/>
      </c>
      <c r="Z65" s="7" t="str">
        <f t="shared" si="15"/>
        <v/>
      </c>
      <c r="AA65" s="17" t="str">
        <f t="shared" si="16"/>
        <v/>
      </c>
      <c r="AB65" s="196" t="str">
        <f t="shared" si="17"/>
        <v/>
      </c>
      <c r="AC65" s="247" t="str">
        <f t="shared" si="18"/>
        <v/>
      </c>
      <c r="AD65" s="246" t="str">
        <f t="shared" si="19"/>
        <v/>
      </c>
      <c r="AE65" s="18" t="str">
        <f t="shared" si="20"/>
        <v/>
      </c>
      <c r="AF65" s="247" t="str">
        <f t="shared" si="21"/>
        <v/>
      </c>
      <c r="AG65" s="247" t="str">
        <f t="shared" si="22"/>
        <v/>
      </c>
      <c r="AH65" s="45" t="str">
        <f t="shared" si="23"/>
        <v/>
      </c>
      <c r="AI65" s="46" t="str">
        <f t="shared" si="24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</row>
    <row r="66" spans="1:68" x14ac:dyDescent="0.25">
      <c r="A66" s="19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4"/>
        <v/>
      </c>
      <c r="Z66" s="7" t="str">
        <f t="shared" si="15"/>
        <v/>
      </c>
      <c r="AA66" s="17" t="str">
        <f t="shared" si="16"/>
        <v/>
      </c>
      <c r="AB66" s="196" t="str">
        <f t="shared" si="17"/>
        <v/>
      </c>
      <c r="AC66" s="247" t="str">
        <f t="shared" si="18"/>
        <v/>
      </c>
      <c r="AD66" s="246" t="str">
        <f t="shared" si="19"/>
        <v/>
      </c>
      <c r="AE66" s="18" t="str">
        <f t="shared" si="20"/>
        <v/>
      </c>
      <c r="AF66" s="247" t="str">
        <f t="shared" si="21"/>
        <v/>
      </c>
      <c r="AG66" s="247" t="str">
        <f t="shared" si="22"/>
        <v/>
      </c>
      <c r="AH66" s="45" t="str">
        <f t="shared" si="23"/>
        <v/>
      </c>
      <c r="AI66" s="46" t="str">
        <f t="shared" si="24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</row>
    <row r="67" spans="1:68" x14ac:dyDescent="0.25">
      <c r="A67" s="19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4"/>
        <v/>
      </c>
      <c r="Z67" s="7" t="str">
        <f t="shared" si="15"/>
        <v/>
      </c>
      <c r="AA67" s="17" t="str">
        <f t="shared" si="16"/>
        <v/>
      </c>
      <c r="AB67" s="196" t="str">
        <f t="shared" si="17"/>
        <v/>
      </c>
      <c r="AC67" s="247" t="str">
        <f t="shared" si="18"/>
        <v/>
      </c>
      <c r="AD67" s="246" t="str">
        <f t="shared" si="19"/>
        <v/>
      </c>
      <c r="AE67" s="18" t="str">
        <f t="shared" si="20"/>
        <v/>
      </c>
      <c r="AF67" s="247" t="str">
        <f t="shared" si="21"/>
        <v/>
      </c>
      <c r="AG67" s="247" t="str">
        <f t="shared" si="22"/>
        <v/>
      </c>
      <c r="AH67" s="45" t="str">
        <f t="shared" si="23"/>
        <v/>
      </c>
      <c r="AI67" s="46" t="str">
        <f t="shared" si="24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</row>
    <row r="68" spans="1:68" x14ac:dyDescent="0.25">
      <c r="A68" s="19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4"/>
        <v/>
      </c>
      <c r="Z68" s="7" t="str">
        <f t="shared" si="15"/>
        <v/>
      </c>
      <c r="AA68" s="17" t="str">
        <f t="shared" si="16"/>
        <v/>
      </c>
      <c r="AB68" s="196" t="str">
        <f t="shared" si="17"/>
        <v/>
      </c>
      <c r="AC68" s="247" t="str">
        <f t="shared" si="18"/>
        <v/>
      </c>
      <c r="AD68" s="246" t="str">
        <f t="shared" si="19"/>
        <v/>
      </c>
      <c r="AE68" s="18" t="str">
        <f t="shared" si="20"/>
        <v/>
      </c>
      <c r="AF68" s="247" t="str">
        <f t="shared" si="21"/>
        <v/>
      </c>
      <c r="AG68" s="247" t="str">
        <f t="shared" si="22"/>
        <v/>
      </c>
      <c r="AH68" s="45" t="str">
        <f t="shared" si="23"/>
        <v/>
      </c>
      <c r="AI68" s="46" t="str">
        <f t="shared" si="24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</row>
    <row r="69" spans="1:68" x14ac:dyDescent="0.25">
      <c r="A69" s="19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4"/>
        <v/>
      </c>
      <c r="Z69" s="7" t="str">
        <f t="shared" si="15"/>
        <v/>
      </c>
      <c r="AA69" s="17" t="str">
        <f t="shared" si="16"/>
        <v/>
      </c>
      <c r="AB69" s="196" t="str">
        <f t="shared" si="17"/>
        <v/>
      </c>
      <c r="AC69" s="247" t="str">
        <f t="shared" si="18"/>
        <v/>
      </c>
      <c r="AD69" s="246" t="str">
        <f t="shared" si="19"/>
        <v/>
      </c>
      <c r="AE69" s="18" t="str">
        <f t="shared" si="20"/>
        <v/>
      </c>
      <c r="AF69" s="247" t="str">
        <f t="shared" si="21"/>
        <v/>
      </c>
      <c r="AG69" s="247" t="str">
        <f t="shared" si="22"/>
        <v/>
      </c>
      <c r="AH69" s="45" t="str">
        <f t="shared" si="23"/>
        <v/>
      </c>
      <c r="AI69" s="46" t="str">
        <f t="shared" si="24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</row>
    <row r="70" spans="1:68" x14ac:dyDescent="0.25">
      <c r="A70" s="19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4"/>
        <v/>
      </c>
      <c r="Z70" s="7" t="str">
        <f t="shared" si="15"/>
        <v/>
      </c>
      <c r="AA70" s="17" t="str">
        <f t="shared" si="16"/>
        <v/>
      </c>
      <c r="AB70" s="196" t="str">
        <f t="shared" si="17"/>
        <v/>
      </c>
      <c r="AC70" s="247" t="str">
        <f t="shared" si="18"/>
        <v/>
      </c>
      <c r="AD70" s="246" t="str">
        <f t="shared" si="19"/>
        <v/>
      </c>
      <c r="AE70" s="18" t="str">
        <f t="shared" si="20"/>
        <v/>
      </c>
      <c r="AF70" s="247" t="str">
        <f t="shared" si="21"/>
        <v/>
      </c>
      <c r="AG70" s="247" t="str">
        <f t="shared" si="22"/>
        <v/>
      </c>
      <c r="AH70" s="45" t="str">
        <f t="shared" si="23"/>
        <v/>
      </c>
      <c r="AI70" s="46" t="str">
        <f t="shared" si="24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</row>
    <row r="71" spans="1:68" x14ac:dyDescent="0.25">
      <c r="A71" s="19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4"/>
        <v/>
      </c>
      <c r="Z71" s="7" t="str">
        <f t="shared" si="15"/>
        <v/>
      </c>
      <c r="AA71" s="17" t="str">
        <f t="shared" si="16"/>
        <v/>
      </c>
      <c r="AB71" s="196" t="str">
        <f t="shared" si="17"/>
        <v/>
      </c>
      <c r="AC71" s="247" t="str">
        <f t="shared" si="18"/>
        <v/>
      </c>
      <c r="AD71" s="246" t="str">
        <f t="shared" si="19"/>
        <v/>
      </c>
      <c r="AE71" s="18" t="str">
        <f t="shared" si="20"/>
        <v/>
      </c>
      <c r="AF71" s="247" t="str">
        <f t="shared" si="21"/>
        <v/>
      </c>
      <c r="AG71" s="247" t="str">
        <f t="shared" si="22"/>
        <v/>
      </c>
      <c r="AH71" s="45" t="str">
        <f t="shared" si="23"/>
        <v/>
      </c>
      <c r="AI71" s="46" t="str">
        <f t="shared" si="24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</row>
    <row r="72" spans="1:68" x14ac:dyDescent="0.25">
      <c r="A72" s="19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4"/>
        <v/>
      </c>
      <c r="Z72" s="7" t="str">
        <f t="shared" si="15"/>
        <v/>
      </c>
      <c r="AA72" s="17" t="str">
        <f t="shared" si="16"/>
        <v/>
      </c>
      <c r="AB72" s="196" t="str">
        <f t="shared" si="17"/>
        <v/>
      </c>
      <c r="AC72" s="247" t="str">
        <f t="shared" si="18"/>
        <v/>
      </c>
      <c r="AD72" s="246" t="str">
        <f t="shared" si="19"/>
        <v/>
      </c>
      <c r="AE72" s="18" t="str">
        <f t="shared" si="20"/>
        <v/>
      </c>
      <c r="AF72" s="247" t="str">
        <f t="shared" si="21"/>
        <v/>
      </c>
      <c r="AG72" s="247" t="str">
        <f t="shared" si="22"/>
        <v/>
      </c>
      <c r="AH72" s="45" t="str">
        <f t="shared" si="23"/>
        <v/>
      </c>
      <c r="AI72" s="46" t="str">
        <f t="shared" si="24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</row>
    <row r="73" spans="1:68" x14ac:dyDescent="0.25">
      <c r="A73" s="19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4"/>
        <v/>
      </c>
      <c r="Z73" s="7" t="str">
        <f t="shared" si="15"/>
        <v/>
      </c>
      <c r="AA73" s="17" t="str">
        <f t="shared" si="16"/>
        <v/>
      </c>
      <c r="AB73" s="196" t="str">
        <f t="shared" si="17"/>
        <v/>
      </c>
      <c r="AC73" s="247" t="str">
        <f t="shared" si="18"/>
        <v/>
      </c>
      <c r="AD73" s="246" t="str">
        <f t="shared" si="19"/>
        <v/>
      </c>
      <c r="AE73" s="18" t="str">
        <f t="shared" si="20"/>
        <v/>
      </c>
      <c r="AF73" s="247" t="str">
        <f t="shared" si="21"/>
        <v/>
      </c>
      <c r="AG73" s="247" t="str">
        <f t="shared" si="22"/>
        <v/>
      </c>
      <c r="AH73" s="45" t="str">
        <f t="shared" si="23"/>
        <v/>
      </c>
      <c r="AI73" s="46" t="str">
        <f t="shared" si="24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</row>
    <row r="74" spans="1:68" x14ac:dyDescent="0.25">
      <c r="A74" s="19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4"/>
        <v/>
      </c>
      <c r="Z74" s="7" t="str">
        <f t="shared" si="15"/>
        <v/>
      </c>
      <c r="AA74" s="17" t="str">
        <f t="shared" si="16"/>
        <v/>
      </c>
      <c r="AB74" s="196" t="str">
        <f t="shared" si="17"/>
        <v/>
      </c>
      <c r="AC74" s="247" t="str">
        <f t="shared" si="18"/>
        <v/>
      </c>
      <c r="AD74" s="246" t="str">
        <f t="shared" si="19"/>
        <v/>
      </c>
      <c r="AE74" s="18" t="str">
        <f t="shared" si="20"/>
        <v/>
      </c>
      <c r="AF74" s="247" t="str">
        <f t="shared" si="21"/>
        <v/>
      </c>
      <c r="AG74" s="247" t="str">
        <f t="shared" si="22"/>
        <v/>
      </c>
      <c r="AH74" s="45" t="str">
        <f t="shared" si="23"/>
        <v/>
      </c>
      <c r="AI74" s="46" t="str">
        <f t="shared" si="24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</row>
    <row r="75" spans="1:68" x14ac:dyDescent="0.25">
      <c r="A75" s="19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4"/>
        <v/>
      </c>
      <c r="Z75" s="7" t="str">
        <f t="shared" si="15"/>
        <v/>
      </c>
      <c r="AA75" s="17" t="str">
        <f t="shared" si="16"/>
        <v/>
      </c>
      <c r="AB75" s="196" t="str">
        <f t="shared" si="17"/>
        <v/>
      </c>
      <c r="AC75" s="247" t="str">
        <f t="shared" si="18"/>
        <v/>
      </c>
      <c r="AD75" s="246" t="str">
        <f t="shared" si="19"/>
        <v/>
      </c>
      <c r="AE75" s="18" t="str">
        <f t="shared" si="20"/>
        <v/>
      </c>
      <c r="AF75" s="247" t="str">
        <f t="shared" si="21"/>
        <v/>
      </c>
      <c r="AG75" s="247" t="str">
        <f t="shared" si="22"/>
        <v/>
      </c>
      <c r="AH75" s="45" t="str">
        <f t="shared" si="23"/>
        <v/>
      </c>
      <c r="AI75" s="46" t="str">
        <f t="shared" si="24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</row>
    <row r="76" spans="1:68" x14ac:dyDescent="0.25">
      <c r="A76" s="19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4"/>
        <v/>
      </c>
      <c r="Z76" s="7" t="str">
        <f t="shared" si="15"/>
        <v/>
      </c>
      <c r="AA76" s="17" t="str">
        <f t="shared" si="16"/>
        <v/>
      </c>
      <c r="AB76" s="196" t="str">
        <f t="shared" si="17"/>
        <v/>
      </c>
      <c r="AC76" s="247" t="str">
        <f t="shared" si="18"/>
        <v/>
      </c>
      <c r="AD76" s="246" t="str">
        <f t="shared" si="19"/>
        <v/>
      </c>
      <c r="AE76" s="18" t="str">
        <f t="shared" si="20"/>
        <v/>
      </c>
      <c r="AF76" s="247" t="str">
        <f t="shared" si="21"/>
        <v/>
      </c>
      <c r="AG76" s="247" t="str">
        <f t="shared" si="22"/>
        <v/>
      </c>
      <c r="AH76" s="45" t="str">
        <f t="shared" si="23"/>
        <v/>
      </c>
      <c r="AI76" s="46" t="str">
        <f t="shared" si="24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</row>
    <row r="77" spans="1:68" x14ac:dyDescent="0.25">
      <c r="A77" s="19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4"/>
        <v/>
      </c>
      <c r="Z77" s="7" t="str">
        <f t="shared" si="15"/>
        <v/>
      </c>
      <c r="AA77" s="17" t="str">
        <f t="shared" si="16"/>
        <v/>
      </c>
      <c r="AB77" s="196" t="str">
        <f t="shared" si="17"/>
        <v/>
      </c>
      <c r="AC77" s="247" t="str">
        <f t="shared" si="18"/>
        <v/>
      </c>
      <c r="AD77" s="246" t="str">
        <f t="shared" si="19"/>
        <v/>
      </c>
      <c r="AE77" s="18" t="str">
        <f t="shared" si="20"/>
        <v/>
      </c>
      <c r="AF77" s="247" t="str">
        <f t="shared" si="21"/>
        <v/>
      </c>
      <c r="AG77" s="247" t="str">
        <f t="shared" si="22"/>
        <v/>
      </c>
      <c r="AH77" s="45" t="str">
        <f t="shared" si="23"/>
        <v/>
      </c>
      <c r="AI77" s="46" t="str">
        <f t="shared" si="24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</row>
    <row r="78" spans="1:68" x14ac:dyDescent="0.25">
      <c r="A78" s="19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4"/>
        <v/>
      </c>
      <c r="Z78" s="7" t="str">
        <f t="shared" si="15"/>
        <v/>
      </c>
      <c r="AA78" s="17" t="str">
        <f t="shared" si="16"/>
        <v/>
      </c>
      <c r="AB78" s="196" t="str">
        <f t="shared" si="17"/>
        <v/>
      </c>
      <c r="AC78" s="247" t="str">
        <f t="shared" si="18"/>
        <v/>
      </c>
      <c r="AD78" s="246" t="str">
        <f t="shared" si="19"/>
        <v/>
      </c>
      <c r="AE78" s="18" t="str">
        <f t="shared" si="20"/>
        <v/>
      </c>
      <c r="AF78" s="247" t="str">
        <f t="shared" si="21"/>
        <v/>
      </c>
      <c r="AG78" s="247" t="str">
        <f t="shared" si="22"/>
        <v/>
      </c>
      <c r="AH78" s="45" t="str">
        <f t="shared" si="23"/>
        <v/>
      </c>
      <c r="AI78" s="46" t="str">
        <f t="shared" si="24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</row>
    <row r="79" spans="1:68" x14ac:dyDescent="0.25">
      <c r="A79" s="19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5">IF(H79&lt;&gt;"",R79*W79*Q79*P79,"")</f>
        <v/>
      </c>
      <c r="Z79" s="7" t="str">
        <f t="shared" ref="Z79:Z100" si="26">IF(H79&lt;&gt;"",Y79/($D$6+$D$7),"")</f>
        <v/>
      </c>
      <c r="AA79" s="17" t="str">
        <f t="shared" ref="AA79:AA100" si="27">IF(S79&lt;&gt;"",X79,"")</f>
        <v/>
      </c>
      <c r="AB79" s="196" t="str">
        <f t="shared" ref="AB79:AB100" si="28">IF(AND(S79&lt;&gt;"",X79&lt;&gt;"-"),AA79-X79,"")</f>
        <v/>
      </c>
      <c r="AC79" s="247" t="str">
        <f t="shared" ref="AC79:AC100" si="29">IF(AND($AA79&lt;&gt;"",Q79&lt;&gt;""),($D$6+$D$7)*AA79-Y79,"")</f>
        <v/>
      </c>
      <c r="AD79" s="246" t="str">
        <f t="shared" ref="AD79:AD100" si="30">IF(AND($AC79&lt;&gt;""),AC79/R79/W79/P79,"")</f>
        <v/>
      </c>
      <c r="AE79" s="18" t="str">
        <f t="shared" ref="AE79:AE100" si="31">IF(Q79&lt;&gt;"",ROUND(AD79,0),"")</f>
        <v/>
      </c>
      <c r="AF79" s="247" t="str">
        <f t="shared" ref="AF79:AF100" si="32">IF(AD79&lt;&gt;"",AE79*R79*W79,"")</f>
        <v/>
      </c>
      <c r="AG79" s="247" t="str">
        <f t="shared" ref="AG79:AG100" si="33">IF(AD79&lt;&gt;"",AE79*R79*W79*P79,"")</f>
        <v/>
      </c>
      <c r="AH79" s="45" t="str">
        <f t="shared" ref="AH79:AH100" si="34">IF(H79&lt;&gt;"",AE79+Q79,"")</f>
        <v/>
      </c>
      <c r="AI79" s="46" t="str">
        <f t="shared" ref="AI79:AI100" si="35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</row>
    <row r="80" spans="1:68" x14ac:dyDescent="0.25">
      <c r="A80" s="19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5"/>
        <v/>
      </c>
      <c r="Z80" s="7" t="str">
        <f t="shared" si="26"/>
        <v/>
      </c>
      <c r="AA80" s="17" t="str">
        <f t="shared" si="27"/>
        <v/>
      </c>
      <c r="AB80" s="196" t="str">
        <f t="shared" si="28"/>
        <v/>
      </c>
      <c r="AC80" s="247" t="str">
        <f t="shared" si="29"/>
        <v/>
      </c>
      <c r="AD80" s="246" t="str">
        <f t="shared" si="30"/>
        <v/>
      </c>
      <c r="AE80" s="18" t="str">
        <f t="shared" si="31"/>
        <v/>
      </c>
      <c r="AF80" s="247" t="str">
        <f t="shared" si="32"/>
        <v/>
      </c>
      <c r="AG80" s="247" t="str">
        <f t="shared" si="33"/>
        <v/>
      </c>
      <c r="AH80" s="45" t="str">
        <f t="shared" si="34"/>
        <v/>
      </c>
      <c r="AI80" s="46" t="str">
        <f t="shared" si="35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</row>
    <row r="81" spans="1:68" x14ac:dyDescent="0.25">
      <c r="A81" s="19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5"/>
        <v/>
      </c>
      <c r="Z81" s="7" t="str">
        <f t="shared" si="26"/>
        <v/>
      </c>
      <c r="AA81" s="17" t="str">
        <f t="shared" si="27"/>
        <v/>
      </c>
      <c r="AB81" s="196" t="str">
        <f t="shared" si="28"/>
        <v/>
      </c>
      <c r="AC81" s="247" t="str">
        <f t="shared" si="29"/>
        <v/>
      </c>
      <c r="AD81" s="246" t="str">
        <f t="shared" si="30"/>
        <v/>
      </c>
      <c r="AE81" s="18" t="str">
        <f t="shared" si="31"/>
        <v/>
      </c>
      <c r="AF81" s="247" t="str">
        <f t="shared" si="32"/>
        <v/>
      </c>
      <c r="AG81" s="247" t="str">
        <f t="shared" si="33"/>
        <v/>
      </c>
      <c r="AH81" s="45" t="str">
        <f t="shared" si="34"/>
        <v/>
      </c>
      <c r="AI81" s="46" t="str">
        <f t="shared" si="35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</row>
    <row r="82" spans="1:68" x14ac:dyDescent="0.25">
      <c r="A82" s="19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5"/>
        <v/>
      </c>
      <c r="Z82" s="7" t="str">
        <f t="shared" si="26"/>
        <v/>
      </c>
      <c r="AA82" s="17" t="str">
        <f t="shared" si="27"/>
        <v/>
      </c>
      <c r="AB82" s="196" t="str">
        <f t="shared" si="28"/>
        <v/>
      </c>
      <c r="AC82" s="247" t="str">
        <f t="shared" si="29"/>
        <v/>
      </c>
      <c r="AD82" s="246" t="str">
        <f t="shared" si="30"/>
        <v/>
      </c>
      <c r="AE82" s="18" t="str">
        <f t="shared" si="31"/>
        <v/>
      </c>
      <c r="AF82" s="247" t="str">
        <f t="shared" si="32"/>
        <v/>
      </c>
      <c r="AG82" s="247" t="str">
        <f t="shared" si="33"/>
        <v/>
      </c>
      <c r="AH82" s="45" t="str">
        <f t="shared" si="34"/>
        <v/>
      </c>
      <c r="AI82" s="46" t="str">
        <f t="shared" si="35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</row>
    <row r="83" spans="1:68" x14ac:dyDescent="0.25">
      <c r="A83" s="19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5"/>
        <v/>
      </c>
      <c r="Z83" s="7" t="str">
        <f t="shared" si="26"/>
        <v/>
      </c>
      <c r="AA83" s="17" t="str">
        <f t="shared" si="27"/>
        <v/>
      </c>
      <c r="AB83" s="196" t="str">
        <f t="shared" si="28"/>
        <v/>
      </c>
      <c r="AC83" s="247" t="str">
        <f t="shared" si="29"/>
        <v/>
      </c>
      <c r="AD83" s="246" t="str">
        <f t="shared" si="30"/>
        <v/>
      </c>
      <c r="AE83" s="18" t="str">
        <f t="shared" si="31"/>
        <v/>
      </c>
      <c r="AF83" s="247" t="str">
        <f t="shared" si="32"/>
        <v/>
      </c>
      <c r="AG83" s="247" t="str">
        <f t="shared" si="33"/>
        <v/>
      </c>
      <c r="AH83" s="45" t="str">
        <f t="shared" si="34"/>
        <v/>
      </c>
      <c r="AI83" s="46" t="str">
        <f t="shared" si="35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</row>
    <row r="84" spans="1:68" x14ac:dyDescent="0.25">
      <c r="A84" s="19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5"/>
        <v/>
      </c>
      <c r="Z84" s="7" t="str">
        <f t="shared" si="26"/>
        <v/>
      </c>
      <c r="AA84" s="17" t="str">
        <f t="shared" si="27"/>
        <v/>
      </c>
      <c r="AB84" s="196" t="str">
        <f t="shared" si="28"/>
        <v/>
      </c>
      <c r="AC84" s="247" t="str">
        <f t="shared" si="29"/>
        <v/>
      </c>
      <c r="AD84" s="246" t="str">
        <f t="shared" si="30"/>
        <v/>
      </c>
      <c r="AE84" s="18" t="str">
        <f t="shared" si="31"/>
        <v/>
      </c>
      <c r="AF84" s="247" t="str">
        <f t="shared" si="32"/>
        <v/>
      </c>
      <c r="AG84" s="247" t="str">
        <f t="shared" si="33"/>
        <v/>
      </c>
      <c r="AH84" s="45" t="str">
        <f t="shared" si="34"/>
        <v/>
      </c>
      <c r="AI84" s="46" t="str">
        <f t="shared" si="35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</row>
    <row r="85" spans="1:68" x14ac:dyDescent="0.25">
      <c r="A85" s="19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5"/>
        <v/>
      </c>
      <c r="Z85" s="7" t="str">
        <f t="shared" si="26"/>
        <v/>
      </c>
      <c r="AA85" s="17" t="str">
        <f t="shared" si="27"/>
        <v/>
      </c>
      <c r="AB85" s="196" t="str">
        <f t="shared" si="28"/>
        <v/>
      </c>
      <c r="AC85" s="247" t="str">
        <f t="shared" si="29"/>
        <v/>
      </c>
      <c r="AD85" s="246" t="str">
        <f t="shared" si="30"/>
        <v/>
      </c>
      <c r="AE85" s="18" t="str">
        <f t="shared" si="31"/>
        <v/>
      </c>
      <c r="AF85" s="247" t="str">
        <f t="shared" si="32"/>
        <v/>
      </c>
      <c r="AG85" s="247" t="str">
        <f t="shared" si="33"/>
        <v/>
      </c>
      <c r="AH85" s="45" t="str">
        <f t="shared" si="34"/>
        <v/>
      </c>
      <c r="AI85" s="46" t="str">
        <f t="shared" si="35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</row>
    <row r="86" spans="1:68" x14ac:dyDescent="0.25">
      <c r="A86" s="19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5"/>
        <v/>
      </c>
      <c r="Z86" s="7" t="str">
        <f t="shared" si="26"/>
        <v/>
      </c>
      <c r="AA86" s="17" t="str">
        <f t="shared" si="27"/>
        <v/>
      </c>
      <c r="AB86" s="196" t="str">
        <f t="shared" si="28"/>
        <v/>
      </c>
      <c r="AC86" s="247" t="str">
        <f t="shared" si="29"/>
        <v/>
      </c>
      <c r="AD86" s="246" t="str">
        <f t="shared" si="30"/>
        <v/>
      </c>
      <c r="AE86" s="18" t="str">
        <f t="shared" si="31"/>
        <v/>
      </c>
      <c r="AF86" s="247" t="str">
        <f t="shared" si="32"/>
        <v/>
      </c>
      <c r="AG86" s="247" t="str">
        <f t="shared" si="33"/>
        <v/>
      </c>
      <c r="AH86" s="45" t="str">
        <f t="shared" si="34"/>
        <v/>
      </c>
      <c r="AI86" s="46" t="str">
        <f t="shared" si="35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</row>
    <row r="87" spans="1:68" x14ac:dyDescent="0.25">
      <c r="A87" s="19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5"/>
        <v/>
      </c>
      <c r="Z87" s="7" t="str">
        <f t="shared" si="26"/>
        <v/>
      </c>
      <c r="AA87" s="17" t="str">
        <f t="shared" si="27"/>
        <v/>
      </c>
      <c r="AB87" s="196" t="str">
        <f t="shared" si="28"/>
        <v/>
      </c>
      <c r="AC87" s="247" t="str">
        <f t="shared" si="29"/>
        <v/>
      </c>
      <c r="AD87" s="246" t="str">
        <f t="shared" si="30"/>
        <v/>
      </c>
      <c r="AE87" s="18" t="str">
        <f t="shared" si="31"/>
        <v/>
      </c>
      <c r="AF87" s="247" t="str">
        <f t="shared" si="32"/>
        <v/>
      </c>
      <c r="AG87" s="247" t="str">
        <f t="shared" si="33"/>
        <v/>
      </c>
      <c r="AH87" s="45" t="str">
        <f t="shared" si="34"/>
        <v/>
      </c>
      <c r="AI87" s="46" t="str">
        <f t="shared" si="35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</row>
    <row r="88" spans="1:68" x14ac:dyDescent="0.25">
      <c r="A88" s="19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5"/>
        <v/>
      </c>
      <c r="Z88" s="7" t="str">
        <f t="shared" si="26"/>
        <v/>
      </c>
      <c r="AA88" s="17" t="str">
        <f t="shared" si="27"/>
        <v/>
      </c>
      <c r="AB88" s="196" t="str">
        <f t="shared" si="28"/>
        <v/>
      </c>
      <c r="AC88" s="247" t="str">
        <f t="shared" si="29"/>
        <v/>
      </c>
      <c r="AD88" s="246" t="str">
        <f t="shared" si="30"/>
        <v/>
      </c>
      <c r="AE88" s="18" t="str">
        <f t="shared" si="31"/>
        <v/>
      </c>
      <c r="AF88" s="247" t="str">
        <f t="shared" si="32"/>
        <v/>
      </c>
      <c r="AG88" s="247" t="str">
        <f t="shared" si="33"/>
        <v/>
      </c>
      <c r="AH88" s="45" t="str">
        <f t="shared" si="34"/>
        <v/>
      </c>
      <c r="AI88" s="46" t="str">
        <f t="shared" si="35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</row>
    <row r="89" spans="1:68" x14ac:dyDescent="0.25">
      <c r="A89" s="19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5"/>
        <v/>
      </c>
      <c r="Z89" s="7" t="str">
        <f t="shared" si="26"/>
        <v/>
      </c>
      <c r="AA89" s="17" t="str">
        <f t="shared" si="27"/>
        <v/>
      </c>
      <c r="AB89" s="196" t="str">
        <f t="shared" si="28"/>
        <v/>
      </c>
      <c r="AC89" s="247" t="str">
        <f t="shared" si="29"/>
        <v/>
      </c>
      <c r="AD89" s="246" t="str">
        <f t="shared" si="30"/>
        <v/>
      </c>
      <c r="AE89" s="18" t="str">
        <f t="shared" si="31"/>
        <v/>
      </c>
      <c r="AF89" s="247" t="str">
        <f t="shared" si="32"/>
        <v/>
      </c>
      <c r="AG89" s="247" t="str">
        <f t="shared" si="33"/>
        <v/>
      </c>
      <c r="AH89" s="45" t="str">
        <f t="shared" si="34"/>
        <v/>
      </c>
      <c r="AI89" s="46" t="str">
        <f t="shared" si="35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</row>
    <row r="90" spans="1:68" x14ac:dyDescent="0.25">
      <c r="A90" s="19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5"/>
        <v/>
      </c>
      <c r="Z90" s="7" t="str">
        <f t="shared" si="26"/>
        <v/>
      </c>
      <c r="AA90" s="17" t="str">
        <f t="shared" si="27"/>
        <v/>
      </c>
      <c r="AB90" s="196" t="str">
        <f t="shared" si="28"/>
        <v/>
      </c>
      <c r="AC90" s="247" t="str">
        <f t="shared" si="29"/>
        <v/>
      </c>
      <c r="AD90" s="246" t="str">
        <f t="shared" si="30"/>
        <v/>
      </c>
      <c r="AE90" s="18" t="str">
        <f t="shared" si="31"/>
        <v/>
      </c>
      <c r="AF90" s="247" t="str">
        <f t="shared" si="32"/>
        <v/>
      </c>
      <c r="AG90" s="247" t="str">
        <f t="shared" si="33"/>
        <v/>
      </c>
      <c r="AH90" s="45" t="str">
        <f t="shared" si="34"/>
        <v/>
      </c>
      <c r="AI90" s="46" t="str">
        <f t="shared" si="35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</row>
    <row r="91" spans="1:68" x14ac:dyDescent="0.25">
      <c r="A91" s="19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5"/>
        <v/>
      </c>
      <c r="Z91" s="7" t="str">
        <f t="shared" si="26"/>
        <v/>
      </c>
      <c r="AA91" s="17" t="str">
        <f t="shared" si="27"/>
        <v/>
      </c>
      <c r="AB91" s="196" t="str">
        <f t="shared" si="28"/>
        <v/>
      </c>
      <c r="AC91" s="247" t="str">
        <f t="shared" si="29"/>
        <v/>
      </c>
      <c r="AD91" s="246" t="str">
        <f t="shared" si="30"/>
        <v/>
      </c>
      <c r="AE91" s="18" t="str">
        <f t="shared" si="31"/>
        <v/>
      </c>
      <c r="AF91" s="247" t="str">
        <f t="shared" si="32"/>
        <v/>
      </c>
      <c r="AG91" s="247" t="str">
        <f t="shared" si="33"/>
        <v/>
      </c>
      <c r="AH91" s="45" t="str">
        <f t="shared" si="34"/>
        <v/>
      </c>
      <c r="AI91" s="46" t="str">
        <f t="shared" si="35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</row>
    <row r="92" spans="1:68" x14ac:dyDescent="0.25">
      <c r="A92" s="19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5"/>
        <v/>
      </c>
      <c r="Z92" s="7" t="str">
        <f t="shared" si="26"/>
        <v/>
      </c>
      <c r="AA92" s="17" t="str">
        <f t="shared" si="27"/>
        <v/>
      </c>
      <c r="AB92" s="196" t="str">
        <f t="shared" si="28"/>
        <v/>
      </c>
      <c r="AC92" s="247" t="str">
        <f t="shared" si="29"/>
        <v/>
      </c>
      <c r="AD92" s="246" t="str">
        <f t="shared" si="30"/>
        <v/>
      </c>
      <c r="AE92" s="18" t="str">
        <f t="shared" si="31"/>
        <v/>
      </c>
      <c r="AF92" s="247" t="str">
        <f t="shared" si="32"/>
        <v/>
      </c>
      <c r="AG92" s="247" t="str">
        <f t="shared" si="33"/>
        <v/>
      </c>
      <c r="AH92" s="45" t="str">
        <f t="shared" si="34"/>
        <v/>
      </c>
      <c r="AI92" s="46" t="str">
        <f t="shared" si="35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</row>
    <row r="93" spans="1:68" x14ac:dyDescent="0.25">
      <c r="A93" s="19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5"/>
        <v/>
      </c>
      <c r="Z93" s="7" t="str">
        <f t="shared" si="26"/>
        <v/>
      </c>
      <c r="AA93" s="17" t="str">
        <f t="shared" si="27"/>
        <v/>
      </c>
      <c r="AB93" s="196" t="str">
        <f t="shared" si="28"/>
        <v/>
      </c>
      <c r="AC93" s="247" t="str">
        <f t="shared" si="29"/>
        <v/>
      </c>
      <c r="AD93" s="246" t="str">
        <f t="shared" si="30"/>
        <v/>
      </c>
      <c r="AE93" s="18" t="str">
        <f t="shared" si="31"/>
        <v/>
      </c>
      <c r="AF93" s="247" t="str">
        <f t="shared" si="32"/>
        <v/>
      </c>
      <c r="AG93" s="247" t="str">
        <f t="shared" si="33"/>
        <v/>
      </c>
      <c r="AH93" s="45" t="str">
        <f t="shared" si="34"/>
        <v/>
      </c>
      <c r="AI93" s="46" t="str">
        <f t="shared" si="35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</row>
    <row r="94" spans="1:68" x14ac:dyDescent="0.25">
      <c r="A94" s="19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5"/>
        <v/>
      </c>
      <c r="Z94" s="7" t="str">
        <f t="shared" si="26"/>
        <v/>
      </c>
      <c r="AA94" s="17" t="str">
        <f t="shared" si="27"/>
        <v/>
      </c>
      <c r="AB94" s="196" t="str">
        <f t="shared" si="28"/>
        <v/>
      </c>
      <c r="AC94" s="247" t="str">
        <f t="shared" si="29"/>
        <v/>
      </c>
      <c r="AD94" s="246" t="str">
        <f t="shared" si="30"/>
        <v/>
      </c>
      <c r="AE94" s="18" t="str">
        <f t="shared" si="31"/>
        <v/>
      </c>
      <c r="AF94" s="247" t="str">
        <f t="shared" si="32"/>
        <v/>
      </c>
      <c r="AG94" s="247" t="str">
        <f t="shared" si="33"/>
        <v/>
      </c>
      <c r="AH94" s="45" t="str">
        <f t="shared" si="34"/>
        <v/>
      </c>
      <c r="AI94" s="46" t="str">
        <f t="shared" si="35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</row>
    <row r="95" spans="1:68" x14ac:dyDescent="0.25">
      <c r="A95" s="19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5"/>
        <v/>
      </c>
      <c r="Z95" s="7" t="str">
        <f t="shared" si="26"/>
        <v/>
      </c>
      <c r="AA95" s="17" t="str">
        <f t="shared" si="27"/>
        <v/>
      </c>
      <c r="AB95" s="196" t="str">
        <f t="shared" si="28"/>
        <v/>
      </c>
      <c r="AC95" s="247" t="str">
        <f t="shared" si="29"/>
        <v/>
      </c>
      <c r="AD95" s="246" t="str">
        <f t="shared" si="30"/>
        <v/>
      </c>
      <c r="AE95" s="18" t="str">
        <f t="shared" si="31"/>
        <v/>
      </c>
      <c r="AF95" s="247" t="str">
        <f t="shared" si="32"/>
        <v/>
      </c>
      <c r="AG95" s="247" t="str">
        <f t="shared" si="33"/>
        <v/>
      </c>
      <c r="AH95" s="45" t="str">
        <f t="shared" si="34"/>
        <v/>
      </c>
      <c r="AI95" s="46" t="str">
        <f t="shared" si="35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</row>
    <row r="96" spans="1:68" x14ac:dyDescent="0.25">
      <c r="A96" s="19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5"/>
        <v/>
      </c>
      <c r="Z96" s="7" t="str">
        <f t="shared" si="26"/>
        <v/>
      </c>
      <c r="AA96" s="17" t="str">
        <f t="shared" si="27"/>
        <v/>
      </c>
      <c r="AB96" s="196" t="str">
        <f t="shared" si="28"/>
        <v/>
      </c>
      <c r="AC96" s="247" t="str">
        <f t="shared" si="29"/>
        <v/>
      </c>
      <c r="AD96" s="246" t="str">
        <f t="shared" si="30"/>
        <v/>
      </c>
      <c r="AE96" s="18" t="str">
        <f t="shared" si="31"/>
        <v/>
      </c>
      <c r="AF96" s="247" t="str">
        <f t="shared" si="32"/>
        <v/>
      </c>
      <c r="AG96" s="247" t="str">
        <f t="shared" si="33"/>
        <v/>
      </c>
      <c r="AH96" s="45" t="str">
        <f t="shared" si="34"/>
        <v/>
      </c>
      <c r="AI96" s="46" t="str">
        <f t="shared" si="35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</row>
    <row r="97" spans="1:68" x14ac:dyDescent="0.25">
      <c r="A97" s="19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5"/>
        <v/>
      </c>
      <c r="Z97" s="7" t="str">
        <f t="shared" si="26"/>
        <v/>
      </c>
      <c r="AA97" s="17" t="str">
        <f t="shared" si="27"/>
        <v/>
      </c>
      <c r="AB97" s="196" t="str">
        <f t="shared" si="28"/>
        <v/>
      </c>
      <c r="AC97" s="247" t="str">
        <f t="shared" si="29"/>
        <v/>
      </c>
      <c r="AD97" s="246" t="str">
        <f t="shared" si="30"/>
        <v/>
      </c>
      <c r="AE97" s="18" t="str">
        <f t="shared" si="31"/>
        <v/>
      </c>
      <c r="AF97" s="247" t="str">
        <f t="shared" si="32"/>
        <v/>
      </c>
      <c r="AG97" s="247" t="str">
        <f t="shared" si="33"/>
        <v/>
      </c>
      <c r="AH97" s="45" t="str">
        <f t="shared" si="34"/>
        <v/>
      </c>
      <c r="AI97" s="46" t="str">
        <f t="shared" si="35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</row>
    <row r="98" spans="1:68" x14ac:dyDescent="0.25">
      <c r="A98" s="19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5"/>
        <v/>
      </c>
      <c r="Z98" s="7" t="str">
        <f t="shared" si="26"/>
        <v/>
      </c>
      <c r="AA98" s="17" t="str">
        <f t="shared" si="27"/>
        <v/>
      </c>
      <c r="AB98" s="196" t="str">
        <f t="shared" si="28"/>
        <v/>
      </c>
      <c r="AC98" s="247" t="str">
        <f t="shared" si="29"/>
        <v/>
      </c>
      <c r="AD98" s="246" t="str">
        <f t="shared" si="30"/>
        <v/>
      </c>
      <c r="AE98" s="18" t="str">
        <f t="shared" si="31"/>
        <v/>
      </c>
      <c r="AF98" s="247" t="str">
        <f t="shared" si="32"/>
        <v/>
      </c>
      <c r="AG98" s="247" t="str">
        <f t="shared" si="33"/>
        <v/>
      </c>
      <c r="AH98" s="45" t="str">
        <f t="shared" si="34"/>
        <v/>
      </c>
      <c r="AI98" s="46" t="str">
        <f t="shared" si="35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</row>
    <row r="99" spans="1:68" x14ac:dyDescent="0.25">
      <c r="A99" s="19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5"/>
        <v/>
      </c>
      <c r="Z99" s="7" t="str">
        <f t="shared" si="26"/>
        <v/>
      </c>
      <c r="AA99" s="17" t="str">
        <f t="shared" si="27"/>
        <v/>
      </c>
      <c r="AB99" s="196" t="str">
        <f t="shared" si="28"/>
        <v/>
      </c>
      <c r="AC99" s="247" t="str">
        <f t="shared" si="29"/>
        <v/>
      </c>
      <c r="AD99" s="246" t="str">
        <f t="shared" si="30"/>
        <v/>
      </c>
      <c r="AE99" s="18" t="str">
        <f t="shared" si="31"/>
        <v/>
      </c>
      <c r="AF99" s="247" t="str">
        <f t="shared" si="32"/>
        <v/>
      </c>
      <c r="AG99" s="247" t="str">
        <f t="shared" si="33"/>
        <v/>
      </c>
      <c r="AH99" s="45" t="str">
        <f t="shared" si="34"/>
        <v/>
      </c>
      <c r="AI99" s="46" t="str">
        <f t="shared" si="35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</row>
    <row r="100" spans="1:68" x14ac:dyDescent="0.25">
      <c r="A100" s="19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5"/>
        <v/>
      </c>
      <c r="Z100" s="7" t="str">
        <f t="shared" si="26"/>
        <v/>
      </c>
      <c r="AA100" s="17" t="str">
        <f t="shared" si="27"/>
        <v/>
      </c>
      <c r="AB100" s="196" t="str">
        <f t="shared" si="28"/>
        <v/>
      </c>
      <c r="AC100" s="247" t="str">
        <f t="shared" si="29"/>
        <v/>
      </c>
      <c r="AD100" s="246" t="str">
        <f t="shared" si="30"/>
        <v/>
      </c>
      <c r="AE100" s="18" t="str">
        <f t="shared" si="31"/>
        <v/>
      </c>
      <c r="AF100" s="247" t="str">
        <f t="shared" si="32"/>
        <v/>
      </c>
      <c r="AG100" s="247" t="str">
        <f t="shared" si="33"/>
        <v/>
      </c>
      <c r="AH100" s="45" t="str">
        <f t="shared" si="34"/>
        <v/>
      </c>
      <c r="AI100" s="46" t="str">
        <f t="shared" si="35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</row>
    <row r="101" spans="1:68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</row>
    <row r="102" spans="1:68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</row>
    <row r="103" spans="1:68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</row>
    <row r="104" spans="1:68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</row>
    <row r="105" spans="1:68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</row>
    <row r="106" spans="1:68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</row>
    <row r="107" spans="1:68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</row>
    <row r="108" spans="1:68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</row>
    <row r="109" spans="1:68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</row>
    <row r="110" spans="1:68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</row>
    <row r="111" spans="1:68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</row>
    <row r="112" spans="1:68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</row>
    <row r="113" spans="1:67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</row>
    <row r="114" spans="1:67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</row>
    <row r="115" spans="1:67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</row>
    <row r="116" spans="1:67" x14ac:dyDescent="0.25">
      <c r="B116" s="19"/>
      <c r="C116" s="19"/>
      <c r="D116" s="19"/>
      <c r="E116" s="19"/>
      <c r="F116" s="19"/>
    </row>
  </sheetData>
  <conditionalFormatting sqref="P15:P100 W15:W100">
    <cfRule type="cellIs" dxfId="698" priority="52" operator="notEqual">
      <formula>1</formula>
    </cfRule>
  </conditionalFormatting>
  <conditionalFormatting sqref="K3:N6 K8:N11">
    <cfRule type="expression" dxfId="697" priority="115">
      <formula>$M3&gt;$N3</formula>
    </cfRule>
  </conditionalFormatting>
  <conditionalFormatting sqref="AB15:AB100">
    <cfRule type="colorScale" priority="14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L1:M1">
    <cfRule type="cellIs" dxfId="696" priority="13" operator="notBetween">
      <formula>0.99</formula>
      <formula>1.01</formula>
    </cfRule>
  </conditionalFormatting>
  <conditionalFormatting sqref="K7:N7">
    <cfRule type="expression" dxfId="695" priority="7">
      <formula>$M7&gt;$N7</formula>
    </cfRule>
  </conditionalFormatting>
  <conditionalFormatting sqref="D5">
    <cfRule type="cellIs" dxfId="694" priority="6" operator="greaterThan">
      <formula>TODAY()-60</formula>
    </cfRule>
  </conditionalFormatting>
  <conditionalFormatting sqref="I15:AI100">
    <cfRule type="expression" dxfId="693" priority="255">
      <formula>ABS($AE15)&gt;0</formula>
    </cfRule>
  </conditionalFormatting>
  <conditionalFormatting sqref="F15:F50">
    <cfRule type="colorScale" priority="4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D13:E13">
    <cfRule type="cellIs" dxfId="692" priority="2" operator="notBetween">
      <formula>0.99</formula>
      <formula>1.01</formula>
    </cfRule>
  </conditionalFormatting>
  <conditionalFormatting sqref="D3:E3">
    <cfRule type="cellIs" dxfId="691" priority="1" operator="notEqual">
      <formula>"D"</formula>
    </cfRule>
  </conditionalFormatting>
  <hyperlinks>
    <hyperlink ref="B2" location="Dashboard!A1" display="Go to Dashboard" xr:uid="{415FA3A1-2243-4BD0-8567-529FD28B43C4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ED072-8352-46EE-8394-07B86800DC38}">
  <sheetPr codeName="Sheet5">
    <tabColor theme="4" tint="0.59999389629810485"/>
  </sheetPr>
  <dimension ref="A1:AE997"/>
  <sheetViews>
    <sheetView workbookViewId="0">
      <selection activeCell="B13" sqref="B13"/>
    </sheetView>
  </sheetViews>
  <sheetFormatPr defaultColWidth="9.140625" defaultRowHeight="15" x14ac:dyDescent="0.25"/>
  <cols>
    <col min="1" max="1" width="19.7109375" customWidth="1"/>
    <col min="2" max="2" width="14.5703125" customWidth="1"/>
    <col min="3" max="3" width="19.7109375" customWidth="1"/>
    <col min="4" max="4" width="43.28515625" bestFit="1" customWidth="1"/>
    <col min="5" max="5" width="9.28515625" bestFit="1" customWidth="1"/>
    <col min="6" max="6" width="25" customWidth="1"/>
    <col min="7" max="7" width="19.42578125" customWidth="1"/>
    <col min="8" max="8" width="12.28515625" customWidth="1"/>
    <col min="9" max="9" width="24.140625" bestFit="1" customWidth="1"/>
    <col min="10" max="12" width="12.28515625" customWidth="1"/>
    <col min="13" max="13" width="12.42578125" bestFit="1" customWidth="1"/>
    <col min="14" max="17" width="12.28515625" customWidth="1"/>
    <col min="24" max="24" width="11.5703125" customWidth="1"/>
  </cols>
  <sheetData>
    <row r="1" spans="1:3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31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</row>
    <row r="3" spans="1:3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</row>
    <row r="4" spans="1:31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</row>
    <row r="5" spans="1:3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</row>
    <row r="6" spans="1:3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3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</row>
    <row r="8" spans="1:3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</row>
    <row r="9" spans="1:31" ht="30" x14ac:dyDescent="0.25">
      <c r="A9" s="47" t="s">
        <v>595</v>
      </c>
      <c r="B9" s="47" t="s">
        <v>332</v>
      </c>
      <c r="C9" s="68" t="s">
        <v>596</v>
      </c>
      <c r="D9" s="47" t="s">
        <v>32</v>
      </c>
      <c r="E9" s="47" t="s">
        <v>597</v>
      </c>
      <c r="F9" s="47" t="s">
        <v>626</v>
      </c>
      <c r="G9" s="47" t="s">
        <v>598</v>
      </c>
      <c r="H9" s="47" t="s">
        <v>0</v>
      </c>
      <c r="I9" s="47" t="s">
        <v>605</v>
      </c>
      <c r="J9" s="47" t="s">
        <v>599</v>
      </c>
      <c r="K9" s="47" t="s">
        <v>600</v>
      </c>
      <c r="L9" s="47" t="s">
        <v>1311</v>
      </c>
      <c r="M9" s="47" t="s">
        <v>601</v>
      </c>
      <c r="N9" s="47" t="s">
        <v>602</v>
      </c>
      <c r="O9" s="47" t="s">
        <v>606</v>
      </c>
      <c r="P9" s="47" t="s">
        <v>603</v>
      </c>
      <c r="Q9" s="47" t="s">
        <v>604</v>
      </c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x14ac:dyDescent="0.25">
      <c r="A10" s="118" t="s">
        <v>1065</v>
      </c>
      <c r="B10" s="67" t="s">
        <v>319</v>
      </c>
      <c r="C10" s="32" t="s">
        <v>1104</v>
      </c>
      <c r="D10" s="32" t="s">
        <v>1105</v>
      </c>
      <c r="E10" s="32" t="s">
        <v>58</v>
      </c>
      <c r="F10" s="67" t="s">
        <v>621</v>
      </c>
      <c r="G10" s="67"/>
      <c r="H10" s="32" t="s">
        <v>66</v>
      </c>
      <c r="I10" s="32" t="s">
        <v>930</v>
      </c>
      <c r="J10" s="119" t="s">
        <v>868</v>
      </c>
      <c r="K10" s="52" t="s">
        <v>1066</v>
      </c>
      <c r="L10" s="52">
        <v>0.01</v>
      </c>
      <c r="M10" s="32" t="s">
        <v>801</v>
      </c>
      <c r="N10" s="32" t="s">
        <v>419</v>
      </c>
      <c r="O10" s="32" t="s">
        <v>1106</v>
      </c>
      <c r="P10" s="32"/>
      <c r="Q10" s="52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x14ac:dyDescent="0.25">
      <c r="A11" s="118" t="s">
        <v>1114</v>
      </c>
      <c r="B11" s="67" t="s">
        <v>319</v>
      </c>
      <c r="C11" s="32" t="s">
        <v>1115</v>
      </c>
      <c r="D11" s="32" t="s">
        <v>1116</v>
      </c>
      <c r="E11" s="32" t="s">
        <v>58</v>
      </c>
      <c r="F11" s="67" t="s">
        <v>621</v>
      </c>
      <c r="G11" s="67"/>
      <c r="H11" s="32" t="s">
        <v>66</v>
      </c>
      <c r="I11" s="32" t="s">
        <v>929</v>
      </c>
      <c r="J11" s="119" t="s">
        <v>1117</v>
      </c>
      <c r="K11" s="52" t="s">
        <v>1066</v>
      </c>
      <c r="L11" s="52">
        <v>0.01</v>
      </c>
      <c r="M11" s="32" t="s">
        <v>801</v>
      </c>
      <c r="N11" s="32" t="s">
        <v>419</v>
      </c>
      <c r="O11" s="32" t="s">
        <v>1106</v>
      </c>
      <c r="P11" s="32"/>
      <c r="Q11" s="52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x14ac:dyDescent="0.25">
      <c r="A12" s="118" t="s">
        <v>1312</v>
      </c>
      <c r="B12" s="67" t="s">
        <v>319</v>
      </c>
      <c r="C12" s="32" t="s">
        <v>1309</v>
      </c>
      <c r="D12" s="32" t="s">
        <v>1310</v>
      </c>
      <c r="E12" s="32" t="s">
        <v>58</v>
      </c>
      <c r="F12" s="67" t="s">
        <v>622</v>
      </c>
      <c r="G12" s="67"/>
      <c r="H12" s="32" t="s">
        <v>66</v>
      </c>
      <c r="I12" s="32" t="s">
        <v>929</v>
      </c>
      <c r="J12" s="119" t="s">
        <v>1117</v>
      </c>
      <c r="K12" s="52" t="s">
        <v>1066</v>
      </c>
      <c r="L12" s="52">
        <v>0.01</v>
      </c>
      <c r="M12" s="32" t="s">
        <v>801</v>
      </c>
      <c r="N12" s="32" t="s">
        <v>419</v>
      </c>
      <c r="O12" s="32" t="s">
        <v>1106</v>
      </c>
      <c r="P12" s="32"/>
      <c r="Q12" s="52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</row>
    <row r="13" spans="1:31" x14ac:dyDescent="0.25">
      <c r="A13" s="118"/>
      <c r="B13" s="67"/>
      <c r="C13" s="32"/>
      <c r="D13" s="32"/>
      <c r="E13" s="32"/>
      <c r="F13" s="67"/>
      <c r="G13" s="67"/>
      <c r="H13" s="32"/>
      <c r="I13" s="32"/>
      <c r="J13" s="119"/>
      <c r="K13" s="52"/>
      <c r="L13" s="52"/>
      <c r="M13" s="32"/>
      <c r="N13" s="32"/>
      <c r="O13" s="32"/>
      <c r="P13" s="32"/>
      <c r="Q13" s="52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</row>
    <row r="14" spans="1:31" x14ac:dyDescent="0.25">
      <c r="A14" s="118"/>
      <c r="B14" s="67"/>
      <c r="C14" s="32"/>
      <c r="D14" s="32"/>
      <c r="E14" s="32"/>
      <c r="F14" s="67"/>
      <c r="G14" s="67"/>
      <c r="H14" s="32"/>
      <c r="I14" s="32"/>
      <c r="J14" s="119"/>
      <c r="K14" s="52"/>
      <c r="L14" s="52"/>
      <c r="M14" s="32"/>
      <c r="N14" s="32"/>
      <c r="O14" s="32"/>
      <c r="P14" s="32"/>
      <c r="Q14" s="52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</row>
    <row r="15" spans="1:31" x14ac:dyDescent="0.25">
      <c r="A15" s="118"/>
      <c r="B15" s="67"/>
      <c r="C15" s="32"/>
      <c r="D15" s="32"/>
      <c r="E15" s="32"/>
      <c r="F15" s="67"/>
      <c r="G15" s="67"/>
      <c r="H15" s="32"/>
      <c r="I15" s="32"/>
      <c r="J15" s="119"/>
      <c r="K15" s="52"/>
      <c r="L15" s="52"/>
      <c r="M15" s="32"/>
      <c r="N15" s="32"/>
      <c r="O15" s="32"/>
      <c r="P15" s="32"/>
      <c r="Q15" s="52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</row>
    <row r="16" spans="1:31" x14ac:dyDescent="0.25">
      <c r="A16" s="118"/>
      <c r="B16" s="67"/>
      <c r="C16" s="32"/>
      <c r="D16" s="32"/>
      <c r="E16" s="32"/>
      <c r="F16" s="67"/>
      <c r="G16" s="67"/>
      <c r="H16" s="32"/>
      <c r="I16" s="32"/>
      <c r="J16" s="119"/>
      <c r="K16" s="52"/>
      <c r="L16" s="52"/>
      <c r="M16" s="32"/>
      <c r="N16" s="32"/>
      <c r="O16" s="32"/>
      <c r="P16" s="32"/>
      <c r="Q16" s="52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</row>
    <row r="17" spans="1:31" x14ac:dyDescent="0.25">
      <c r="A17" s="118"/>
      <c r="B17" s="67"/>
      <c r="C17" s="32"/>
      <c r="D17" s="32"/>
      <c r="E17" s="32"/>
      <c r="F17" s="67"/>
      <c r="G17" s="67"/>
      <c r="H17" s="32"/>
      <c r="I17" s="32"/>
      <c r="J17" s="119"/>
      <c r="K17" s="52"/>
      <c r="L17" s="52"/>
      <c r="M17" s="32"/>
      <c r="N17" s="32"/>
      <c r="O17" s="32"/>
      <c r="P17" s="32"/>
      <c r="Q17" s="52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</row>
    <row r="18" spans="1:31" x14ac:dyDescent="0.25">
      <c r="A18" s="118"/>
      <c r="B18" s="67"/>
      <c r="C18" s="32"/>
      <c r="D18" s="32"/>
      <c r="E18" s="32"/>
      <c r="F18" s="67"/>
      <c r="G18" s="67"/>
      <c r="H18" s="32"/>
      <c r="I18" s="32"/>
      <c r="J18" s="119"/>
      <c r="K18" s="52"/>
      <c r="L18" s="52"/>
      <c r="M18" s="32"/>
      <c r="N18" s="32"/>
      <c r="O18" s="32"/>
      <c r="P18" s="32"/>
      <c r="Q18" s="52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</row>
    <row r="19" spans="1:31" x14ac:dyDescent="0.25">
      <c r="A19" s="118"/>
      <c r="B19" s="67"/>
      <c r="C19" s="32"/>
      <c r="D19" s="32"/>
      <c r="E19" s="32"/>
      <c r="F19" s="67"/>
      <c r="G19" s="67"/>
      <c r="H19" s="32"/>
      <c r="I19" s="32"/>
      <c r="J19" s="119"/>
      <c r="K19" s="52"/>
      <c r="L19" s="52"/>
      <c r="M19" s="32"/>
      <c r="N19" s="32"/>
      <c r="O19" s="32"/>
      <c r="P19" s="32"/>
      <c r="Q19" s="52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</row>
    <row r="20" spans="1:31" x14ac:dyDescent="0.25">
      <c r="A20" s="118"/>
      <c r="B20" s="67"/>
      <c r="C20" s="32"/>
      <c r="D20" s="32"/>
      <c r="E20" s="32"/>
      <c r="F20" s="67"/>
      <c r="G20" s="67"/>
      <c r="H20" s="32"/>
      <c r="I20" s="32"/>
      <c r="J20" s="119"/>
      <c r="K20" s="52"/>
      <c r="L20" s="52"/>
      <c r="M20" s="32"/>
      <c r="N20" s="32"/>
      <c r="O20" s="32"/>
      <c r="P20" s="32"/>
      <c r="Q20" s="52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</row>
    <row r="21" spans="1:31" x14ac:dyDescent="0.25">
      <c r="A21" s="118"/>
      <c r="B21" s="67"/>
      <c r="C21" s="32"/>
      <c r="D21" s="32"/>
      <c r="E21" s="32"/>
      <c r="F21" s="67"/>
      <c r="G21" s="67"/>
      <c r="H21" s="32"/>
      <c r="I21" s="32"/>
      <c r="J21" s="119"/>
      <c r="K21" s="52"/>
      <c r="L21" s="52"/>
      <c r="M21" s="32"/>
      <c r="N21" s="32"/>
      <c r="O21" s="32"/>
      <c r="P21" s="32"/>
      <c r="Q21" s="52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</row>
    <row r="22" spans="1:31" x14ac:dyDescent="0.25">
      <c r="A22" s="118"/>
      <c r="B22" s="67"/>
      <c r="C22" s="32"/>
      <c r="D22" s="32"/>
      <c r="E22" s="32"/>
      <c r="F22" s="67"/>
      <c r="G22" s="67"/>
      <c r="H22" s="32"/>
      <c r="I22" s="32"/>
      <c r="J22" s="119"/>
      <c r="K22" s="52"/>
      <c r="L22" s="52"/>
      <c r="M22" s="32"/>
      <c r="N22" s="32"/>
      <c r="O22" s="32"/>
      <c r="P22" s="32"/>
      <c r="Q22" s="52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</row>
    <row r="23" spans="1:31" x14ac:dyDescent="0.25">
      <c r="A23" s="118"/>
      <c r="B23" s="67"/>
      <c r="C23" s="32"/>
      <c r="D23" s="32"/>
      <c r="E23" s="32"/>
      <c r="F23" s="67"/>
      <c r="G23" s="67"/>
      <c r="H23" s="32"/>
      <c r="I23" s="32"/>
      <c r="J23" s="119"/>
      <c r="K23" s="52"/>
      <c r="L23" s="52"/>
      <c r="M23" s="32"/>
      <c r="N23" s="32"/>
      <c r="O23" s="32"/>
      <c r="P23" s="32"/>
      <c r="Q23" s="52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</row>
    <row r="24" spans="1:31" x14ac:dyDescent="0.25">
      <c r="A24" s="118"/>
      <c r="B24" s="67"/>
      <c r="C24" s="32"/>
      <c r="D24" s="32"/>
      <c r="E24" s="32"/>
      <c r="F24" s="67"/>
      <c r="G24" s="67"/>
      <c r="H24" s="32"/>
      <c r="I24" s="32"/>
      <c r="J24" s="119"/>
      <c r="K24" s="52"/>
      <c r="L24" s="52"/>
      <c r="M24" s="32"/>
      <c r="N24" s="32"/>
      <c r="O24" s="32"/>
      <c r="P24" s="32"/>
      <c r="Q24" s="52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</row>
    <row r="25" spans="1:31" x14ac:dyDescent="0.25">
      <c r="A25" s="118"/>
      <c r="B25" s="67"/>
      <c r="C25" s="32"/>
      <c r="D25" s="32"/>
      <c r="E25" s="32"/>
      <c r="F25" s="67"/>
      <c r="G25" s="67"/>
      <c r="H25" s="32"/>
      <c r="I25" s="32"/>
      <c r="J25" s="119"/>
      <c r="K25" s="52"/>
      <c r="L25" s="52"/>
      <c r="M25" s="32"/>
      <c r="N25" s="32"/>
      <c r="O25" s="32"/>
      <c r="P25" s="32"/>
      <c r="Q25" s="52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</row>
    <row r="26" spans="1:31" x14ac:dyDescent="0.25">
      <c r="A26" s="118"/>
      <c r="B26" s="67"/>
      <c r="C26" s="32"/>
      <c r="D26" s="32"/>
      <c r="E26" s="32"/>
      <c r="F26" s="67"/>
      <c r="G26" s="67"/>
      <c r="H26" s="32"/>
      <c r="I26" s="32"/>
      <c r="J26" s="119"/>
      <c r="K26" s="52"/>
      <c r="L26" s="52"/>
      <c r="M26" s="32"/>
      <c r="N26" s="32"/>
      <c r="O26" s="32"/>
      <c r="P26" s="32"/>
      <c r="Q26" s="52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</row>
    <row r="27" spans="1:31" x14ac:dyDescent="0.25">
      <c r="A27" s="118"/>
      <c r="B27" s="67"/>
      <c r="C27" s="32"/>
      <c r="D27" s="32"/>
      <c r="E27" s="32"/>
      <c r="F27" s="67"/>
      <c r="G27" s="67"/>
      <c r="H27" s="32"/>
      <c r="I27" s="32"/>
      <c r="J27" s="119"/>
      <c r="K27" s="52"/>
      <c r="L27" s="52"/>
      <c r="M27" s="32"/>
      <c r="N27" s="32"/>
      <c r="O27" s="32"/>
      <c r="P27" s="32"/>
      <c r="Q27" s="52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</row>
    <row r="28" spans="1:31" x14ac:dyDescent="0.25">
      <c r="A28" s="118"/>
      <c r="B28" s="67"/>
      <c r="C28" s="32"/>
      <c r="D28" s="32"/>
      <c r="E28" s="32"/>
      <c r="F28" s="67"/>
      <c r="G28" s="67"/>
      <c r="H28" s="32"/>
      <c r="I28" s="32"/>
      <c r="J28" s="119"/>
      <c r="K28" s="52"/>
      <c r="L28" s="52"/>
      <c r="M28" s="32"/>
      <c r="N28" s="32"/>
      <c r="O28" s="32"/>
      <c r="P28" s="32"/>
      <c r="Q28" s="52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</row>
    <row r="29" spans="1:31" x14ac:dyDescent="0.25">
      <c r="A29" s="118"/>
      <c r="B29" s="67"/>
      <c r="C29" s="32"/>
      <c r="D29" s="32"/>
      <c r="E29" s="32"/>
      <c r="F29" s="67"/>
      <c r="G29" s="67"/>
      <c r="H29" s="32"/>
      <c r="I29" s="32"/>
      <c r="J29" s="119"/>
      <c r="K29" s="52"/>
      <c r="L29" s="52"/>
      <c r="M29" s="32"/>
      <c r="N29" s="32"/>
      <c r="O29" s="32"/>
      <c r="P29" s="32"/>
      <c r="Q29" s="52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</row>
    <row r="30" spans="1:31" x14ac:dyDescent="0.25">
      <c r="A30" s="118"/>
      <c r="B30" s="67"/>
      <c r="C30" s="32"/>
      <c r="D30" s="32"/>
      <c r="E30" s="32"/>
      <c r="F30" s="67"/>
      <c r="G30" s="67"/>
      <c r="H30" s="32"/>
      <c r="I30" s="32"/>
      <c r="J30" s="119"/>
      <c r="K30" s="52"/>
      <c r="L30" s="52"/>
      <c r="M30" s="32"/>
      <c r="N30" s="32"/>
      <c r="O30" s="32"/>
      <c r="P30" s="32"/>
      <c r="Q30" s="52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</row>
    <row r="31" spans="1:31" x14ac:dyDescent="0.25">
      <c r="A31" s="118"/>
      <c r="B31" s="67"/>
      <c r="C31" s="32"/>
      <c r="D31" s="32"/>
      <c r="E31" s="32"/>
      <c r="F31" s="67"/>
      <c r="G31" s="67"/>
      <c r="H31" s="32"/>
      <c r="I31" s="32"/>
      <c r="J31" s="119"/>
      <c r="K31" s="52"/>
      <c r="L31" s="52"/>
      <c r="M31" s="32"/>
      <c r="N31" s="32"/>
      <c r="O31" s="32"/>
      <c r="P31" s="32"/>
      <c r="Q31" s="52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</row>
    <row r="32" spans="1:31" x14ac:dyDescent="0.25">
      <c r="A32" s="118"/>
      <c r="B32" s="67"/>
      <c r="C32" s="32"/>
      <c r="D32" s="32"/>
      <c r="E32" s="32"/>
      <c r="F32" s="67"/>
      <c r="G32" s="67"/>
      <c r="H32" s="32"/>
      <c r="I32" s="32"/>
      <c r="J32" s="119"/>
      <c r="K32" s="52"/>
      <c r="L32" s="52"/>
      <c r="M32" s="32"/>
      <c r="N32" s="32"/>
      <c r="O32" s="32"/>
      <c r="P32" s="32"/>
      <c r="Q32" s="52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</row>
    <row r="33" spans="1:31" x14ac:dyDescent="0.25">
      <c r="A33" s="118"/>
      <c r="B33" s="67"/>
      <c r="C33" s="32"/>
      <c r="D33" s="32"/>
      <c r="E33" s="32"/>
      <c r="F33" s="67"/>
      <c r="G33" s="67"/>
      <c r="H33" s="32"/>
      <c r="I33" s="32"/>
      <c r="J33" s="119"/>
      <c r="K33" s="52"/>
      <c r="L33" s="52"/>
      <c r="M33" s="32"/>
      <c r="N33" s="32"/>
      <c r="O33" s="32"/>
      <c r="P33" s="32"/>
      <c r="Q33" s="52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</row>
    <row r="34" spans="1:31" x14ac:dyDescent="0.25">
      <c r="A34" s="118"/>
      <c r="B34" s="67"/>
      <c r="C34" s="32"/>
      <c r="D34" s="32"/>
      <c r="E34" s="32"/>
      <c r="F34" s="67"/>
      <c r="G34" s="67"/>
      <c r="H34" s="32"/>
      <c r="I34" s="32"/>
      <c r="J34" s="119"/>
      <c r="K34" s="52"/>
      <c r="L34" s="52"/>
      <c r="M34" s="32"/>
      <c r="N34" s="32"/>
      <c r="O34" s="32"/>
      <c r="P34" s="32"/>
      <c r="Q34" s="52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</row>
    <row r="35" spans="1:31" x14ac:dyDescent="0.25">
      <c r="A35" s="118"/>
      <c r="B35" s="67"/>
      <c r="C35" s="32"/>
      <c r="D35" s="32"/>
      <c r="E35" s="32"/>
      <c r="F35" s="67"/>
      <c r="G35" s="67"/>
      <c r="H35" s="32"/>
      <c r="I35" s="32"/>
      <c r="J35" s="119"/>
      <c r="K35" s="52"/>
      <c r="L35" s="52"/>
      <c r="M35" s="32"/>
      <c r="N35" s="32"/>
      <c r="O35" s="32"/>
      <c r="P35" s="32"/>
      <c r="Q35" s="52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</row>
    <row r="36" spans="1:31" x14ac:dyDescent="0.25">
      <c r="A36" s="118"/>
      <c r="B36" s="67"/>
      <c r="C36" s="32"/>
      <c r="D36" s="32"/>
      <c r="E36" s="32"/>
      <c r="F36" s="67"/>
      <c r="G36" s="67"/>
      <c r="H36" s="32"/>
      <c r="I36" s="32"/>
      <c r="J36" s="119"/>
      <c r="K36" s="52"/>
      <c r="L36" s="52"/>
      <c r="M36" s="32"/>
      <c r="N36" s="32"/>
      <c r="O36" s="32"/>
      <c r="P36" s="32"/>
      <c r="Q36" s="52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</row>
    <row r="37" spans="1:31" x14ac:dyDescent="0.25">
      <c r="A37" s="118"/>
      <c r="B37" s="67"/>
      <c r="C37" s="32"/>
      <c r="D37" s="32"/>
      <c r="E37" s="32"/>
      <c r="F37" s="67"/>
      <c r="G37" s="67"/>
      <c r="H37" s="32"/>
      <c r="I37" s="32"/>
      <c r="J37" s="119"/>
      <c r="K37" s="52"/>
      <c r="L37" s="52"/>
      <c r="M37" s="32"/>
      <c r="N37" s="32"/>
      <c r="O37" s="32"/>
      <c r="P37" s="32"/>
      <c r="Q37" s="52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</row>
    <row r="38" spans="1:31" x14ac:dyDescent="0.25">
      <c r="A38" s="118"/>
      <c r="B38" s="67"/>
      <c r="C38" s="32"/>
      <c r="D38" s="32"/>
      <c r="E38" s="32"/>
      <c r="F38" s="67"/>
      <c r="G38" s="67"/>
      <c r="H38" s="32"/>
      <c r="I38" s="32"/>
      <c r="J38" s="119"/>
      <c r="K38" s="52"/>
      <c r="L38" s="52"/>
      <c r="M38" s="32"/>
      <c r="N38" s="32"/>
      <c r="O38" s="32"/>
      <c r="P38" s="32"/>
      <c r="Q38" s="52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</row>
    <row r="39" spans="1:31" x14ac:dyDescent="0.25">
      <c r="A39" s="118"/>
      <c r="B39" s="67"/>
      <c r="C39" s="32"/>
      <c r="D39" s="32"/>
      <c r="E39" s="32"/>
      <c r="F39" s="67"/>
      <c r="G39" s="67"/>
      <c r="H39" s="32"/>
      <c r="I39" s="32"/>
      <c r="J39" s="119"/>
      <c r="K39" s="52"/>
      <c r="L39" s="52"/>
      <c r="M39" s="32"/>
      <c r="N39" s="32"/>
      <c r="O39" s="32"/>
      <c r="P39" s="32"/>
      <c r="Q39" s="52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</row>
    <row r="40" spans="1:31" x14ac:dyDescent="0.25">
      <c r="A40" s="118"/>
      <c r="B40" s="67"/>
      <c r="C40" s="32"/>
      <c r="D40" s="32"/>
      <c r="E40" s="32"/>
      <c r="F40" s="67"/>
      <c r="G40" s="67"/>
      <c r="H40" s="32"/>
      <c r="I40" s="32"/>
      <c r="J40" s="119"/>
      <c r="K40" s="52"/>
      <c r="L40" s="52"/>
      <c r="M40" s="32"/>
      <c r="N40" s="32"/>
      <c r="O40" s="32"/>
      <c r="P40" s="32"/>
      <c r="Q40" s="52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</row>
    <row r="41" spans="1:31" x14ac:dyDescent="0.25">
      <c r="A41" s="118"/>
      <c r="B41" s="67"/>
      <c r="C41" s="32"/>
      <c r="D41" s="32"/>
      <c r="E41" s="32"/>
      <c r="F41" s="67"/>
      <c r="G41" s="67"/>
      <c r="H41" s="32"/>
      <c r="I41" s="32"/>
      <c r="J41" s="119"/>
      <c r="K41" s="52"/>
      <c r="L41" s="52"/>
      <c r="M41" s="32"/>
      <c r="N41" s="32"/>
      <c r="O41" s="32"/>
      <c r="P41" s="32"/>
      <c r="Q41" s="52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</row>
    <row r="42" spans="1:31" x14ac:dyDescent="0.25">
      <c r="A42" s="118"/>
      <c r="B42" s="67"/>
      <c r="C42" s="32"/>
      <c r="D42" s="32"/>
      <c r="E42" s="32"/>
      <c r="F42" s="67"/>
      <c r="G42" s="67"/>
      <c r="H42" s="32"/>
      <c r="I42" s="32"/>
      <c r="J42" s="119"/>
      <c r="K42" s="52"/>
      <c r="L42" s="52"/>
      <c r="M42" s="32"/>
      <c r="N42" s="32"/>
      <c r="O42" s="32"/>
      <c r="P42" s="32"/>
      <c r="Q42" s="52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</row>
    <row r="43" spans="1:31" x14ac:dyDescent="0.25">
      <c r="A43" s="118"/>
      <c r="B43" s="67"/>
      <c r="C43" s="32"/>
      <c r="D43" s="32"/>
      <c r="E43" s="32"/>
      <c r="F43" s="67"/>
      <c r="G43" s="67"/>
      <c r="H43" s="32"/>
      <c r="I43" s="32"/>
      <c r="J43" s="119"/>
      <c r="K43" s="52"/>
      <c r="L43" s="52"/>
      <c r="M43" s="32"/>
      <c r="N43" s="32"/>
      <c r="O43" s="32"/>
      <c r="P43" s="32"/>
      <c r="Q43" s="52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</row>
    <row r="44" spans="1:31" x14ac:dyDescent="0.25">
      <c r="A44" s="118"/>
      <c r="B44" s="67"/>
      <c r="C44" s="32"/>
      <c r="D44" s="32"/>
      <c r="E44" s="32"/>
      <c r="F44" s="67"/>
      <c r="G44" s="67"/>
      <c r="H44" s="32"/>
      <c r="I44" s="32"/>
      <c r="J44" s="119"/>
      <c r="K44" s="52"/>
      <c r="L44" s="52"/>
      <c r="M44" s="32"/>
      <c r="N44" s="32"/>
      <c r="O44" s="32"/>
      <c r="P44" s="32"/>
      <c r="Q44" s="52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</row>
    <row r="45" spans="1:31" x14ac:dyDescent="0.25">
      <c r="A45" s="118"/>
      <c r="B45" s="67"/>
      <c r="C45" s="32"/>
      <c r="D45" s="32"/>
      <c r="E45" s="32"/>
      <c r="F45" s="67"/>
      <c r="G45" s="67"/>
      <c r="H45" s="32"/>
      <c r="I45" s="32"/>
      <c r="J45" s="119"/>
      <c r="K45" s="52"/>
      <c r="L45" s="52"/>
      <c r="M45" s="32"/>
      <c r="N45" s="32"/>
      <c r="O45" s="32"/>
      <c r="P45" s="32"/>
      <c r="Q45" s="52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</row>
    <row r="46" spans="1:31" x14ac:dyDescent="0.25">
      <c r="A46" s="118"/>
      <c r="B46" s="67"/>
      <c r="C46" s="32"/>
      <c r="D46" s="32"/>
      <c r="E46" s="32"/>
      <c r="F46" s="67"/>
      <c r="G46" s="67"/>
      <c r="H46" s="32"/>
      <c r="I46" s="32"/>
      <c r="J46" s="119"/>
      <c r="K46" s="52"/>
      <c r="L46" s="52"/>
      <c r="M46" s="32"/>
      <c r="N46" s="32"/>
      <c r="O46" s="32"/>
      <c r="P46" s="32"/>
      <c r="Q46" s="52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</row>
    <row r="47" spans="1:31" x14ac:dyDescent="0.25">
      <c r="A47" s="118"/>
      <c r="B47" s="67"/>
      <c r="C47" s="32"/>
      <c r="D47" s="32"/>
      <c r="E47" s="32"/>
      <c r="F47" s="67"/>
      <c r="G47" s="67"/>
      <c r="H47" s="32"/>
      <c r="I47" s="32"/>
      <c r="J47" s="119"/>
      <c r="K47" s="52"/>
      <c r="L47" s="52"/>
      <c r="M47" s="32"/>
      <c r="N47" s="32"/>
      <c r="O47" s="32"/>
      <c r="P47" s="32"/>
      <c r="Q47" s="52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</row>
    <row r="48" spans="1:31" x14ac:dyDescent="0.25">
      <c r="A48" s="118"/>
      <c r="B48" s="67"/>
      <c r="C48" s="32"/>
      <c r="D48" s="32"/>
      <c r="E48" s="32"/>
      <c r="F48" s="67"/>
      <c r="G48" s="67"/>
      <c r="H48" s="32"/>
      <c r="I48" s="32"/>
      <c r="J48" s="119"/>
      <c r="K48" s="52"/>
      <c r="L48" s="52"/>
      <c r="M48" s="32"/>
      <c r="N48" s="32"/>
      <c r="O48" s="32"/>
      <c r="P48" s="32"/>
      <c r="Q48" s="52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</row>
    <row r="49" spans="1:31" x14ac:dyDescent="0.25">
      <c r="A49" s="118"/>
      <c r="B49" s="67"/>
      <c r="C49" s="32"/>
      <c r="D49" s="32"/>
      <c r="E49" s="32"/>
      <c r="F49" s="67"/>
      <c r="G49" s="67"/>
      <c r="H49" s="32"/>
      <c r="I49" s="32"/>
      <c r="J49" s="119"/>
      <c r="K49" s="52"/>
      <c r="L49" s="52"/>
      <c r="M49" s="32"/>
      <c r="N49" s="32"/>
      <c r="O49" s="32"/>
      <c r="P49" s="32"/>
      <c r="Q49" s="52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</row>
    <row r="50" spans="1:31" x14ac:dyDescent="0.25">
      <c r="A50" s="118"/>
      <c r="B50" s="67"/>
      <c r="C50" s="32"/>
      <c r="D50" s="32"/>
      <c r="E50" s="32"/>
      <c r="F50" s="67"/>
      <c r="G50" s="67"/>
      <c r="H50" s="32"/>
      <c r="I50" s="32"/>
      <c r="J50" s="119"/>
      <c r="K50" s="52"/>
      <c r="L50" s="52"/>
      <c r="M50" s="32"/>
      <c r="N50" s="32"/>
      <c r="O50" s="32"/>
      <c r="P50" s="32"/>
      <c r="Q50" s="52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</row>
    <row r="51" spans="1:31" x14ac:dyDescent="0.25">
      <c r="A51" s="118"/>
      <c r="B51" s="67"/>
      <c r="C51" s="32"/>
      <c r="D51" s="32"/>
      <c r="E51" s="32"/>
      <c r="F51" s="67"/>
      <c r="G51" s="67"/>
      <c r="H51" s="32"/>
      <c r="I51" s="32"/>
      <c r="J51" s="119"/>
      <c r="K51" s="52"/>
      <c r="L51" s="52"/>
      <c r="M51" s="32"/>
      <c r="N51" s="32"/>
      <c r="O51" s="32"/>
      <c r="P51" s="32"/>
      <c r="Q51" s="52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</row>
    <row r="52" spans="1:31" x14ac:dyDescent="0.25">
      <c r="A52" s="118"/>
      <c r="B52" s="67"/>
      <c r="C52" s="32"/>
      <c r="D52" s="32"/>
      <c r="E52" s="32"/>
      <c r="F52" s="67"/>
      <c r="G52" s="67"/>
      <c r="H52" s="32"/>
      <c r="I52" s="32"/>
      <c r="J52" s="119"/>
      <c r="K52" s="52"/>
      <c r="L52" s="52"/>
      <c r="M52" s="32"/>
      <c r="N52" s="32"/>
      <c r="O52" s="32"/>
      <c r="P52" s="32"/>
      <c r="Q52" s="52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</row>
    <row r="53" spans="1:31" x14ac:dyDescent="0.25">
      <c r="A53" s="118"/>
      <c r="B53" s="67"/>
      <c r="C53" s="32"/>
      <c r="D53" s="32"/>
      <c r="E53" s="32"/>
      <c r="F53" s="67"/>
      <c r="G53" s="67"/>
      <c r="H53" s="32"/>
      <c r="I53" s="32"/>
      <c r="J53" s="119"/>
      <c r="K53" s="52"/>
      <c r="L53" s="52"/>
      <c r="M53" s="32"/>
      <c r="N53" s="32"/>
      <c r="O53" s="32"/>
      <c r="P53" s="32"/>
      <c r="Q53" s="52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</row>
    <row r="54" spans="1:31" x14ac:dyDescent="0.25">
      <c r="A54" s="118"/>
      <c r="B54" s="67"/>
      <c r="C54" s="32"/>
      <c r="D54" s="32"/>
      <c r="E54" s="32"/>
      <c r="F54" s="67"/>
      <c r="G54" s="67"/>
      <c r="H54" s="32"/>
      <c r="I54" s="32"/>
      <c r="J54" s="119"/>
      <c r="K54" s="52"/>
      <c r="L54" s="52"/>
      <c r="M54" s="32"/>
      <c r="N54" s="32"/>
      <c r="O54" s="32"/>
      <c r="P54" s="32"/>
      <c r="Q54" s="52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</row>
    <row r="55" spans="1:31" x14ac:dyDescent="0.25">
      <c r="A55" s="118"/>
      <c r="B55" s="67"/>
      <c r="C55" s="32"/>
      <c r="D55" s="32"/>
      <c r="E55" s="32"/>
      <c r="F55" s="67"/>
      <c r="G55" s="67"/>
      <c r="H55" s="32"/>
      <c r="I55" s="32"/>
      <c r="J55" s="119"/>
      <c r="K55" s="52"/>
      <c r="L55" s="52"/>
      <c r="M55" s="32"/>
      <c r="N55" s="32"/>
      <c r="O55" s="32"/>
      <c r="P55" s="32"/>
      <c r="Q55" s="52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</row>
    <row r="56" spans="1:31" x14ac:dyDescent="0.25">
      <c r="A56" s="118"/>
      <c r="B56" s="67"/>
      <c r="C56" s="32"/>
      <c r="D56" s="32"/>
      <c r="E56" s="32"/>
      <c r="F56" s="67"/>
      <c r="G56" s="67"/>
      <c r="H56" s="32"/>
      <c r="I56" s="32"/>
      <c r="J56" s="119"/>
      <c r="K56" s="52"/>
      <c r="L56" s="52"/>
      <c r="M56" s="32"/>
      <c r="N56" s="32"/>
      <c r="O56" s="32"/>
      <c r="P56" s="32"/>
      <c r="Q56" s="52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</row>
    <row r="57" spans="1:31" x14ac:dyDescent="0.25">
      <c r="A57" s="118"/>
      <c r="B57" s="67"/>
      <c r="C57" s="32"/>
      <c r="D57" s="32"/>
      <c r="E57" s="32"/>
      <c r="F57" s="67"/>
      <c r="G57" s="67"/>
      <c r="H57" s="32"/>
      <c r="I57" s="32"/>
      <c r="J57" s="119"/>
      <c r="K57" s="52"/>
      <c r="L57" s="52"/>
      <c r="M57" s="32"/>
      <c r="N57" s="32"/>
      <c r="O57" s="32"/>
      <c r="P57" s="32"/>
      <c r="Q57" s="52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</row>
    <row r="58" spans="1:31" x14ac:dyDescent="0.25">
      <c r="A58" s="118"/>
      <c r="B58" s="67"/>
      <c r="C58" s="32"/>
      <c r="D58" s="32"/>
      <c r="E58" s="32"/>
      <c r="F58" s="67"/>
      <c r="G58" s="67"/>
      <c r="H58" s="32"/>
      <c r="I58" s="32"/>
      <c r="J58" s="119"/>
      <c r="K58" s="52"/>
      <c r="L58" s="52"/>
      <c r="M58" s="32"/>
      <c r="N58" s="32"/>
      <c r="O58" s="32"/>
      <c r="P58" s="32"/>
      <c r="Q58" s="52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</row>
    <row r="59" spans="1:31" x14ac:dyDescent="0.25">
      <c r="A59" s="118"/>
      <c r="B59" s="67"/>
      <c r="C59" s="32"/>
      <c r="D59" s="32"/>
      <c r="E59" s="32"/>
      <c r="F59" s="67"/>
      <c r="G59" s="67"/>
      <c r="H59" s="32"/>
      <c r="I59" s="32"/>
      <c r="J59" s="119"/>
      <c r="K59" s="52"/>
      <c r="L59" s="52"/>
      <c r="M59" s="32"/>
      <c r="N59" s="32"/>
      <c r="O59" s="32"/>
      <c r="P59" s="32"/>
      <c r="Q59" s="52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</row>
    <row r="60" spans="1:31" x14ac:dyDescent="0.25">
      <c r="A60" s="118"/>
      <c r="B60" s="67"/>
      <c r="C60" s="32"/>
      <c r="D60" s="32"/>
      <c r="E60" s="32"/>
      <c r="F60" s="67"/>
      <c r="G60" s="67"/>
      <c r="H60" s="32"/>
      <c r="I60" s="32"/>
      <c r="J60" s="119"/>
      <c r="K60" s="52"/>
      <c r="L60" s="52"/>
      <c r="M60" s="32"/>
      <c r="N60" s="32"/>
      <c r="O60" s="32"/>
      <c r="P60" s="32"/>
      <c r="Q60" s="52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</row>
    <row r="61" spans="1:31" x14ac:dyDescent="0.25">
      <c r="A61" s="118"/>
      <c r="B61" s="67"/>
      <c r="C61" s="32"/>
      <c r="D61" s="32"/>
      <c r="E61" s="32"/>
      <c r="F61" s="67"/>
      <c r="G61" s="67"/>
      <c r="H61" s="32"/>
      <c r="I61" s="32"/>
      <c r="J61" s="119"/>
      <c r="K61" s="52"/>
      <c r="L61" s="52"/>
      <c r="M61" s="32"/>
      <c r="N61" s="32"/>
      <c r="O61" s="32"/>
      <c r="P61" s="32"/>
      <c r="Q61" s="52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</row>
    <row r="62" spans="1:31" x14ac:dyDescent="0.25">
      <c r="A62" s="118"/>
      <c r="B62" s="67"/>
      <c r="C62" s="32"/>
      <c r="D62" s="32"/>
      <c r="E62" s="32"/>
      <c r="F62" s="67"/>
      <c r="G62" s="67"/>
      <c r="H62" s="32"/>
      <c r="I62" s="32"/>
      <c r="J62" s="119"/>
      <c r="K62" s="52"/>
      <c r="L62" s="52"/>
      <c r="M62" s="32"/>
      <c r="N62" s="32"/>
      <c r="O62" s="32"/>
      <c r="P62" s="32"/>
      <c r="Q62" s="52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</row>
    <row r="63" spans="1:31" x14ac:dyDescent="0.25">
      <c r="A63" s="118"/>
      <c r="B63" s="67"/>
      <c r="C63" s="32"/>
      <c r="D63" s="32"/>
      <c r="E63" s="32"/>
      <c r="F63" s="67"/>
      <c r="G63" s="67"/>
      <c r="H63" s="32"/>
      <c r="I63" s="32"/>
      <c r="J63" s="119"/>
      <c r="K63" s="52"/>
      <c r="L63" s="52"/>
      <c r="M63" s="32"/>
      <c r="N63" s="32"/>
      <c r="O63" s="32"/>
      <c r="P63" s="32"/>
      <c r="Q63" s="52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</row>
    <row r="64" spans="1:31" x14ac:dyDescent="0.25">
      <c r="A64" s="118"/>
      <c r="B64" s="67"/>
      <c r="C64" s="32"/>
      <c r="D64" s="32"/>
      <c r="E64" s="32"/>
      <c r="F64" s="67"/>
      <c r="G64" s="67"/>
      <c r="H64" s="32"/>
      <c r="I64" s="32"/>
      <c r="J64" s="119"/>
      <c r="K64" s="52"/>
      <c r="L64" s="52"/>
      <c r="M64" s="32"/>
      <c r="N64" s="32"/>
      <c r="O64" s="32"/>
      <c r="P64" s="32"/>
      <c r="Q64" s="52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</row>
    <row r="65" spans="1:31" x14ac:dyDescent="0.25">
      <c r="A65" s="118"/>
      <c r="B65" s="67"/>
      <c r="C65" s="32"/>
      <c r="D65" s="32"/>
      <c r="E65" s="32"/>
      <c r="F65" s="67"/>
      <c r="G65" s="67"/>
      <c r="H65" s="32"/>
      <c r="I65" s="32"/>
      <c r="J65" s="119"/>
      <c r="K65" s="52"/>
      <c r="L65" s="52"/>
      <c r="M65" s="32"/>
      <c r="N65" s="32"/>
      <c r="O65" s="32"/>
      <c r="P65" s="32"/>
      <c r="Q65" s="52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</row>
    <row r="66" spans="1:31" x14ac:dyDescent="0.25">
      <c r="A66" s="118"/>
      <c r="B66" s="67"/>
      <c r="C66" s="32"/>
      <c r="D66" s="32"/>
      <c r="E66" s="32"/>
      <c r="F66" s="67"/>
      <c r="G66" s="67"/>
      <c r="H66" s="32"/>
      <c r="I66" s="32"/>
      <c r="J66" s="119"/>
      <c r="K66" s="52"/>
      <c r="L66" s="52"/>
      <c r="M66" s="32"/>
      <c r="N66" s="32"/>
      <c r="O66" s="32"/>
      <c r="P66" s="32"/>
      <c r="Q66" s="52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</row>
    <row r="67" spans="1:31" x14ac:dyDescent="0.25">
      <c r="A67" s="118"/>
      <c r="B67" s="67"/>
      <c r="C67" s="32"/>
      <c r="D67" s="32"/>
      <c r="E67" s="32"/>
      <c r="F67" s="67"/>
      <c r="G67" s="67"/>
      <c r="H67" s="32"/>
      <c r="I67" s="32"/>
      <c r="J67" s="119"/>
      <c r="K67" s="52"/>
      <c r="L67" s="52"/>
      <c r="M67" s="32"/>
      <c r="N67" s="32"/>
      <c r="O67" s="32"/>
      <c r="P67" s="32"/>
      <c r="Q67" s="52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</row>
    <row r="68" spans="1:31" x14ac:dyDescent="0.25">
      <c r="A68" s="118"/>
      <c r="B68" s="67"/>
      <c r="C68" s="32"/>
      <c r="D68" s="32"/>
      <c r="E68" s="32"/>
      <c r="F68" s="67"/>
      <c r="G68" s="67"/>
      <c r="H68" s="32"/>
      <c r="I68" s="32"/>
      <c r="J68" s="119"/>
      <c r="K68" s="52"/>
      <c r="L68" s="52"/>
      <c r="M68" s="32"/>
      <c r="N68" s="32"/>
      <c r="O68" s="32"/>
      <c r="P68" s="32"/>
      <c r="Q68" s="52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</row>
    <row r="69" spans="1:31" x14ac:dyDescent="0.25">
      <c r="A69" s="118"/>
      <c r="B69" s="67"/>
      <c r="C69" s="32"/>
      <c r="D69" s="32"/>
      <c r="E69" s="32"/>
      <c r="F69" s="67"/>
      <c r="G69" s="67"/>
      <c r="H69" s="32"/>
      <c r="I69" s="32"/>
      <c r="J69" s="119"/>
      <c r="K69" s="52"/>
      <c r="L69" s="52"/>
      <c r="M69" s="32"/>
      <c r="N69" s="32"/>
      <c r="O69" s="32"/>
      <c r="P69" s="32"/>
      <c r="Q69" s="52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</row>
    <row r="70" spans="1:31" x14ac:dyDescent="0.25">
      <c r="A70" s="118"/>
      <c r="B70" s="67"/>
      <c r="C70" s="32"/>
      <c r="D70" s="32"/>
      <c r="E70" s="32"/>
      <c r="F70" s="67"/>
      <c r="G70" s="67"/>
      <c r="H70" s="32"/>
      <c r="I70" s="32"/>
      <c r="J70" s="119"/>
      <c r="K70" s="52"/>
      <c r="L70" s="52"/>
      <c r="M70" s="32"/>
      <c r="N70" s="32"/>
      <c r="O70" s="32"/>
      <c r="P70" s="32"/>
      <c r="Q70" s="52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</row>
    <row r="71" spans="1:31" x14ac:dyDescent="0.25">
      <c r="A71" s="118"/>
      <c r="B71" s="67"/>
      <c r="C71" s="32"/>
      <c r="D71" s="32"/>
      <c r="E71" s="32"/>
      <c r="F71" s="67"/>
      <c r="G71" s="67"/>
      <c r="H71" s="32"/>
      <c r="I71" s="32"/>
      <c r="J71" s="119"/>
      <c r="K71" s="52"/>
      <c r="L71" s="52"/>
      <c r="M71" s="32"/>
      <c r="N71" s="32"/>
      <c r="O71" s="32"/>
      <c r="P71" s="32"/>
      <c r="Q71" s="52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</row>
    <row r="72" spans="1:31" x14ac:dyDescent="0.25">
      <c r="A72" s="118"/>
      <c r="B72" s="67"/>
      <c r="C72" s="32"/>
      <c r="D72" s="32"/>
      <c r="E72" s="32"/>
      <c r="F72" s="67"/>
      <c r="G72" s="67"/>
      <c r="H72" s="32"/>
      <c r="I72" s="32"/>
      <c r="J72" s="119"/>
      <c r="K72" s="52"/>
      <c r="L72" s="52"/>
      <c r="M72" s="32"/>
      <c r="N72" s="32"/>
      <c r="O72" s="32"/>
      <c r="P72" s="32"/>
      <c r="Q72" s="52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</row>
    <row r="73" spans="1:31" x14ac:dyDescent="0.25">
      <c r="A73" s="118"/>
      <c r="B73" s="67"/>
      <c r="C73" s="32"/>
      <c r="D73" s="32"/>
      <c r="E73" s="32"/>
      <c r="F73" s="67"/>
      <c r="G73" s="67"/>
      <c r="H73" s="32"/>
      <c r="I73" s="32"/>
      <c r="J73" s="119"/>
      <c r="K73" s="52"/>
      <c r="L73" s="52"/>
      <c r="M73" s="32"/>
      <c r="N73" s="32"/>
      <c r="O73" s="32"/>
      <c r="P73" s="32"/>
      <c r="Q73" s="52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</row>
    <row r="74" spans="1:31" x14ac:dyDescent="0.25">
      <c r="A74" s="118"/>
      <c r="B74" s="67"/>
      <c r="C74" s="32"/>
      <c r="D74" s="32"/>
      <c r="E74" s="32"/>
      <c r="F74" s="67"/>
      <c r="G74" s="67"/>
      <c r="H74" s="32"/>
      <c r="I74" s="32"/>
      <c r="J74" s="119"/>
      <c r="K74" s="52"/>
      <c r="L74" s="52"/>
      <c r="M74" s="32"/>
      <c r="N74" s="32"/>
      <c r="O74" s="32"/>
      <c r="P74" s="32"/>
      <c r="Q74" s="52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</row>
    <row r="75" spans="1:31" x14ac:dyDescent="0.25">
      <c r="A75" s="118"/>
      <c r="B75" s="67"/>
      <c r="C75" s="32"/>
      <c r="D75" s="32"/>
      <c r="E75" s="32"/>
      <c r="F75" s="67"/>
      <c r="G75" s="67"/>
      <c r="H75" s="32"/>
      <c r="I75" s="32"/>
      <c r="J75" s="119"/>
      <c r="K75" s="52"/>
      <c r="L75" s="52"/>
      <c r="M75" s="32"/>
      <c r="N75" s="32"/>
      <c r="O75" s="32"/>
      <c r="P75" s="32"/>
      <c r="Q75" s="52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</row>
    <row r="76" spans="1:31" x14ac:dyDescent="0.25">
      <c r="A76" s="118"/>
      <c r="B76" s="67"/>
      <c r="C76" s="32"/>
      <c r="D76" s="32"/>
      <c r="E76" s="32"/>
      <c r="F76" s="67"/>
      <c r="G76" s="67"/>
      <c r="H76" s="32"/>
      <c r="I76" s="32"/>
      <c r="J76" s="119"/>
      <c r="K76" s="52"/>
      <c r="L76" s="52"/>
      <c r="M76" s="32"/>
      <c r="N76" s="32"/>
      <c r="O76" s="32"/>
      <c r="P76" s="32"/>
      <c r="Q76" s="52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</row>
    <row r="77" spans="1:31" x14ac:dyDescent="0.25">
      <c r="A77" s="118"/>
      <c r="B77" s="67"/>
      <c r="C77" s="32"/>
      <c r="D77" s="32"/>
      <c r="E77" s="32"/>
      <c r="F77" s="67"/>
      <c r="G77" s="67"/>
      <c r="H77" s="32"/>
      <c r="I77" s="32"/>
      <c r="J77" s="119"/>
      <c r="K77" s="52"/>
      <c r="L77" s="52"/>
      <c r="M77" s="32"/>
      <c r="N77" s="32"/>
      <c r="O77" s="32"/>
      <c r="P77" s="32"/>
      <c r="Q77" s="52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</row>
    <row r="78" spans="1:31" x14ac:dyDescent="0.25">
      <c r="A78" s="118"/>
      <c r="B78" s="67"/>
      <c r="C78" s="32"/>
      <c r="D78" s="32"/>
      <c r="E78" s="32"/>
      <c r="F78" s="67"/>
      <c r="G78" s="67"/>
      <c r="H78" s="32"/>
      <c r="I78" s="32"/>
      <c r="J78" s="119"/>
      <c r="K78" s="52"/>
      <c r="L78" s="52"/>
      <c r="M78" s="32"/>
      <c r="N78" s="32"/>
      <c r="O78" s="32"/>
      <c r="P78" s="32"/>
      <c r="Q78" s="52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</row>
    <row r="79" spans="1:31" x14ac:dyDescent="0.25">
      <c r="A79" s="118"/>
      <c r="B79" s="67"/>
      <c r="C79" s="32"/>
      <c r="D79" s="32"/>
      <c r="E79" s="32"/>
      <c r="F79" s="67"/>
      <c r="G79" s="67"/>
      <c r="H79" s="32"/>
      <c r="I79" s="32"/>
      <c r="J79" s="119"/>
      <c r="K79" s="52"/>
      <c r="L79" s="52"/>
      <c r="M79" s="32"/>
      <c r="N79" s="32"/>
      <c r="O79" s="32"/>
      <c r="P79" s="32"/>
      <c r="Q79" s="52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</row>
    <row r="80" spans="1:31" x14ac:dyDescent="0.25">
      <c r="A80" s="118"/>
      <c r="B80" s="67"/>
      <c r="C80" s="32"/>
      <c r="D80" s="32"/>
      <c r="E80" s="32"/>
      <c r="F80" s="67"/>
      <c r="G80" s="67"/>
      <c r="H80" s="32"/>
      <c r="I80" s="32"/>
      <c r="J80" s="119"/>
      <c r="K80" s="52"/>
      <c r="L80" s="52"/>
      <c r="M80" s="32"/>
      <c r="N80" s="32"/>
      <c r="O80" s="32"/>
      <c r="P80" s="32"/>
      <c r="Q80" s="52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</row>
    <row r="81" spans="1:31" x14ac:dyDescent="0.25">
      <c r="A81" s="118"/>
      <c r="B81" s="67"/>
      <c r="C81" s="32"/>
      <c r="D81" s="32"/>
      <c r="E81" s="32"/>
      <c r="F81" s="67"/>
      <c r="G81" s="67"/>
      <c r="H81" s="32"/>
      <c r="I81" s="32"/>
      <c r="J81" s="119"/>
      <c r="K81" s="52"/>
      <c r="L81" s="52"/>
      <c r="M81" s="32"/>
      <c r="N81" s="32"/>
      <c r="O81" s="32"/>
      <c r="P81" s="32"/>
      <c r="Q81" s="52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</row>
    <row r="82" spans="1:31" x14ac:dyDescent="0.25">
      <c r="A82" s="118"/>
      <c r="B82" s="67"/>
      <c r="C82" s="32"/>
      <c r="D82" s="32"/>
      <c r="E82" s="32"/>
      <c r="F82" s="67"/>
      <c r="G82" s="67"/>
      <c r="H82" s="32"/>
      <c r="I82" s="32"/>
      <c r="J82" s="119"/>
      <c r="K82" s="52"/>
      <c r="L82" s="52"/>
      <c r="M82" s="32"/>
      <c r="N82" s="32"/>
      <c r="O82" s="32"/>
      <c r="P82" s="32"/>
      <c r="Q82" s="52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</row>
    <row r="83" spans="1:31" x14ac:dyDescent="0.25">
      <c r="A83" s="118"/>
      <c r="B83" s="67"/>
      <c r="C83" s="32"/>
      <c r="D83" s="32"/>
      <c r="E83" s="32"/>
      <c r="F83" s="67"/>
      <c r="G83" s="67"/>
      <c r="H83" s="32"/>
      <c r="I83" s="32"/>
      <c r="J83" s="119"/>
      <c r="K83" s="52"/>
      <c r="L83" s="52"/>
      <c r="M83" s="32"/>
      <c r="N83" s="32"/>
      <c r="O83" s="32"/>
      <c r="P83" s="32"/>
      <c r="Q83" s="52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</row>
    <row r="84" spans="1:31" x14ac:dyDescent="0.25">
      <c r="A84" s="118"/>
      <c r="B84" s="67"/>
      <c r="C84" s="32"/>
      <c r="D84" s="32"/>
      <c r="E84" s="32"/>
      <c r="F84" s="67"/>
      <c r="G84" s="67"/>
      <c r="H84" s="32"/>
      <c r="I84" s="32"/>
      <c r="J84" s="119"/>
      <c r="K84" s="52"/>
      <c r="L84" s="52"/>
      <c r="M84" s="32"/>
      <c r="N84" s="32"/>
      <c r="O84" s="32"/>
      <c r="P84" s="32"/>
      <c r="Q84" s="52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</row>
    <row r="85" spans="1:31" x14ac:dyDescent="0.25">
      <c r="A85" s="118"/>
      <c r="B85" s="67"/>
      <c r="C85" s="32"/>
      <c r="D85" s="32"/>
      <c r="E85" s="32"/>
      <c r="F85" s="67"/>
      <c r="G85" s="67"/>
      <c r="H85" s="32"/>
      <c r="I85" s="32"/>
      <c r="J85" s="119"/>
      <c r="K85" s="52"/>
      <c r="L85" s="52"/>
      <c r="M85" s="32"/>
      <c r="N85" s="32"/>
      <c r="O85" s="32"/>
      <c r="P85" s="32"/>
      <c r="Q85" s="52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</row>
    <row r="86" spans="1:31" x14ac:dyDescent="0.25">
      <c r="A86" s="118"/>
      <c r="B86" s="67"/>
      <c r="C86" s="32"/>
      <c r="D86" s="32"/>
      <c r="E86" s="32"/>
      <c r="F86" s="67"/>
      <c r="G86" s="67"/>
      <c r="H86" s="32"/>
      <c r="I86" s="32"/>
      <c r="J86" s="119"/>
      <c r="K86" s="52"/>
      <c r="L86" s="52"/>
      <c r="M86" s="32"/>
      <c r="N86" s="32"/>
      <c r="O86" s="32"/>
      <c r="P86" s="32"/>
      <c r="Q86" s="52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</row>
    <row r="87" spans="1:31" x14ac:dyDescent="0.25">
      <c r="A87" s="118"/>
      <c r="B87" s="67"/>
      <c r="C87" s="32"/>
      <c r="D87" s="32"/>
      <c r="E87" s="32"/>
      <c r="F87" s="67"/>
      <c r="G87" s="67"/>
      <c r="H87" s="32"/>
      <c r="I87" s="32"/>
      <c r="J87" s="119"/>
      <c r="K87" s="52"/>
      <c r="L87" s="52"/>
      <c r="M87" s="32"/>
      <c r="N87" s="32"/>
      <c r="O87" s="32"/>
      <c r="P87" s="32"/>
      <c r="Q87" s="52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</row>
    <row r="88" spans="1:31" x14ac:dyDescent="0.25">
      <c r="A88" s="118"/>
      <c r="B88" s="67"/>
      <c r="C88" s="32"/>
      <c r="D88" s="32"/>
      <c r="E88" s="32"/>
      <c r="F88" s="67"/>
      <c r="G88" s="67"/>
      <c r="H88" s="32"/>
      <c r="I88" s="32"/>
      <c r="J88" s="119"/>
      <c r="K88" s="52"/>
      <c r="L88" s="52"/>
      <c r="M88" s="32"/>
      <c r="N88" s="32"/>
      <c r="O88" s="32"/>
      <c r="P88" s="32"/>
      <c r="Q88" s="52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</row>
    <row r="89" spans="1:31" x14ac:dyDescent="0.25">
      <c r="A89" s="118"/>
      <c r="B89" s="67"/>
      <c r="C89" s="32"/>
      <c r="D89" s="32"/>
      <c r="E89" s="32"/>
      <c r="F89" s="67"/>
      <c r="G89" s="67"/>
      <c r="H89" s="32"/>
      <c r="I89" s="32"/>
      <c r="J89" s="119"/>
      <c r="K89" s="52"/>
      <c r="L89" s="52"/>
      <c r="M89" s="32"/>
      <c r="N89" s="32"/>
      <c r="O89" s="32"/>
      <c r="P89" s="32"/>
      <c r="Q89" s="52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</row>
    <row r="90" spans="1:31" x14ac:dyDescent="0.25">
      <c r="A90" s="118"/>
      <c r="B90" s="67"/>
      <c r="C90" s="32"/>
      <c r="D90" s="32"/>
      <c r="E90" s="32"/>
      <c r="F90" s="67"/>
      <c r="G90" s="67"/>
      <c r="H90" s="32"/>
      <c r="I90" s="32"/>
      <c r="J90" s="119"/>
      <c r="K90" s="52"/>
      <c r="L90" s="52"/>
      <c r="M90" s="32"/>
      <c r="N90" s="32"/>
      <c r="O90" s="32"/>
      <c r="P90" s="32"/>
      <c r="Q90" s="52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</row>
    <row r="91" spans="1:31" x14ac:dyDescent="0.25">
      <c r="A91" s="118"/>
      <c r="B91" s="67"/>
      <c r="C91" s="32"/>
      <c r="D91" s="32"/>
      <c r="E91" s="32"/>
      <c r="F91" s="67"/>
      <c r="G91" s="67"/>
      <c r="H91" s="32"/>
      <c r="I91" s="32"/>
      <c r="J91" s="119"/>
      <c r="K91" s="52"/>
      <c r="L91" s="52"/>
      <c r="M91" s="32"/>
      <c r="N91" s="32"/>
      <c r="O91" s="32"/>
      <c r="P91" s="32"/>
      <c r="Q91" s="52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</row>
    <row r="92" spans="1:31" x14ac:dyDescent="0.25">
      <c r="A92" s="118"/>
      <c r="B92" s="67"/>
      <c r="C92" s="32"/>
      <c r="D92" s="32"/>
      <c r="E92" s="32"/>
      <c r="F92" s="67"/>
      <c r="G92" s="67"/>
      <c r="H92" s="32"/>
      <c r="I92" s="32"/>
      <c r="J92" s="119"/>
      <c r="K92" s="52"/>
      <c r="L92" s="52"/>
      <c r="M92" s="32"/>
      <c r="N92" s="32"/>
      <c r="O92" s="32"/>
      <c r="P92" s="32"/>
      <c r="Q92" s="52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</row>
    <row r="93" spans="1:31" x14ac:dyDescent="0.25">
      <c r="A93" s="118"/>
      <c r="B93" s="67"/>
      <c r="C93" s="32"/>
      <c r="D93" s="32"/>
      <c r="E93" s="32"/>
      <c r="F93" s="67"/>
      <c r="G93" s="67"/>
      <c r="H93" s="32"/>
      <c r="I93" s="32"/>
      <c r="J93" s="119"/>
      <c r="K93" s="52"/>
      <c r="L93" s="52"/>
      <c r="M93" s="32"/>
      <c r="N93" s="32"/>
      <c r="O93" s="32"/>
      <c r="P93" s="32"/>
      <c r="Q93" s="52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</row>
    <row r="94" spans="1:31" x14ac:dyDescent="0.25">
      <c r="A94" s="118"/>
      <c r="B94" s="67"/>
      <c r="C94" s="32"/>
      <c r="D94" s="32"/>
      <c r="E94" s="32"/>
      <c r="F94" s="67"/>
      <c r="G94" s="67"/>
      <c r="H94" s="32"/>
      <c r="I94" s="32"/>
      <c r="J94" s="119"/>
      <c r="K94" s="52"/>
      <c r="L94" s="52"/>
      <c r="M94" s="32"/>
      <c r="N94" s="32"/>
      <c r="O94" s="32"/>
      <c r="P94" s="32"/>
      <c r="Q94" s="52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</row>
    <row r="95" spans="1:31" x14ac:dyDescent="0.25">
      <c r="A95" s="118"/>
      <c r="B95" s="67"/>
      <c r="C95" s="32"/>
      <c r="D95" s="32"/>
      <c r="E95" s="32"/>
      <c r="F95" s="67"/>
      <c r="G95" s="67"/>
      <c r="H95" s="32"/>
      <c r="I95" s="32"/>
      <c r="J95" s="119"/>
      <c r="K95" s="52"/>
      <c r="L95" s="52"/>
      <c r="M95" s="32"/>
      <c r="N95" s="32"/>
      <c r="O95" s="32"/>
      <c r="P95" s="32"/>
      <c r="Q95" s="52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</row>
    <row r="96" spans="1:31" x14ac:dyDescent="0.25">
      <c r="A96" s="118"/>
      <c r="B96" s="67"/>
      <c r="C96" s="32"/>
      <c r="D96" s="32"/>
      <c r="E96" s="32"/>
      <c r="F96" s="67"/>
      <c r="G96" s="67"/>
      <c r="H96" s="32"/>
      <c r="I96" s="32"/>
      <c r="J96" s="119"/>
      <c r="K96" s="52"/>
      <c r="L96" s="52"/>
      <c r="M96" s="32"/>
      <c r="N96" s="32"/>
      <c r="O96" s="32"/>
      <c r="P96" s="32"/>
      <c r="Q96" s="52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</row>
    <row r="97" spans="1:31" x14ac:dyDescent="0.25">
      <c r="A97" s="118"/>
      <c r="B97" s="67"/>
      <c r="C97" s="32"/>
      <c r="D97" s="32"/>
      <c r="E97" s="32"/>
      <c r="F97" s="67"/>
      <c r="G97" s="67"/>
      <c r="H97" s="32"/>
      <c r="I97" s="32"/>
      <c r="J97" s="119"/>
      <c r="K97" s="52"/>
      <c r="L97" s="52"/>
      <c r="M97" s="32"/>
      <c r="N97" s="32"/>
      <c r="O97" s="32"/>
      <c r="P97" s="32"/>
      <c r="Q97" s="52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</row>
    <row r="98" spans="1:31" x14ac:dyDescent="0.25">
      <c r="A98" s="118"/>
      <c r="B98" s="67"/>
      <c r="C98" s="32"/>
      <c r="D98" s="32"/>
      <c r="E98" s="32"/>
      <c r="F98" s="67"/>
      <c r="G98" s="67"/>
      <c r="H98" s="32"/>
      <c r="I98" s="32"/>
      <c r="J98" s="119"/>
      <c r="K98" s="52"/>
      <c r="L98" s="52"/>
      <c r="M98" s="32"/>
      <c r="N98" s="32"/>
      <c r="O98" s="32"/>
      <c r="P98" s="32"/>
      <c r="Q98" s="52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</row>
    <row r="99" spans="1:31" x14ac:dyDescent="0.25">
      <c r="A99" s="118"/>
      <c r="B99" s="67"/>
      <c r="C99" s="32"/>
      <c r="D99" s="32"/>
      <c r="E99" s="32"/>
      <c r="F99" s="67"/>
      <c r="G99" s="67"/>
      <c r="H99" s="32"/>
      <c r="I99" s="32"/>
      <c r="J99" s="119"/>
      <c r="K99" s="52"/>
      <c r="L99" s="52"/>
      <c r="M99" s="32"/>
      <c r="N99" s="32"/>
      <c r="O99" s="32"/>
      <c r="P99" s="32"/>
      <c r="Q99" s="52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</row>
    <row r="100" spans="1:31" x14ac:dyDescent="0.25">
      <c r="A100" s="118"/>
      <c r="B100" s="67"/>
      <c r="C100" s="32"/>
      <c r="D100" s="32"/>
      <c r="E100" s="32"/>
      <c r="F100" s="67"/>
      <c r="G100" s="67"/>
      <c r="H100" s="32"/>
      <c r="I100" s="32"/>
      <c r="J100" s="119"/>
      <c r="K100" s="52"/>
      <c r="L100" s="52"/>
      <c r="M100" s="32"/>
      <c r="N100" s="32"/>
      <c r="O100" s="32"/>
      <c r="P100" s="32"/>
      <c r="Q100" s="52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</row>
    <row r="101" spans="1:31" x14ac:dyDescent="0.25">
      <c r="A101" s="118"/>
      <c r="B101" s="67"/>
      <c r="C101" s="32"/>
      <c r="D101" s="32"/>
      <c r="E101" s="32"/>
      <c r="F101" s="67"/>
      <c r="G101" s="67"/>
      <c r="H101" s="32"/>
      <c r="I101" s="32"/>
      <c r="J101" s="119"/>
      <c r="K101" s="52"/>
      <c r="L101" s="52"/>
      <c r="M101" s="32"/>
      <c r="N101" s="32"/>
      <c r="O101" s="32"/>
      <c r="P101" s="32"/>
      <c r="Q101" s="52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</row>
    <row r="102" spans="1:31" x14ac:dyDescent="0.25">
      <c r="A102" s="118"/>
      <c r="B102" s="67"/>
      <c r="C102" s="32"/>
      <c r="D102" s="32"/>
      <c r="E102" s="32"/>
      <c r="F102" s="67"/>
      <c r="G102" s="67"/>
      <c r="H102" s="32"/>
      <c r="I102" s="32"/>
      <c r="J102" s="119"/>
      <c r="K102" s="52"/>
      <c r="L102" s="52"/>
      <c r="M102" s="32"/>
      <c r="N102" s="32"/>
      <c r="O102" s="32"/>
      <c r="P102" s="32"/>
      <c r="Q102" s="52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</row>
    <row r="103" spans="1:31" x14ac:dyDescent="0.25">
      <c r="A103" s="118"/>
      <c r="B103" s="67"/>
      <c r="C103" s="32"/>
      <c r="D103" s="32"/>
      <c r="E103" s="32"/>
      <c r="F103" s="67"/>
      <c r="G103" s="67"/>
      <c r="H103" s="32"/>
      <c r="I103" s="32"/>
      <c r="J103" s="119"/>
      <c r="K103" s="52"/>
      <c r="L103" s="52"/>
      <c r="M103" s="32"/>
      <c r="N103" s="32"/>
      <c r="O103" s="32"/>
      <c r="P103" s="32"/>
      <c r="Q103" s="52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</row>
    <row r="104" spans="1:31" x14ac:dyDescent="0.25">
      <c r="A104" s="118"/>
      <c r="B104" s="67"/>
      <c r="C104" s="32"/>
      <c r="D104" s="32"/>
      <c r="E104" s="32"/>
      <c r="F104" s="67"/>
      <c r="G104" s="67"/>
      <c r="H104" s="32"/>
      <c r="I104" s="32"/>
      <c r="J104" s="119"/>
      <c r="K104" s="52"/>
      <c r="L104" s="52"/>
      <c r="M104" s="32"/>
      <c r="N104" s="32"/>
      <c r="O104" s="32"/>
      <c r="P104" s="32"/>
      <c r="Q104" s="52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</row>
    <row r="105" spans="1:31" x14ac:dyDescent="0.25">
      <c r="A105" s="118"/>
      <c r="B105" s="67"/>
      <c r="C105" s="32"/>
      <c r="D105" s="32"/>
      <c r="E105" s="32"/>
      <c r="F105" s="67"/>
      <c r="G105" s="67"/>
      <c r="H105" s="32"/>
      <c r="I105" s="32"/>
      <c r="J105" s="119"/>
      <c r="K105" s="52"/>
      <c r="L105" s="52"/>
      <c r="M105" s="32"/>
      <c r="N105" s="32"/>
      <c r="O105" s="32"/>
      <c r="P105" s="32"/>
      <c r="Q105" s="52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</row>
    <row r="106" spans="1:31" x14ac:dyDescent="0.25">
      <c r="A106" s="118"/>
      <c r="B106" s="67"/>
      <c r="C106" s="32"/>
      <c r="D106" s="32"/>
      <c r="E106" s="32"/>
      <c r="F106" s="67"/>
      <c r="G106" s="67"/>
      <c r="H106" s="32"/>
      <c r="I106" s="32"/>
      <c r="J106" s="119"/>
      <c r="K106" s="52"/>
      <c r="L106" s="52"/>
      <c r="M106" s="32"/>
      <c r="N106" s="32"/>
      <c r="O106" s="32"/>
      <c r="P106" s="32"/>
      <c r="Q106" s="52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</row>
    <row r="107" spans="1:31" x14ac:dyDescent="0.25">
      <c r="A107" s="118"/>
      <c r="B107" s="67"/>
      <c r="C107" s="32"/>
      <c r="D107" s="32"/>
      <c r="E107" s="32"/>
      <c r="F107" s="67"/>
      <c r="G107" s="67"/>
      <c r="H107" s="32"/>
      <c r="I107" s="32"/>
      <c r="J107" s="119"/>
      <c r="K107" s="52"/>
      <c r="L107" s="52"/>
      <c r="M107" s="32"/>
      <c r="N107" s="32"/>
      <c r="O107" s="32"/>
      <c r="P107" s="32"/>
      <c r="Q107" s="52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</row>
    <row r="108" spans="1:31" x14ac:dyDescent="0.25">
      <c r="A108" s="118"/>
      <c r="B108" s="67"/>
      <c r="C108" s="32"/>
      <c r="D108" s="32"/>
      <c r="E108" s="32"/>
      <c r="F108" s="67"/>
      <c r="G108" s="67"/>
      <c r="H108" s="32"/>
      <c r="I108" s="32"/>
      <c r="J108" s="119"/>
      <c r="K108" s="52"/>
      <c r="L108" s="52"/>
      <c r="M108" s="32"/>
      <c r="N108" s="32"/>
      <c r="O108" s="32"/>
      <c r="P108" s="32"/>
      <c r="Q108" s="52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</row>
    <row r="109" spans="1:31" x14ac:dyDescent="0.25">
      <c r="A109" s="118"/>
      <c r="B109" s="67"/>
      <c r="C109" s="32"/>
      <c r="D109" s="32"/>
      <c r="E109" s="32"/>
      <c r="F109" s="67"/>
      <c r="G109" s="67"/>
      <c r="H109" s="32"/>
      <c r="I109" s="32"/>
      <c r="J109" s="119"/>
      <c r="K109" s="52"/>
      <c r="L109" s="52"/>
      <c r="M109" s="32"/>
      <c r="N109" s="32"/>
      <c r="O109" s="32"/>
      <c r="P109" s="32"/>
      <c r="Q109" s="52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</row>
    <row r="110" spans="1:31" x14ac:dyDescent="0.25">
      <c r="A110" s="118"/>
      <c r="B110" s="67"/>
      <c r="C110" s="32"/>
      <c r="D110" s="32"/>
      <c r="E110" s="32"/>
      <c r="F110" s="67"/>
      <c r="G110" s="67"/>
      <c r="H110" s="32"/>
      <c r="I110" s="32"/>
      <c r="J110" s="119"/>
      <c r="K110" s="52"/>
      <c r="L110" s="52"/>
      <c r="M110" s="32"/>
      <c r="N110" s="32"/>
      <c r="O110" s="32"/>
      <c r="P110" s="32"/>
      <c r="Q110" s="52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</row>
    <row r="111" spans="1:31" x14ac:dyDescent="0.25">
      <c r="A111" s="118"/>
      <c r="B111" s="67"/>
      <c r="C111" s="32"/>
      <c r="D111" s="32"/>
      <c r="E111" s="32"/>
      <c r="F111" s="67"/>
      <c r="G111" s="67"/>
      <c r="H111" s="32"/>
      <c r="I111" s="32"/>
      <c r="J111" s="119"/>
      <c r="K111" s="52"/>
      <c r="L111" s="52"/>
      <c r="M111" s="32"/>
      <c r="N111" s="32"/>
      <c r="O111" s="32"/>
      <c r="P111" s="32"/>
      <c r="Q111" s="52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</row>
    <row r="112" spans="1:31" x14ac:dyDescent="0.25">
      <c r="A112" s="118"/>
      <c r="B112" s="67"/>
      <c r="C112" s="32"/>
      <c r="D112" s="32"/>
      <c r="E112" s="32"/>
      <c r="F112" s="67"/>
      <c r="G112" s="67"/>
      <c r="H112" s="32"/>
      <c r="I112" s="32"/>
      <c r="J112" s="119"/>
      <c r="K112" s="52"/>
      <c r="L112" s="52"/>
      <c r="M112" s="32"/>
      <c r="N112" s="32"/>
      <c r="O112" s="32"/>
      <c r="P112" s="32"/>
      <c r="Q112" s="52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</row>
    <row r="113" spans="1:31" x14ac:dyDescent="0.25">
      <c r="A113" s="118"/>
      <c r="B113" s="67"/>
      <c r="C113" s="32"/>
      <c r="D113" s="32"/>
      <c r="E113" s="32"/>
      <c r="F113" s="67"/>
      <c r="G113" s="67"/>
      <c r="H113" s="32"/>
      <c r="I113" s="32"/>
      <c r="J113" s="119"/>
      <c r="K113" s="52"/>
      <c r="L113" s="52"/>
      <c r="M113" s="32"/>
      <c r="N113" s="32"/>
      <c r="O113" s="32"/>
      <c r="P113" s="32"/>
      <c r="Q113" s="52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</row>
    <row r="114" spans="1:31" x14ac:dyDescent="0.25">
      <c r="A114" s="118"/>
      <c r="B114" s="67"/>
      <c r="C114" s="32"/>
      <c r="D114" s="32"/>
      <c r="E114" s="32"/>
      <c r="F114" s="67"/>
      <c r="G114" s="67"/>
      <c r="H114" s="32"/>
      <c r="I114" s="32"/>
      <c r="J114" s="119"/>
      <c r="K114" s="52"/>
      <c r="L114" s="52"/>
      <c r="M114" s="32"/>
      <c r="N114" s="32"/>
      <c r="O114" s="32"/>
      <c r="P114" s="32"/>
      <c r="Q114" s="52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</row>
    <row r="115" spans="1:31" x14ac:dyDescent="0.25">
      <c r="A115" s="118"/>
      <c r="B115" s="67"/>
      <c r="C115" s="32"/>
      <c r="D115" s="32"/>
      <c r="E115" s="32"/>
      <c r="F115" s="67"/>
      <c r="G115" s="67"/>
      <c r="H115" s="32"/>
      <c r="I115" s="32"/>
      <c r="J115" s="119"/>
      <c r="K115" s="52"/>
      <c r="L115" s="52"/>
      <c r="M115" s="32"/>
      <c r="N115" s="32"/>
      <c r="O115" s="32"/>
      <c r="P115" s="32"/>
      <c r="Q115" s="52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</row>
    <row r="116" spans="1:31" x14ac:dyDescent="0.25">
      <c r="A116" s="118"/>
      <c r="B116" s="67"/>
      <c r="C116" s="32"/>
      <c r="D116" s="32"/>
      <c r="E116" s="32"/>
      <c r="F116" s="67"/>
      <c r="G116" s="67"/>
      <c r="H116" s="32"/>
      <c r="I116" s="32"/>
      <c r="J116" s="119"/>
      <c r="K116" s="52"/>
      <c r="L116" s="52"/>
      <c r="M116" s="32"/>
      <c r="N116" s="32"/>
      <c r="O116" s="32"/>
      <c r="P116" s="32"/>
      <c r="Q116" s="52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</row>
    <row r="117" spans="1:31" x14ac:dyDescent="0.25">
      <c r="A117" s="118"/>
      <c r="B117" s="67"/>
      <c r="C117" s="32"/>
      <c r="D117" s="32"/>
      <c r="E117" s="32"/>
      <c r="F117" s="67"/>
      <c r="G117" s="67"/>
      <c r="H117" s="32"/>
      <c r="I117" s="32"/>
      <c r="J117" s="119"/>
      <c r="K117" s="52"/>
      <c r="L117" s="52"/>
      <c r="M117" s="32"/>
      <c r="N117" s="32"/>
      <c r="O117" s="32"/>
      <c r="P117" s="32"/>
      <c r="Q117" s="52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</row>
    <row r="118" spans="1:31" x14ac:dyDescent="0.25">
      <c r="A118" s="118"/>
      <c r="B118" s="67"/>
      <c r="C118" s="32"/>
      <c r="D118" s="32"/>
      <c r="E118" s="32"/>
      <c r="F118" s="67"/>
      <c r="G118" s="67"/>
      <c r="H118" s="32"/>
      <c r="I118" s="32"/>
      <c r="J118" s="119"/>
      <c r="K118" s="52"/>
      <c r="L118" s="52"/>
      <c r="M118" s="32"/>
      <c r="N118" s="32"/>
      <c r="O118" s="32"/>
      <c r="P118" s="32"/>
      <c r="Q118" s="52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</row>
    <row r="119" spans="1:31" x14ac:dyDescent="0.25">
      <c r="A119" s="118"/>
      <c r="B119" s="67"/>
      <c r="C119" s="32"/>
      <c r="D119" s="32"/>
      <c r="E119" s="32"/>
      <c r="F119" s="67"/>
      <c r="G119" s="67"/>
      <c r="H119" s="32"/>
      <c r="I119" s="32"/>
      <c r="J119" s="119"/>
      <c r="K119" s="52"/>
      <c r="L119" s="52"/>
      <c r="M119" s="32"/>
      <c r="N119" s="32"/>
      <c r="O119" s="32"/>
      <c r="P119" s="32"/>
      <c r="Q119" s="52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</row>
    <row r="120" spans="1:31" x14ac:dyDescent="0.25">
      <c r="A120" s="118"/>
      <c r="B120" s="67"/>
      <c r="C120" s="32"/>
      <c r="D120" s="32"/>
      <c r="E120" s="32"/>
      <c r="F120" s="67"/>
      <c r="G120" s="67"/>
      <c r="H120" s="32"/>
      <c r="I120" s="32"/>
      <c r="J120" s="119"/>
      <c r="K120" s="52"/>
      <c r="L120" s="52"/>
      <c r="M120" s="32"/>
      <c r="N120" s="32"/>
      <c r="O120" s="32"/>
      <c r="P120" s="32"/>
      <c r="Q120" s="52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</row>
    <row r="121" spans="1:31" x14ac:dyDescent="0.25">
      <c r="A121" s="118"/>
      <c r="B121" s="67"/>
      <c r="C121" s="32"/>
      <c r="D121" s="32"/>
      <c r="E121" s="32"/>
      <c r="F121" s="67"/>
      <c r="G121" s="67"/>
      <c r="H121" s="32"/>
      <c r="I121" s="32"/>
      <c r="J121" s="119"/>
      <c r="K121" s="52"/>
      <c r="L121" s="52"/>
      <c r="M121" s="32"/>
      <c r="N121" s="32"/>
      <c r="O121" s="32"/>
      <c r="P121" s="32"/>
      <c r="Q121" s="52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</row>
    <row r="122" spans="1:31" x14ac:dyDescent="0.25">
      <c r="A122" s="118"/>
      <c r="B122" s="67"/>
      <c r="C122" s="32"/>
      <c r="D122" s="32"/>
      <c r="E122" s="32"/>
      <c r="F122" s="67"/>
      <c r="G122" s="67"/>
      <c r="H122" s="32"/>
      <c r="I122" s="32"/>
      <c r="J122" s="119"/>
      <c r="K122" s="52"/>
      <c r="L122" s="52"/>
      <c r="M122" s="32"/>
      <c r="N122" s="32"/>
      <c r="O122" s="32"/>
      <c r="P122" s="32"/>
      <c r="Q122" s="52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</row>
    <row r="123" spans="1:31" x14ac:dyDescent="0.25">
      <c r="A123" s="118"/>
      <c r="B123" s="67"/>
      <c r="C123" s="32"/>
      <c r="D123" s="32"/>
      <c r="E123" s="32"/>
      <c r="F123" s="67"/>
      <c r="G123" s="67"/>
      <c r="H123" s="32"/>
      <c r="I123" s="32"/>
      <c r="J123" s="119"/>
      <c r="K123" s="52"/>
      <c r="L123" s="52"/>
      <c r="M123" s="32"/>
      <c r="N123" s="32"/>
      <c r="O123" s="32"/>
      <c r="P123" s="32"/>
      <c r="Q123" s="52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</row>
    <row r="124" spans="1:31" x14ac:dyDescent="0.25">
      <c r="A124" s="118"/>
      <c r="B124" s="67"/>
      <c r="C124" s="32"/>
      <c r="D124" s="32"/>
      <c r="E124" s="32"/>
      <c r="F124" s="67"/>
      <c r="G124" s="67"/>
      <c r="H124" s="32"/>
      <c r="I124" s="32"/>
      <c r="J124" s="119"/>
      <c r="K124" s="52"/>
      <c r="L124" s="52"/>
      <c r="M124" s="32"/>
      <c r="N124" s="32"/>
      <c r="O124" s="32"/>
      <c r="P124" s="32"/>
      <c r="Q124" s="52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</row>
    <row r="125" spans="1:31" x14ac:dyDescent="0.25">
      <c r="A125" s="118"/>
      <c r="B125" s="67"/>
      <c r="C125" s="32"/>
      <c r="D125" s="32"/>
      <c r="E125" s="32"/>
      <c r="F125" s="67"/>
      <c r="G125" s="67"/>
      <c r="H125" s="32"/>
      <c r="I125" s="32"/>
      <c r="J125" s="119"/>
      <c r="K125" s="52"/>
      <c r="L125" s="52"/>
      <c r="M125" s="32"/>
      <c r="N125" s="32"/>
      <c r="O125" s="32"/>
      <c r="P125" s="32"/>
      <c r="Q125" s="52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</row>
    <row r="126" spans="1:31" x14ac:dyDescent="0.25">
      <c r="A126" s="118"/>
      <c r="B126" s="67"/>
      <c r="C126" s="32"/>
      <c r="D126" s="32"/>
      <c r="E126" s="32"/>
      <c r="F126" s="67"/>
      <c r="G126" s="67"/>
      <c r="H126" s="32"/>
      <c r="I126" s="32"/>
      <c r="J126" s="119"/>
      <c r="K126" s="52"/>
      <c r="L126" s="52"/>
      <c r="M126" s="32"/>
      <c r="N126" s="32"/>
      <c r="O126" s="32"/>
      <c r="P126" s="32"/>
      <c r="Q126" s="52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</row>
    <row r="127" spans="1:31" x14ac:dyDescent="0.25">
      <c r="A127" s="118"/>
      <c r="B127" s="67"/>
      <c r="C127" s="32"/>
      <c r="D127" s="32"/>
      <c r="E127" s="32"/>
      <c r="F127" s="67"/>
      <c r="G127" s="67"/>
      <c r="H127" s="32"/>
      <c r="I127" s="32"/>
      <c r="J127" s="119"/>
      <c r="K127" s="52"/>
      <c r="L127" s="52"/>
      <c r="M127" s="32"/>
      <c r="N127" s="32"/>
      <c r="O127" s="32"/>
      <c r="P127" s="32"/>
      <c r="Q127" s="52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</row>
    <row r="128" spans="1:31" x14ac:dyDescent="0.25">
      <c r="A128" s="118"/>
      <c r="B128" s="67"/>
      <c r="C128" s="32"/>
      <c r="D128" s="32"/>
      <c r="E128" s="32"/>
      <c r="F128" s="67"/>
      <c r="G128" s="67"/>
      <c r="H128" s="32"/>
      <c r="I128" s="32"/>
      <c r="J128" s="119"/>
      <c r="K128" s="52"/>
      <c r="L128" s="52"/>
      <c r="M128" s="32"/>
      <c r="N128" s="32"/>
      <c r="O128" s="32"/>
      <c r="P128" s="32"/>
      <c r="Q128" s="52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</row>
    <row r="129" spans="1:31" x14ac:dyDescent="0.25">
      <c r="A129" s="118"/>
      <c r="B129" s="67"/>
      <c r="C129" s="32"/>
      <c r="D129" s="32"/>
      <c r="E129" s="32"/>
      <c r="F129" s="67"/>
      <c r="G129" s="67"/>
      <c r="H129" s="32"/>
      <c r="I129" s="32"/>
      <c r="J129" s="119"/>
      <c r="K129" s="52"/>
      <c r="L129" s="52"/>
      <c r="M129" s="32"/>
      <c r="N129" s="32"/>
      <c r="O129" s="32"/>
      <c r="P129" s="32"/>
      <c r="Q129" s="52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</row>
    <row r="130" spans="1:31" x14ac:dyDescent="0.25">
      <c r="A130" s="118"/>
      <c r="B130" s="67"/>
      <c r="C130" s="32"/>
      <c r="D130" s="32"/>
      <c r="E130" s="32"/>
      <c r="F130" s="67"/>
      <c r="G130" s="67"/>
      <c r="H130" s="32"/>
      <c r="I130" s="32"/>
      <c r="J130" s="119"/>
      <c r="K130" s="52"/>
      <c r="L130" s="52"/>
      <c r="M130" s="32"/>
      <c r="N130" s="32"/>
      <c r="O130" s="32"/>
      <c r="P130" s="32"/>
      <c r="Q130" s="52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</row>
    <row r="131" spans="1:31" x14ac:dyDescent="0.25">
      <c r="A131" s="118"/>
      <c r="B131" s="67"/>
      <c r="C131" s="32"/>
      <c r="D131" s="32"/>
      <c r="E131" s="32"/>
      <c r="F131" s="67"/>
      <c r="G131" s="67"/>
      <c r="H131" s="32"/>
      <c r="I131" s="32"/>
      <c r="J131" s="119"/>
      <c r="K131" s="52"/>
      <c r="L131" s="52"/>
      <c r="M131" s="32"/>
      <c r="N131" s="32"/>
      <c r="O131" s="32"/>
      <c r="P131" s="32"/>
      <c r="Q131" s="52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</row>
    <row r="132" spans="1:31" x14ac:dyDescent="0.25">
      <c r="A132" s="118"/>
      <c r="B132" s="67"/>
      <c r="C132" s="32"/>
      <c r="D132" s="32"/>
      <c r="E132" s="32"/>
      <c r="F132" s="67"/>
      <c r="G132" s="67"/>
      <c r="H132" s="32"/>
      <c r="I132" s="32"/>
      <c r="J132" s="119"/>
      <c r="K132" s="52"/>
      <c r="L132" s="52"/>
      <c r="M132" s="32"/>
      <c r="N132" s="32"/>
      <c r="O132" s="32"/>
      <c r="P132" s="32"/>
      <c r="Q132" s="52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</row>
    <row r="133" spans="1:31" x14ac:dyDescent="0.25">
      <c r="A133" s="118"/>
      <c r="B133" s="67"/>
      <c r="C133" s="32"/>
      <c r="D133" s="32"/>
      <c r="E133" s="32"/>
      <c r="F133" s="67"/>
      <c r="G133" s="67"/>
      <c r="H133" s="32"/>
      <c r="I133" s="32"/>
      <c r="J133" s="119"/>
      <c r="K133" s="52"/>
      <c r="L133" s="52"/>
      <c r="M133" s="32"/>
      <c r="N133" s="32"/>
      <c r="O133" s="32"/>
      <c r="P133" s="32"/>
      <c r="Q133" s="52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</row>
    <row r="134" spans="1:31" x14ac:dyDescent="0.25">
      <c r="A134" s="118"/>
      <c r="B134" s="67"/>
      <c r="C134" s="32"/>
      <c r="D134" s="32"/>
      <c r="E134" s="32"/>
      <c r="F134" s="67"/>
      <c r="G134" s="67"/>
      <c r="H134" s="32"/>
      <c r="I134" s="32"/>
      <c r="J134" s="119"/>
      <c r="K134" s="52"/>
      <c r="L134" s="52"/>
      <c r="M134" s="32"/>
      <c r="N134" s="32"/>
      <c r="O134" s="32"/>
      <c r="P134" s="32"/>
      <c r="Q134" s="52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</row>
    <row r="135" spans="1:31" x14ac:dyDescent="0.25">
      <c r="A135" s="118"/>
      <c r="B135" s="67"/>
      <c r="C135" s="32"/>
      <c r="D135" s="32"/>
      <c r="E135" s="32"/>
      <c r="F135" s="67"/>
      <c r="G135" s="67"/>
      <c r="H135" s="32"/>
      <c r="I135" s="32"/>
      <c r="J135" s="119"/>
      <c r="K135" s="52"/>
      <c r="L135" s="52"/>
      <c r="M135" s="32"/>
      <c r="N135" s="32"/>
      <c r="O135" s="32"/>
      <c r="P135" s="32"/>
      <c r="Q135" s="52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</row>
    <row r="136" spans="1:31" x14ac:dyDescent="0.25">
      <c r="A136" s="118"/>
      <c r="B136" s="67"/>
      <c r="C136" s="32"/>
      <c r="D136" s="32"/>
      <c r="E136" s="32"/>
      <c r="F136" s="67"/>
      <c r="G136" s="67"/>
      <c r="H136" s="32"/>
      <c r="I136" s="32"/>
      <c r="J136" s="119"/>
      <c r="K136" s="52"/>
      <c r="L136" s="52"/>
      <c r="M136" s="32"/>
      <c r="N136" s="32"/>
      <c r="O136" s="32"/>
      <c r="P136" s="32"/>
      <c r="Q136" s="52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</row>
    <row r="137" spans="1:31" x14ac:dyDescent="0.25">
      <c r="A137" s="118"/>
      <c r="B137" s="67"/>
      <c r="C137" s="32"/>
      <c r="D137" s="32"/>
      <c r="E137" s="32"/>
      <c r="F137" s="67"/>
      <c r="G137" s="67"/>
      <c r="H137" s="32"/>
      <c r="I137" s="32"/>
      <c r="J137" s="119"/>
      <c r="K137" s="52"/>
      <c r="L137" s="52"/>
      <c r="M137" s="32"/>
      <c r="N137" s="32"/>
      <c r="O137" s="32"/>
      <c r="P137" s="32"/>
      <c r="Q137" s="52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</row>
    <row r="138" spans="1:31" x14ac:dyDescent="0.25">
      <c r="A138" s="118"/>
      <c r="B138" s="67"/>
      <c r="C138" s="32"/>
      <c r="D138" s="32"/>
      <c r="E138" s="32"/>
      <c r="F138" s="67"/>
      <c r="G138" s="67"/>
      <c r="H138" s="32"/>
      <c r="I138" s="32"/>
      <c r="J138" s="119"/>
      <c r="K138" s="52"/>
      <c r="L138" s="52"/>
      <c r="M138" s="32"/>
      <c r="N138" s="32"/>
      <c r="O138" s="32"/>
      <c r="P138" s="32"/>
      <c r="Q138" s="52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</row>
    <row r="139" spans="1:31" x14ac:dyDescent="0.25">
      <c r="A139" s="118"/>
      <c r="B139" s="67"/>
      <c r="C139" s="32"/>
      <c r="D139" s="32"/>
      <c r="E139" s="32"/>
      <c r="F139" s="67"/>
      <c r="G139" s="67"/>
      <c r="H139" s="32"/>
      <c r="I139" s="32"/>
      <c r="J139" s="119"/>
      <c r="K139" s="52"/>
      <c r="L139" s="52"/>
      <c r="M139" s="32"/>
      <c r="N139" s="32"/>
      <c r="O139" s="32"/>
      <c r="P139" s="32"/>
      <c r="Q139" s="52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</row>
    <row r="140" spans="1:31" x14ac:dyDescent="0.25">
      <c r="A140" s="118"/>
      <c r="B140" s="67"/>
      <c r="C140" s="32"/>
      <c r="D140" s="32"/>
      <c r="E140" s="32"/>
      <c r="F140" s="67"/>
      <c r="G140" s="67"/>
      <c r="H140" s="32"/>
      <c r="I140" s="32"/>
      <c r="J140" s="119"/>
      <c r="K140" s="52"/>
      <c r="L140" s="52"/>
      <c r="M140" s="32"/>
      <c r="N140" s="32"/>
      <c r="O140" s="32"/>
      <c r="P140" s="32"/>
      <c r="Q140" s="52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</row>
    <row r="141" spans="1:31" x14ac:dyDescent="0.25">
      <c r="A141" s="118"/>
      <c r="B141" s="67"/>
      <c r="C141" s="32"/>
      <c r="D141" s="32"/>
      <c r="E141" s="32"/>
      <c r="F141" s="67"/>
      <c r="G141" s="67"/>
      <c r="H141" s="32"/>
      <c r="I141" s="32"/>
      <c r="J141" s="119"/>
      <c r="K141" s="52"/>
      <c r="L141" s="52"/>
      <c r="M141" s="32"/>
      <c r="N141" s="32"/>
      <c r="O141" s="32"/>
      <c r="P141" s="32"/>
      <c r="Q141" s="52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</row>
    <row r="142" spans="1:31" x14ac:dyDescent="0.25">
      <c r="A142" s="118"/>
      <c r="B142" s="67"/>
      <c r="C142" s="32"/>
      <c r="D142" s="32"/>
      <c r="E142" s="32"/>
      <c r="F142" s="67"/>
      <c r="G142" s="67"/>
      <c r="H142" s="32"/>
      <c r="I142" s="32"/>
      <c r="J142" s="119"/>
      <c r="K142" s="52"/>
      <c r="L142" s="52"/>
      <c r="M142" s="32"/>
      <c r="N142" s="32"/>
      <c r="O142" s="32"/>
      <c r="P142" s="32"/>
      <c r="Q142" s="52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</row>
    <row r="143" spans="1:31" x14ac:dyDescent="0.25">
      <c r="A143" s="118"/>
      <c r="B143" s="67"/>
      <c r="C143" s="32"/>
      <c r="D143" s="32"/>
      <c r="E143" s="32"/>
      <c r="F143" s="67"/>
      <c r="G143" s="67"/>
      <c r="H143" s="32"/>
      <c r="I143" s="32"/>
      <c r="J143" s="119"/>
      <c r="K143" s="52"/>
      <c r="L143" s="52"/>
      <c r="M143" s="32"/>
      <c r="N143" s="32"/>
      <c r="O143" s="32"/>
      <c r="P143" s="32"/>
      <c r="Q143" s="52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</row>
    <row r="144" spans="1:31" x14ac:dyDescent="0.25">
      <c r="A144" s="118"/>
      <c r="B144" s="67"/>
      <c r="C144" s="32"/>
      <c r="D144" s="32"/>
      <c r="E144" s="32"/>
      <c r="F144" s="67"/>
      <c r="G144" s="67"/>
      <c r="H144" s="32"/>
      <c r="I144" s="32"/>
      <c r="J144" s="119"/>
      <c r="K144" s="52"/>
      <c r="L144" s="52"/>
      <c r="M144" s="32"/>
      <c r="N144" s="32"/>
      <c r="O144" s="32"/>
      <c r="P144" s="32"/>
      <c r="Q144" s="52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</row>
    <row r="145" spans="1:31" x14ac:dyDescent="0.25">
      <c r="A145" s="118"/>
      <c r="B145" s="67"/>
      <c r="C145" s="32"/>
      <c r="D145" s="32"/>
      <c r="E145" s="32"/>
      <c r="F145" s="67"/>
      <c r="G145" s="67"/>
      <c r="H145" s="32"/>
      <c r="I145" s="32"/>
      <c r="J145" s="119"/>
      <c r="K145" s="52"/>
      <c r="L145" s="52"/>
      <c r="M145" s="32"/>
      <c r="N145" s="32"/>
      <c r="O145" s="32"/>
      <c r="P145" s="32"/>
      <c r="Q145" s="52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</row>
    <row r="146" spans="1:31" x14ac:dyDescent="0.25">
      <c r="A146" s="118"/>
      <c r="B146" s="67"/>
      <c r="C146" s="32"/>
      <c r="D146" s="32"/>
      <c r="E146" s="32"/>
      <c r="F146" s="67"/>
      <c r="G146" s="67"/>
      <c r="H146" s="32"/>
      <c r="I146" s="32"/>
      <c r="J146" s="119"/>
      <c r="K146" s="52"/>
      <c r="L146" s="52"/>
      <c r="M146" s="32"/>
      <c r="N146" s="32"/>
      <c r="O146" s="32"/>
      <c r="P146" s="32"/>
      <c r="Q146" s="52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</row>
    <row r="147" spans="1:31" x14ac:dyDescent="0.25">
      <c r="A147" s="118"/>
      <c r="B147" s="67"/>
      <c r="C147" s="32"/>
      <c r="D147" s="32"/>
      <c r="E147" s="32"/>
      <c r="F147" s="67"/>
      <c r="G147" s="67"/>
      <c r="H147" s="32"/>
      <c r="I147" s="32"/>
      <c r="J147" s="119"/>
      <c r="K147" s="52"/>
      <c r="L147" s="52"/>
      <c r="M147" s="32"/>
      <c r="N147" s="32"/>
      <c r="O147" s="32"/>
      <c r="P147" s="32"/>
      <c r="Q147" s="52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</row>
    <row r="148" spans="1:31" x14ac:dyDescent="0.25">
      <c r="A148" s="118"/>
      <c r="B148" s="67"/>
      <c r="C148" s="32"/>
      <c r="D148" s="32"/>
      <c r="E148" s="32"/>
      <c r="F148" s="67"/>
      <c r="G148" s="67"/>
      <c r="H148" s="32"/>
      <c r="I148" s="32"/>
      <c r="J148" s="119"/>
      <c r="K148" s="52"/>
      <c r="L148" s="52"/>
      <c r="M148" s="32"/>
      <c r="N148" s="32"/>
      <c r="O148" s="32"/>
      <c r="P148" s="32"/>
      <c r="Q148" s="52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</row>
    <row r="149" spans="1:31" x14ac:dyDescent="0.25">
      <c r="A149" s="118"/>
      <c r="B149" s="67"/>
      <c r="C149" s="32"/>
      <c r="D149" s="32"/>
      <c r="E149" s="32"/>
      <c r="F149" s="67"/>
      <c r="G149" s="67"/>
      <c r="H149" s="32"/>
      <c r="I149" s="32"/>
      <c r="J149" s="119"/>
      <c r="K149" s="52"/>
      <c r="L149" s="52"/>
      <c r="M149" s="32"/>
      <c r="N149" s="32"/>
      <c r="O149" s="32"/>
      <c r="P149" s="32"/>
      <c r="Q149" s="52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</row>
    <row r="150" spans="1:31" x14ac:dyDescent="0.25">
      <c r="A150" s="118"/>
      <c r="B150" s="67"/>
      <c r="C150" s="32"/>
      <c r="D150" s="32"/>
      <c r="E150" s="32"/>
      <c r="F150" s="67"/>
      <c r="G150" s="67"/>
      <c r="H150" s="32"/>
      <c r="I150" s="32"/>
      <c r="J150" s="119"/>
      <c r="K150" s="52"/>
      <c r="L150" s="52"/>
      <c r="M150" s="32"/>
      <c r="N150" s="32"/>
      <c r="O150" s="32"/>
      <c r="P150" s="32"/>
      <c r="Q150" s="52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</row>
    <row r="151" spans="1:31" x14ac:dyDescent="0.25">
      <c r="A151" s="118"/>
      <c r="B151" s="67"/>
      <c r="C151" s="32"/>
      <c r="D151" s="32"/>
      <c r="E151" s="32"/>
      <c r="F151" s="67"/>
      <c r="G151" s="67"/>
      <c r="H151" s="32"/>
      <c r="I151" s="32"/>
      <c r="J151" s="119"/>
      <c r="K151" s="52"/>
      <c r="L151" s="52"/>
      <c r="M151" s="32"/>
      <c r="N151" s="32"/>
      <c r="O151" s="32"/>
      <c r="P151" s="32"/>
      <c r="Q151" s="52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</row>
    <row r="152" spans="1:31" x14ac:dyDescent="0.25">
      <c r="A152" s="118"/>
      <c r="B152" s="67"/>
      <c r="C152" s="32"/>
      <c r="D152" s="32"/>
      <c r="E152" s="32"/>
      <c r="F152" s="67"/>
      <c r="G152" s="67"/>
      <c r="H152" s="32"/>
      <c r="I152" s="32"/>
      <c r="J152" s="119"/>
      <c r="K152" s="52"/>
      <c r="L152" s="52"/>
      <c r="M152" s="32"/>
      <c r="N152" s="32"/>
      <c r="O152" s="32"/>
      <c r="P152" s="32"/>
      <c r="Q152" s="52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</row>
    <row r="153" spans="1:31" x14ac:dyDescent="0.25">
      <c r="A153" s="118"/>
      <c r="B153" s="67"/>
      <c r="C153" s="32"/>
      <c r="D153" s="32"/>
      <c r="E153" s="32"/>
      <c r="F153" s="67"/>
      <c r="G153" s="67"/>
      <c r="H153" s="32"/>
      <c r="I153" s="32"/>
      <c r="J153" s="119"/>
      <c r="K153" s="52"/>
      <c r="L153" s="52"/>
      <c r="M153" s="32"/>
      <c r="N153" s="32"/>
      <c r="O153" s="32"/>
      <c r="P153" s="32"/>
      <c r="Q153" s="52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</row>
    <row r="154" spans="1:31" x14ac:dyDescent="0.25">
      <c r="A154" s="118"/>
      <c r="B154" s="67"/>
      <c r="C154" s="32"/>
      <c r="D154" s="32"/>
      <c r="E154" s="32"/>
      <c r="F154" s="67"/>
      <c r="G154" s="67"/>
      <c r="H154" s="32"/>
      <c r="I154" s="32"/>
      <c r="J154" s="119"/>
      <c r="K154" s="52"/>
      <c r="L154" s="52"/>
      <c r="M154" s="32"/>
      <c r="N154" s="32"/>
      <c r="O154" s="32"/>
      <c r="P154" s="32"/>
      <c r="Q154" s="52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</row>
    <row r="155" spans="1:31" x14ac:dyDescent="0.25">
      <c r="A155" s="118"/>
      <c r="B155" s="67"/>
      <c r="C155" s="32"/>
      <c r="D155" s="32"/>
      <c r="E155" s="32"/>
      <c r="F155" s="67"/>
      <c r="G155" s="67"/>
      <c r="H155" s="32"/>
      <c r="I155" s="32"/>
      <c r="J155" s="119"/>
      <c r="K155" s="52"/>
      <c r="L155" s="52"/>
      <c r="M155" s="32"/>
      <c r="N155" s="32"/>
      <c r="O155" s="32"/>
      <c r="P155" s="32"/>
      <c r="Q155" s="52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</row>
    <row r="156" spans="1:31" x14ac:dyDescent="0.25">
      <c r="A156" s="118"/>
      <c r="B156" s="67"/>
      <c r="C156" s="32"/>
      <c r="D156" s="32"/>
      <c r="E156" s="32"/>
      <c r="F156" s="67"/>
      <c r="G156" s="67"/>
      <c r="H156" s="32"/>
      <c r="I156" s="32"/>
      <c r="J156" s="119"/>
      <c r="K156" s="52"/>
      <c r="L156" s="52"/>
      <c r="M156" s="32"/>
      <c r="N156" s="32"/>
      <c r="O156" s="32"/>
      <c r="P156" s="32"/>
      <c r="Q156" s="52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</row>
    <row r="157" spans="1:31" x14ac:dyDescent="0.25">
      <c r="A157" s="118"/>
      <c r="B157" s="67"/>
      <c r="C157" s="32"/>
      <c r="D157" s="32"/>
      <c r="E157" s="32"/>
      <c r="F157" s="67"/>
      <c r="G157" s="67"/>
      <c r="H157" s="32"/>
      <c r="I157" s="32"/>
      <c r="J157" s="119"/>
      <c r="K157" s="52"/>
      <c r="L157" s="52"/>
      <c r="M157" s="32"/>
      <c r="N157" s="32"/>
      <c r="O157" s="32"/>
      <c r="P157" s="32"/>
      <c r="Q157" s="52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</row>
    <row r="158" spans="1:31" x14ac:dyDescent="0.25">
      <c r="A158" s="118"/>
      <c r="B158" s="67"/>
      <c r="C158" s="32"/>
      <c r="D158" s="32"/>
      <c r="E158" s="32"/>
      <c r="F158" s="67"/>
      <c r="G158" s="67"/>
      <c r="H158" s="32"/>
      <c r="I158" s="32"/>
      <c r="J158" s="119"/>
      <c r="K158" s="52"/>
      <c r="L158" s="52"/>
      <c r="M158" s="32"/>
      <c r="N158" s="32"/>
      <c r="O158" s="32"/>
      <c r="P158" s="32"/>
      <c r="Q158" s="52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</row>
    <row r="159" spans="1:31" x14ac:dyDescent="0.25">
      <c r="A159" s="118"/>
      <c r="B159" s="67"/>
      <c r="C159" s="32"/>
      <c r="D159" s="32"/>
      <c r="E159" s="32"/>
      <c r="F159" s="67"/>
      <c r="G159" s="67"/>
      <c r="H159" s="32"/>
      <c r="I159" s="32"/>
      <c r="J159" s="119"/>
      <c r="K159" s="52"/>
      <c r="L159" s="52"/>
      <c r="M159" s="32"/>
      <c r="N159" s="32"/>
      <c r="O159" s="32"/>
      <c r="P159" s="32"/>
      <c r="Q159" s="52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</row>
    <row r="160" spans="1:31" x14ac:dyDescent="0.25">
      <c r="A160" s="118"/>
      <c r="B160" s="67"/>
      <c r="C160" s="32"/>
      <c r="D160" s="32"/>
      <c r="E160" s="32"/>
      <c r="F160" s="67"/>
      <c r="G160" s="67"/>
      <c r="H160" s="32"/>
      <c r="I160" s="32"/>
      <c r="J160" s="119"/>
      <c r="K160" s="52"/>
      <c r="L160" s="52"/>
      <c r="M160" s="32"/>
      <c r="N160" s="32"/>
      <c r="O160" s="32"/>
      <c r="P160" s="32"/>
      <c r="Q160" s="52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</row>
    <row r="161" spans="1:31" x14ac:dyDescent="0.25">
      <c r="A161" s="118"/>
      <c r="B161" s="67"/>
      <c r="C161" s="32"/>
      <c r="D161" s="32"/>
      <c r="E161" s="32"/>
      <c r="F161" s="67"/>
      <c r="G161" s="67"/>
      <c r="H161" s="32"/>
      <c r="I161" s="32"/>
      <c r="J161" s="119"/>
      <c r="K161" s="52"/>
      <c r="L161" s="52"/>
      <c r="M161" s="32"/>
      <c r="N161" s="32"/>
      <c r="O161" s="32"/>
      <c r="P161" s="32"/>
      <c r="Q161" s="52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</row>
    <row r="162" spans="1:31" x14ac:dyDescent="0.25">
      <c r="A162" s="118"/>
      <c r="B162" s="67"/>
      <c r="C162" s="32"/>
      <c r="D162" s="32"/>
      <c r="E162" s="32"/>
      <c r="F162" s="67"/>
      <c r="G162" s="67"/>
      <c r="H162" s="32"/>
      <c r="I162" s="32"/>
      <c r="J162" s="119"/>
      <c r="K162" s="52"/>
      <c r="L162" s="52"/>
      <c r="M162" s="32"/>
      <c r="N162" s="32"/>
      <c r="O162" s="32"/>
      <c r="P162" s="32"/>
      <c r="Q162" s="52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</row>
    <row r="163" spans="1:31" x14ac:dyDescent="0.25">
      <c r="A163" s="118"/>
      <c r="B163" s="67"/>
      <c r="C163" s="32"/>
      <c r="D163" s="32"/>
      <c r="E163" s="32"/>
      <c r="F163" s="67"/>
      <c r="G163" s="67"/>
      <c r="H163" s="32"/>
      <c r="I163" s="32"/>
      <c r="J163" s="119"/>
      <c r="K163" s="52"/>
      <c r="L163" s="52"/>
      <c r="M163" s="32"/>
      <c r="N163" s="32"/>
      <c r="O163" s="32"/>
      <c r="P163" s="32"/>
      <c r="Q163" s="52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</row>
    <row r="164" spans="1:31" x14ac:dyDescent="0.25">
      <c r="A164" s="118"/>
      <c r="B164" s="67"/>
      <c r="C164" s="32"/>
      <c r="D164" s="32"/>
      <c r="E164" s="32"/>
      <c r="F164" s="67"/>
      <c r="G164" s="67"/>
      <c r="H164" s="32"/>
      <c r="I164" s="32"/>
      <c r="J164" s="119"/>
      <c r="K164" s="52"/>
      <c r="L164" s="52"/>
      <c r="M164" s="32"/>
      <c r="N164" s="32"/>
      <c r="O164" s="32"/>
      <c r="P164" s="32"/>
      <c r="Q164" s="52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</row>
    <row r="165" spans="1:31" x14ac:dyDescent="0.25">
      <c r="A165" s="118"/>
      <c r="B165" s="67"/>
      <c r="C165" s="32"/>
      <c r="D165" s="32"/>
      <c r="E165" s="32"/>
      <c r="F165" s="67"/>
      <c r="G165" s="67"/>
      <c r="H165" s="32"/>
      <c r="I165" s="32"/>
      <c r="J165" s="119"/>
      <c r="K165" s="52"/>
      <c r="L165" s="52"/>
      <c r="M165" s="32"/>
      <c r="N165" s="32"/>
      <c r="O165" s="32"/>
      <c r="P165" s="32"/>
      <c r="Q165" s="52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</row>
    <row r="166" spans="1:31" x14ac:dyDescent="0.25">
      <c r="A166" s="118"/>
      <c r="B166" s="67"/>
      <c r="C166" s="32"/>
      <c r="D166" s="32"/>
      <c r="E166" s="32"/>
      <c r="F166" s="67"/>
      <c r="G166" s="67"/>
      <c r="H166" s="32"/>
      <c r="I166" s="32"/>
      <c r="J166" s="119"/>
      <c r="K166" s="52"/>
      <c r="L166" s="52"/>
      <c r="M166" s="32"/>
      <c r="N166" s="32"/>
      <c r="O166" s="32"/>
      <c r="P166" s="32"/>
      <c r="Q166" s="52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</row>
    <row r="167" spans="1:31" x14ac:dyDescent="0.25">
      <c r="A167" s="118"/>
      <c r="B167" s="67"/>
      <c r="C167" s="32"/>
      <c r="D167" s="32"/>
      <c r="E167" s="32"/>
      <c r="F167" s="67"/>
      <c r="G167" s="67"/>
      <c r="H167" s="32"/>
      <c r="I167" s="32"/>
      <c r="J167" s="119"/>
      <c r="K167" s="52"/>
      <c r="L167" s="52"/>
      <c r="M167" s="32"/>
      <c r="N167" s="32"/>
      <c r="O167" s="32"/>
      <c r="P167" s="32"/>
      <c r="Q167" s="52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</row>
    <row r="168" spans="1:31" x14ac:dyDescent="0.25">
      <c r="A168" s="118"/>
      <c r="B168" s="67"/>
      <c r="C168" s="32"/>
      <c r="D168" s="32"/>
      <c r="E168" s="32"/>
      <c r="F168" s="67"/>
      <c r="G168" s="67"/>
      <c r="H168" s="32"/>
      <c r="I168" s="32"/>
      <c r="J168" s="119"/>
      <c r="K168" s="52"/>
      <c r="L168" s="52"/>
      <c r="M168" s="32"/>
      <c r="N168" s="32"/>
      <c r="O168" s="32"/>
      <c r="P168" s="32"/>
      <c r="Q168" s="52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</row>
    <row r="169" spans="1:31" x14ac:dyDescent="0.25">
      <c r="A169" s="118"/>
      <c r="B169" s="67"/>
      <c r="C169" s="32"/>
      <c r="D169" s="32"/>
      <c r="E169" s="32"/>
      <c r="F169" s="67"/>
      <c r="G169" s="67"/>
      <c r="H169" s="32"/>
      <c r="I169" s="32"/>
      <c r="J169" s="119"/>
      <c r="K169" s="52"/>
      <c r="L169" s="52"/>
      <c r="M169" s="32"/>
      <c r="N169" s="32"/>
      <c r="O169" s="32"/>
      <c r="P169" s="32"/>
      <c r="Q169" s="52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</row>
    <row r="170" spans="1:31" x14ac:dyDescent="0.25">
      <c r="A170" s="118"/>
      <c r="B170" s="67"/>
      <c r="C170" s="32"/>
      <c r="D170" s="32"/>
      <c r="E170" s="32"/>
      <c r="F170" s="67"/>
      <c r="G170" s="67"/>
      <c r="H170" s="32"/>
      <c r="I170" s="32"/>
      <c r="J170" s="119"/>
      <c r="K170" s="52"/>
      <c r="L170" s="52"/>
      <c r="M170" s="32"/>
      <c r="N170" s="32"/>
      <c r="O170" s="32"/>
      <c r="P170" s="32"/>
      <c r="Q170" s="52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</row>
    <row r="171" spans="1:31" x14ac:dyDescent="0.25">
      <c r="A171" s="118"/>
      <c r="B171" s="67"/>
      <c r="C171" s="32"/>
      <c r="D171" s="32"/>
      <c r="E171" s="32"/>
      <c r="F171" s="67"/>
      <c r="G171" s="67"/>
      <c r="H171" s="32"/>
      <c r="I171" s="32"/>
      <c r="J171" s="119"/>
      <c r="K171" s="52"/>
      <c r="L171" s="52"/>
      <c r="M171" s="32"/>
      <c r="N171" s="32"/>
      <c r="O171" s="32"/>
      <c r="P171" s="32"/>
      <c r="Q171" s="52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</row>
    <row r="172" spans="1:31" x14ac:dyDescent="0.25">
      <c r="A172" s="118"/>
      <c r="B172" s="67"/>
      <c r="C172" s="32"/>
      <c r="D172" s="32"/>
      <c r="E172" s="32"/>
      <c r="F172" s="67"/>
      <c r="G172" s="67"/>
      <c r="H172" s="32"/>
      <c r="I172" s="32"/>
      <c r="J172" s="119"/>
      <c r="K172" s="52"/>
      <c r="L172" s="52"/>
      <c r="M172" s="32"/>
      <c r="N172" s="32"/>
      <c r="O172" s="32"/>
      <c r="P172" s="32"/>
      <c r="Q172" s="52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</row>
    <row r="173" spans="1:31" x14ac:dyDescent="0.25">
      <c r="A173" s="118"/>
      <c r="B173" s="67"/>
      <c r="C173" s="32"/>
      <c r="D173" s="32"/>
      <c r="E173" s="32"/>
      <c r="F173" s="67"/>
      <c r="G173" s="67"/>
      <c r="H173" s="32"/>
      <c r="I173" s="32"/>
      <c r="J173" s="119"/>
      <c r="K173" s="52"/>
      <c r="L173" s="52"/>
      <c r="M173" s="32"/>
      <c r="N173" s="32"/>
      <c r="O173" s="32"/>
      <c r="P173" s="32"/>
      <c r="Q173" s="52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</row>
    <row r="174" spans="1:31" x14ac:dyDescent="0.25">
      <c r="A174" s="118"/>
      <c r="B174" s="67"/>
      <c r="C174" s="32"/>
      <c r="D174" s="32"/>
      <c r="E174" s="32"/>
      <c r="F174" s="67"/>
      <c r="G174" s="67"/>
      <c r="H174" s="32"/>
      <c r="I174" s="32"/>
      <c r="J174" s="119"/>
      <c r="K174" s="52"/>
      <c r="L174" s="52"/>
      <c r="M174" s="32"/>
      <c r="N174" s="32"/>
      <c r="O174" s="32"/>
      <c r="P174" s="32"/>
      <c r="Q174" s="52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</row>
    <row r="175" spans="1:31" x14ac:dyDescent="0.25">
      <c r="A175" s="118"/>
      <c r="B175" s="67"/>
      <c r="C175" s="32"/>
      <c r="D175" s="32"/>
      <c r="E175" s="32"/>
      <c r="F175" s="67"/>
      <c r="G175" s="67"/>
      <c r="H175" s="32"/>
      <c r="I175" s="32"/>
      <c r="J175" s="119"/>
      <c r="K175" s="52"/>
      <c r="L175" s="52"/>
      <c r="M175" s="32"/>
      <c r="N175" s="32"/>
      <c r="O175" s="32"/>
      <c r="P175" s="32"/>
      <c r="Q175" s="52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</row>
    <row r="176" spans="1:31" x14ac:dyDescent="0.25">
      <c r="A176" s="118"/>
      <c r="B176" s="67"/>
      <c r="C176" s="32"/>
      <c r="D176" s="32"/>
      <c r="E176" s="32"/>
      <c r="F176" s="67"/>
      <c r="G176" s="67"/>
      <c r="H176" s="32"/>
      <c r="I176" s="32"/>
      <c r="J176" s="119"/>
      <c r="K176" s="52"/>
      <c r="L176" s="52"/>
      <c r="M176" s="32"/>
      <c r="N176" s="32"/>
      <c r="O176" s="32"/>
      <c r="P176" s="32"/>
      <c r="Q176" s="52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</row>
    <row r="177" spans="1:31" x14ac:dyDescent="0.25">
      <c r="A177" s="118"/>
      <c r="B177" s="67"/>
      <c r="C177" s="32"/>
      <c r="D177" s="32"/>
      <c r="E177" s="32"/>
      <c r="F177" s="67"/>
      <c r="G177" s="67"/>
      <c r="H177" s="32"/>
      <c r="I177" s="32"/>
      <c r="J177" s="119"/>
      <c r="K177" s="52"/>
      <c r="L177" s="52"/>
      <c r="M177" s="32"/>
      <c r="N177" s="32"/>
      <c r="O177" s="32"/>
      <c r="P177" s="32"/>
      <c r="Q177" s="52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</row>
    <row r="178" spans="1:31" x14ac:dyDescent="0.25">
      <c r="A178" s="118"/>
      <c r="B178" s="67"/>
      <c r="C178" s="32"/>
      <c r="D178" s="32"/>
      <c r="E178" s="32"/>
      <c r="F178" s="67"/>
      <c r="G178" s="67"/>
      <c r="H178" s="32"/>
      <c r="I178" s="32"/>
      <c r="J178" s="119"/>
      <c r="K178" s="52"/>
      <c r="L178" s="52"/>
      <c r="M178" s="32"/>
      <c r="N178" s="32"/>
      <c r="O178" s="32"/>
      <c r="P178" s="32"/>
      <c r="Q178" s="52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</row>
    <row r="179" spans="1:31" x14ac:dyDescent="0.25">
      <c r="A179" s="118"/>
      <c r="B179" s="67"/>
      <c r="C179" s="32"/>
      <c r="D179" s="32"/>
      <c r="E179" s="32"/>
      <c r="F179" s="67"/>
      <c r="G179" s="67"/>
      <c r="H179" s="32"/>
      <c r="I179" s="32"/>
      <c r="J179" s="119"/>
      <c r="K179" s="52"/>
      <c r="L179" s="52"/>
      <c r="M179" s="32"/>
      <c r="N179" s="32"/>
      <c r="O179" s="32"/>
      <c r="P179" s="32"/>
      <c r="Q179" s="52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</row>
    <row r="180" spans="1:31" x14ac:dyDescent="0.25">
      <c r="A180" s="118"/>
      <c r="B180" s="67"/>
      <c r="C180" s="32"/>
      <c r="D180" s="32"/>
      <c r="E180" s="32"/>
      <c r="F180" s="67"/>
      <c r="G180" s="67"/>
      <c r="H180" s="32"/>
      <c r="I180" s="32"/>
      <c r="J180" s="119"/>
      <c r="K180" s="52"/>
      <c r="L180" s="52"/>
      <c r="M180" s="32"/>
      <c r="N180" s="32"/>
      <c r="O180" s="32"/>
      <c r="P180" s="32"/>
      <c r="Q180" s="52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</row>
    <row r="181" spans="1:31" x14ac:dyDescent="0.25">
      <c r="A181" s="118"/>
      <c r="B181" s="67"/>
      <c r="C181" s="32"/>
      <c r="D181" s="32"/>
      <c r="E181" s="32"/>
      <c r="F181" s="67"/>
      <c r="G181" s="67"/>
      <c r="H181" s="32"/>
      <c r="I181" s="32"/>
      <c r="J181" s="119"/>
      <c r="K181" s="52"/>
      <c r="L181" s="52"/>
      <c r="M181" s="32"/>
      <c r="N181" s="32"/>
      <c r="O181" s="32"/>
      <c r="P181" s="32"/>
      <c r="Q181" s="52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</row>
    <row r="182" spans="1:31" x14ac:dyDescent="0.25">
      <c r="A182" s="118"/>
      <c r="B182" s="67"/>
      <c r="C182" s="32"/>
      <c r="D182" s="32"/>
      <c r="E182" s="32"/>
      <c r="F182" s="67"/>
      <c r="G182" s="67"/>
      <c r="H182" s="32"/>
      <c r="I182" s="32"/>
      <c r="J182" s="119"/>
      <c r="K182" s="52"/>
      <c r="L182" s="52"/>
      <c r="M182" s="32"/>
      <c r="N182" s="32"/>
      <c r="O182" s="32"/>
      <c r="P182" s="32"/>
      <c r="Q182" s="52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</row>
    <row r="183" spans="1:31" x14ac:dyDescent="0.25">
      <c r="A183" s="118"/>
      <c r="B183" s="67"/>
      <c r="C183" s="32"/>
      <c r="D183" s="32"/>
      <c r="E183" s="32"/>
      <c r="F183" s="67"/>
      <c r="G183" s="67"/>
      <c r="H183" s="32"/>
      <c r="I183" s="32"/>
      <c r="J183" s="119"/>
      <c r="K183" s="52"/>
      <c r="L183" s="52"/>
      <c r="M183" s="32"/>
      <c r="N183" s="32"/>
      <c r="O183" s="32"/>
      <c r="P183" s="32"/>
      <c r="Q183" s="52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</row>
    <row r="184" spans="1:31" x14ac:dyDescent="0.25">
      <c r="A184" s="118"/>
      <c r="B184" s="67"/>
      <c r="C184" s="32"/>
      <c r="D184" s="32"/>
      <c r="E184" s="32"/>
      <c r="F184" s="67"/>
      <c r="G184" s="67"/>
      <c r="H184" s="32"/>
      <c r="I184" s="32"/>
      <c r="J184" s="119"/>
      <c r="K184" s="52"/>
      <c r="L184" s="52"/>
      <c r="M184" s="32"/>
      <c r="N184" s="32"/>
      <c r="O184" s="32"/>
      <c r="P184" s="32"/>
      <c r="Q184" s="52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</row>
    <row r="185" spans="1:31" x14ac:dyDescent="0.25">
      <c r="A185" s="118"/>
      <c r="B185" s="67"/>
      <c r="C185" s="32"/>
      <c r="D185" s="32"/>
      <c r="E185" s="32"/>
      <c r="F185" s="67"/>
      <c r="G185" s="67"/>
      <c r="H185" s="32"/>
      <c r="I185" s="32"/>
      <c r="J185" s="119"/>
      <c r="K185" s="52"/>
      <c r="L185" s="52"/>
      <c r="M185" s="32"/>
      <c r="N185" s="32"/>
      <c r="O185" s="32"/>
      <c r="P185" s="32"/>
      <c r="Q185" s="52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</row>
    <row r="186" spans="1:31" x14ac:dyDescent="0.25">
      <c r="A186" s="118"/>
      <c r="B186" s="67"/>
      <c r="C186" s="32"/>
      <c r="D186" s="32"/>
      <c r="E186" s="32"/>
      <c r="F186" s="67"/>
      <c r="G186" s="67"/>
      <c r="H186" s="32"/>
      <c r="I186" s="32"/>
      <c r="J186" s="119"/>
      <c r="K186" s="52"/>
      <c r="L186" s="52"/>
      <c r="M186" s="32"/>
      <c r="N186" s="32"/>
      <c r="O186" s="32"/>
      <c r="P186" s="32"/>
      <c r="Q186" s="52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</row>
    <row r="187" spans="1:31" x14ac:dyDescent="0.25">
      <c r="A187" s="118"/>
      <c r="B187" s="67"/>
      <c r="C187" s="32"/>
      <c r="D187" s="32"/>
      <c r="E187" s="32"/>
      <c r="F187" s="67"/>
      <c r="G187" s="67"/>
      <c r="H187" s="32"/>
      <c r="I187" s="32"/>
      <c r="J187" s="119"/>
      <c r="K187" s="52"/>
      <c r="L187" s="52"/>
      <c r="M187" s="32"/>
      <c r="N187" s="32"/>
      <c r="O187" s="32"/>
      <c r="P187" s="32"/>
      <c r="Q187" s="52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</row>
    <row r="188" spans="1:31" x14ac:dyDescent="0.25">
      <c r="A188" s="118"/>
      <c r="B188" s="67"/>
      <c r="C188" s="32"/>
      <c r="D188" s="32"/>
      <c r="E188" s="32"/>
      <c r="F188" s="67"/>
      <c r="G188" s="67"/>
      <c r="H188" s="32"/>
      <c r="I188" s="32"/>
      <c r="J188" s="119"/>
      <c r="K188" s="52"/>
      <c r="L188" s="52"/>
      <c r="M188" s="32"/>
      <c r="N188" s="32"/>
      <c r="O188" s="32"/>
      <c r="P188" s="32"/>
      <c r="Q188" s="52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</row>
    <row r="189" spans="1:31" x14ac:dyDescent="0.25">
      <c r="A189" s="118"/>
      <c r="B189" s="67"/>
      <c r="C189" s="32"/>
      <c r="D189" s="32"/>
      <c r="E189" s="32"/>
      <c r="F189" s="67"/>
      <c r="G189" s="67"/>
      <c r="H189" s="32"/>
      <c r="I189" s="32"/>
      <c r="J189" s="119"/>
      <c r="K189" s="52"/>
      <c r="L189" s="52"/>
      <c r="M189" s="32"/>
      <c r="N189" s="32"/>
      <c r="O189" s="32"/>
      <c r="P189" s="32"/>
      <c r="Q189" s="52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</row>
    <row r="190" spans="1:31" x14ac:dyDescent="0.25">
      <c r="A190" s="118"/>
      <c r="B190" s="67"/>
      <c r="C190" s="32"/>
      <c r="D190" s="32"/>
      <c r="E190" s="32"/>
      <c r="F190" s="67"/>
      <c r="G190" s="67"/>
      <c r="H190" s="32"/>
      <c r="I190" s="32"/>
      <c r="J190" s="119"/>
      <c r="K190" s="52"/>
      <c r="L190" s="52"/>
      <c r="M190" s="32"/>
      <c r="N190" s="32"/>
      <c r="O190" s="32"/>
      <c r="P190" s="32"/>
      <c r="Q190" s="52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</row>
    <row r="191" spans="1:31" x14ac:dyDescent="0.25">
      <c r="A191" s="118"/>
      <c r="B191" s="67"/>
      <c r="C191" s="32"/>
      <c r="D191" s="32"/>
      <c r="E191" s="32"/>
      <c r="F191" s="67"/>
      <c r="G191" s="67"/>
      <c r="H191" s="32"/>
      <c r="I191" s="32"/>
      <c r="J191" s="119"/>
      <c r="K191" s="52"/>
      <c r="L191" s="52"/>
      <c r="M191" s="32"/>
      <c r="N191" s="32"/>
      <c r="O191" s="32"/>
      <c r="P191" s="32"/>
      <c r="Q191" s="52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</row>
    <row r="192" spans="1:31" x14ac:dyDescent="0.25">
      <c r="A192" s="118"/>
      <c r="B192" s="67"/>
      <c r="C192" s="32"/>
      <c r="D192" s="32"/>
      <c r="E192" s="32"/>
      <c r="F192" s="67"/>
      <c r="G192" s="67"/>
      <c r="H192" s="32"/>
      <c r="I192" s="32"/>
      <c r="J192" s="119"/>
      <c r="K192" s="52"/>
      <c r="L192" s="52"/>
      <c r="M192" s="32"/>
      <c r="N192" s="32"/>
      <c r="O192" s="32"/>
      <c r="P192" s="32"/>
      <c r="Q192" s="52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</row>
    <row r="193" spans="1:31" x14ac:dyDescent="0.25">
      <c r="A193" s="118"/>
      <c r="B193" s="67"/>
      <c r="C193" s="32"/>
      <c r="D193" s="32"/>
      <c r="E193" s="32"/>
      <c r="F193" s="67"/>
      <c r="G193" s="67"/>
      <c r="H193" s="32"/>
      <c r="I193" s="32"/>
      <c r="J193" s="119"/>
      <c r="K193" s="52"/>
      <c r="L193" s="52"/>
      <c r="M193" s="32"/>
      <c r="N193" s="32"/>
      <c r="O193" s="32"/>
      <c r="P193" s="32"/>
      <c r="Q193" s="52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</row>
    <row r="194" spans="1:31" x14ac:dyDescent="0.25">
      <c r="A194" s="118"/>
      <c r="B194" s="67"/>
      <c r="C194" s="32"/>
      <c r="D194" s="32"/>
      <c r="E194" s="32"/>
      <c r="F194" s="67"/>
      <c r="G194" s="67"/>
      <c r="H194" s="32"/>
      <c r="I194" s="32"/>
      <c r="J194" s="119"/>
      <c r="K194" s="52"/>
      <c r="L194" s="52"/>
      <c r="M194" s="32"/>
      <c r="N194" s="32"/>
      <c r="O194" s="32"/>
      <c r="P194" s="32"/>
      <c r="Q194" s="52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</row>
    <row r="195" spans="1:31" x14ac:dyDescent="0.25">
      <c r="A195" s="118"/>
      <c r="B195" s="67"/>
      <c r="C195" s="32"/>
      <c r="D195" s="32"/>
      <c r="E195" s="32"/>
      <c r="F195" s="67"/>
      <c r="G195" s="67"/>
      <c r="H195" s="32"/>
      <c r="I195" s="32"/>
      <c r="J195" s="119"/>
      <c r="K195" s="52"/>
      <c r="L195" s="52"/>
      <c r="M195" s="32"/>
      <c r="N195" s="32"/>
      <c r="O195" s="32"/>
      <c r="P195" s="32"/>
      <c r="Q195" s="52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</row>
    <row r="196" spans="1:31" x14ac:dyDescent="0.25">
      <c r="A196" s="118"/>
      <c r="B196" s="67"/>
      <c r="C196" s="32"/>
      <c r="D196" s="32"/>
      <c r="E196" s="32"/>
      <c r="F196" s="67"/>
      <c r="G196" s="67"/>
      <c r="H196" s="32"/>
      <c r="I196" s="32"/>
      <c r="J196" s="119"/>
      <c r="K196" s="52"/>
      <c r="L196" s="52"/>
      <c r="M196" s="32"/>
      <c r="N196" s="32"/>
      <c r="O196" s="32"/>
      <c r="P196" s="32"/>
      <c r="Q196" s="52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</row>
    <row r="197" spans="1:31" x14ac:dyDescent="0.25">
      <c r="A197" s="118"/>
      <c r="B197" s="67"/>
      <c r="C197" s="32"/>
      <c r="D197" s="32"/>
      <c r="E197" s="32"/>
      <c r="F197" s="67"/>
      <c r="G197" s="67"/>
      <c r="H197" s="32"/>
      <c r="I197" s="32"/>
      <c r="J197" s="119"/>
      <c r="K197" s="52"/>
      <c r="L197" s="52"/>
      <c r="M197" s="32"/>
      <c r="N197" s="32"/>
      <c r="O197" s="32"/>
      <c r="P197" s="32"/>
      <c r="Q197" s="52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</row>
    <row r="198" spans="1:31" x14ac:dyDescent="0.25">
      <c r="A198" s="118"/>
      <c r="B198" s="67"/>
      <c r="C198" s="32"/>
      <c r="D198" s="32"/>
      <c r="E198" s="32"/>
      <c r="F198" s="67"/>
      <c r="G198" s="67"/>
      <c r="H198" s="32"/>
      <c r="I198" s="32"/>
      <c r="J198" s="119"/>
      <c r="K198" s="52"/>
      <c r="L198" s="52"/>
      <c r="M198" s="32"/>
      <c r="N198" s="32"/>
      <c r="O198" s="32"/>
      <c r="P198" s="32"/>
      <c r="Q198" s="52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</row>
    <row r="199" spans="1:31" x14ac:dyDescent="0.25">
      <c r="A199" s="118"/>
      <c r="B199" s="67"/>
      <c r="C199" s="32"/>
      <c r="D199" s="32"/>
      <c r="E199" s="32"/>
      <c r="F199" s="67"/>
      <c r="G199" s="67"/>
      <c r="H199" s="32"/>
      <c r="I199" s="32"/>
      <c r="J199" s="119"/>
      <c r="K199" s="52"/>
      <c r="L199" s="52"/>
      <c r="M199" s="32"/>
      <c r="N199" s="32"/>
      <c r="O199" s="32"/>
      <c r="P199" s="32"/>
      <c r="Q199" s="52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</row>
    <row r="200" spans="1:31" x14ac:dyDescent="0.25">
      <c r="A200" s="118"/>
      <c r="B200" s="67"/>
      <c r="C200" s="32"/>
      <c r="D200" s="32"/>
      <c r="E200" s="32"/>
      <c r="F200" s="67"/>
      <c r="G200" s="67"/>
      <c r="H200" s="32"/>
      <c r="I200" s="32"/>
      <c r="J200" s="119"/>
      <c r="K200" s="52"/>
      <c r="L200" s="52"/>
      <c r="M200" s="32"/>
      <c r="N200" s="32"/>
      <c r="O200" s="32"/>
      <c r="P200" s="32"/>
      <c r="Q200" s="52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</row>
    <row r="201" spans="1:31" x14ac:dyDescent="0.25">
      <c r="A201" s="118"/>
      <c r="B201" s="67"/>
      <c r="C201" s="32"/>
      <c r="D201" s="32"/>
      <c r="E201" s="32"/>
      <c r="F201" s="67"/>
      <c r="G201" s="67"/>
      <c r="H201" s="32"/>
      <c r="I201" s="32"/>
      <c r="J201" s="119"/>
      <c r="K201" s="52"/>
      <c r="L201" s="52"/>
      <c r="M201" s="32"/>
      <c r="N201" s="32"/>
      <c r="O201" s="32"/>
      <c r="P201" s="32"/>
      <c r="Q201" s="52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</row>
    <row r="202" spans="1:31" x14ac:dyDescent="0.25">
      <c r="A202" s="118"/>
      <c r="B202" s="67"/>
      <c r="C202" s="32"/>
      <c r="D202" s="32"/>
      <c r="E202" s="32"/>
      <c r="F202" s="67"/>
      <c r="G202" s="67"/>
      <c r="H202" s="32"/>
      <c r="I202" s="32"/>
      <c r="J202" s="119"/>
      <c r="K202" s="52"/>
      <c r="L202" s="52"/>
      <c r="M202" s="32"/>
      <c r="N202" s="32"/>
      <c r="O202" s="32"/>
      <c r="P202" s="32"/>
      <c r="Q202" s="52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</row>
    <row r="203" spans="1:31" x14ac:dyDescent="0.25">
      <c r="A203" s="118"/>
      <c r="B203" s="67"/>
      <c r="C203" s="32"/>
      <c r="D203" s="32"/>
      <c r="E203" s="32"/>
      <c r="F203" s="67"/>
      <c r="G203" s="67"/>
      <c r="H203" s="32"/>
      <c r="I203" s="32"/>
      <c r="J203" s="119"/>
      <c r="K203" s="52"/>
      <c r="L203" s="52"/>
      <c r="M203" s="32"/>
      <c r="N203" s="32"/>
      <c r="O203" s="32"/>
      <c r="P203" s="32"/>
      <c r="Q203" s="52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</row>
    <row r="204" spans="1:31" x14ac:dyDescent="0.25">
      <c r="A204" s="118"/>
      <c r="B204" s="67"/>
      <c r="C204" s="32"/>
      <c r="D204" s="32"/>
      <c r="E204" s="32"/>
      <c r="F204" s="67"/>
      <c r="G204" s="67"/>
      <c r="H204" s="32"/>
      <c r="I204" s="32"/>
      <c r="J204" s="119"/>
      <c r="K204" s="52"/>
      <c r="L204" s="52"/>
      <c r="M204" s="32"/>
      <c r="N204" s="32"/>
      <c r="O204" s="32"/>
      <c r="P204" s="32"/>
      <c r="Q204" s="52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</row>
    <row r="205" spans="1:31" x14ac:dyDescent="0.25">
      <c r="A205" s="118"/>
      <c r="B205" s="67"/>
      <c r="C205" s="32"/>
      <c r="D205" s="32"/>
      <c r="E205" s="32"/>
      <c r="F205" s="67"/>
      <c r="G205" s="67"/>
      <c r="H205" s="32"/>
      <c r="I205" s="32"/>
      <c r="J205" s="119"/>
      <c r="K205" s="52"/>
      <c r="L205" s="52"/>
      <c r="M205" s="32"/>
      <c r="N205" s="32"/>
      <c r="O205" s="32"/>
      <c r="P205" s="32"/>
      <c r="Q205" s="52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</row>
    <row r="206" spans="1:31" x14ac:dyDescent="0.25">
      <c r="A206" s="118"/>
      <c r="B206" s="67"/>
      <c r="C206" s="32"/>
      <c r="D206" s="32"/>
      <c r="E206" s="32"/>
      <c r="F206" s="67"/>
      <c r="G206" s="67"/>
      <c r="H206" s="32"/>
      <c r="I206" s="32"/>
      <c r="J206" s="119"/>
      <c r="K206" s="52"/>
      <c r="L206" s="52"/>
      <c r="M206" s="32"/>
      <c r="N206" s="32"/>
      <c r="O206" s="32"/>
      <c r="P206" s="32"/>
      <c r="Q206" s="52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</row>
    <row r="207" spans="1:31" x14ac:dyDescent="0.25">
      <c r="A207" s="118"/>
      <c r="B207" s="67"/>
      <c r="C207" s="32"/>
      <c r="D207" s="32"/>
      <c r="E207" s="32"/>
      <c r="F207" s="67"/>
      <c r="G207" s="67"/>
      <c r="H207" s="32"/>
      <c r="I207" s="32"/>
      <c r="J207" s="119"/>
      <c r="K207" s="52"/>
      <c r="L207" s="52"/>
      <c r="M207" s="32"/>
      <c r="N207" s="32"/>
      <c r="O207" s="32"/>
      <c r="P207" s="32"/>
      <c r="Q207" s="52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</row>
    <row r="208" spans="1:31" x14ac:dyDescent="0.25">
      <c r="A208" s="118"/>
      <c r="B208" s="67"/>
      <c r="C208" s="32"/>
      <c r="D208" s="32"/>
      <c r="E208" s="32"/>
      <c r="F208" s="67"/>
      <c r="G208" s="67"/>
      <c r="H208" s="32"/>
      <c r="I208" s="32"/>
      <c r="J208" s="119"/>
      <c r="K208" s="52"/>
      <c r="L208" s="52"/>
      <c r="M208" s="32"/>
      <c r="N208" s="32"/>
      <c r="O208" s="32"/>
      <c r="P208" s="32"/>
      <c r="Q208" s="52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</row>
    <row r="209" spans="1:31" x14ac:dyDescent="0.25">
      <c r="A209" s="118"/>
      <c r="B209" s="67"/>
      <c r="C209" s="32"/>
      <c r="D209" s="32"/>
      <c r="E209" s="32"/>
      <c r="F209" s="67"/>
      <c r="G209" s="67"/>
      <c r="H209" s="32"/>
      <c r="I209" s="32"/>
      <c r="J209" s="119"/>
      <c r="K209" s="52"/>
      <c r="L209" s="52"/>
      <c r="M209" s="32"/>
      <c r="N209" s="32"/>
      <c r="O209" s="32"/>
      <c r="P209" s="32"/>
      <c r="Q209" s="52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</row>
    <row r="210" spans="1:31" x14ac:dyDescent="0.25">
      <c r="A210" s="118"/>
      <c r="B210" s="67"/>
      <c r="C210" s="32"/>
      <c r="D210" s="32"/>
      <c r="E210" s="32"/>
      <c r="F210" s="67"/>
      <c r="G210" s="67"/>
      <c r="H210" s="32"/>
      <c r="I210" s="32"/>
      <c r="J210" s="119"/>
      <c r="K210" s="52"/>
      <c r="L210" s="52"/>
      <c r="M210" s="32"/>
      <c r="N210" s="32"/>
      <c r="O210" s="32"/>
      <c r="P210" s="32"/>
      <c r="Q210" s="52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</row>
    <row r="211" spans="1:31" x14ac:dyDescent="0.25">
      <c r="A211" s="118"/>
      <c r="B211" s="67"/>
      <c r="C211" s="32"/>
      <c r="D211" s="32"/>
      <c r="E211" s="32"/>
      <c r="F211" s="67"/>
      <c r="G211" s="67"/>
      <c r="H211" s="32"/>
      <c r="I211" s="32"/>
      <c r="J211" s="119"/>
      <c r="K211" s="52"/>
      <c r="L211" s="52"/>
      <c r="M211" s="32"/>
      <c r="N211" s="32"/>
      <c r="O211" s="32"/>
      <c r="P211" s="32"/>
      <c r="Q211" s="52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</row>
    <row r="212" spans="1:31" x14ac:dyDescent="0.25">
      <c r="A212" s="118"/>
      <c r="B212" s="67"/>
      <c r="C212" s="32"/>
      <c r="D212" s="32"/>
      <c r="E212" s="32"/>
      <c r="F212" s="67"/>
      <c r="G212" s="67"/>
      <c r="H212" s="32"/>
      <c r="I212" s="32"/>
      <c r="J212" s="119"/>
      <c r="K212" s="52"/>
      <c r="L212" s="52"/>
      <c r="M212" s="32"/>
      <c r="N212" s="32"/>
      <c r="O212" s="32"/>
      <c r="P212" s="32"/>
      <c r="Q212" s="52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</row>
    <row r="213" spans="1:31" x14ac:dyDescent="0.25">
      <c r="A213" s="118"/>
      <c r="B213" s="67"/>
      <c r="C213" s="32"/>
      <c r="D213" s="32"/>
      <c r="E213" s="32"/>
      <c r="F213" s="67"/>
      <c r="G213" s="67"/>
      <c r="H213" s="32"/>
      <c r="I213" s="32"/>
      <c r="J213" s="119"/>
      <c r="K213" s="52"/>
      <c r="L213" s="52"/>
      <c r="M213" s="32"/>
      <c r="N213" s="32"/>
      <c r="O213" s="32"/>
      <c r="P213" s="32"/>
      <c r="Q213" s="52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</row>
    <row r="214" spans="1:31" x14ac:dyDescent="0.25">
      <c r="A214" s="118"/>
      <c r="B214" s="67"/>
      <c r="C214" s="32"/>
      <c r="D214" s="32"/>
      <c r="E214" s="32"/>
      <c r="F214" s="67"/>
      <c r="G214" s="67"/>
      <c r="H214" s="32"/>
      <c r="I214" s="32"/>
      <c r="J214" s="119"/>
      <c r="K214" s="52"/>
      <c r="L214" s="52"/>
      <c r="M214" s="32"/>
      <c r="N214" s="32"/>
      <c r="O214" s="32"/>
      <c r="P214" s="32"/>
      <c r="Q214" s="52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</row>
    <row r="215" spans="1:31" x14ac:dyDescent="0.25">
      <c r="A215" s="118"/>
      <c r="B215" s="67"/>
      <c r="C215" s="32"/>
      <c r="D215" s="32"/>
      <c r="E215" s="32"/>
      <c r="F215" s="67"/>
      <c r="G215" s="67"/>
      <c r="H215" s="32"/>
      <c r="I215" s="32"/>
      <c r="J215" s="119"/>
      <c r="K215" s="52"/>
      <c r="L215" s="52"/>
      <c r="M215" s="32"/>
      <c r="N215" s="32"/>
      <c r="O215" s="32"/>
      <c r="P215" s="32"/>
      <c r="Q215" s="52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</row>
    <row r="216" spans="1:31" x14ac:dyDescent="0.25">
      <c r="A216" s="118"/>
      <c r="B216" s="67"/>
      <c r="C216" s="32"/>
      <c r="D216" s="32"/>
      <c r="E216" s="32"/>
      <c r="F216" s="67"/>
      <c r="G216" s="67"/>
      <c r="H216" s="32"/>
      <c r="I216" s="32"/>
      <c r="J216" s="119"/>
      <c r="K216" s="52"/>
      <c r="L216" s="52"/>
      <c r="M216" s="32"/>
      <c r="N216" s="32"/>
      <c r="O216" s="32"/>
      <c r="P216" s="32"/>
      <c r="Q216" s="52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</row>
    <row r="217" spans="1:31" x14ac:dyDescent="0.25">
      <c r="A217" s="118"/>
      <c r="B217" s="67"/>
      <c r="C217" s="32"/>
      <c r="D217" s="32"/>
      <c r="E217" s="32"/>
      <c r="F217" s="67"/>
      <c r="G217" s="67"/>
      <c r="H217" s="32"/>
      <c r="I217" s="32"/>
      <c r="J217" s="119"/>
      <c r="K217" s="52"/>
      <c r="L217" s="52"/>
      <c r="M217" s="32"/>
      <c r="N217" s="32"/>
      <c r="O217" s="32"/>
      <c r="P217" s="32"/>
      <c r="Q217" s="52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</row>
    <row r="218" spans="1:31" x14ac:dyDescent="0.25">
      <c r="A218" s="118"/>
      <c r="B218" s="67"/>
      <c r="C218" s="32"/>
      <c r="D218" s="32"/>
      <c r="E218" s="32"/>
      <c r="F218" s="67"/>
      <c r="G218" s="67"/>
      <c r="H218" s="32"/>
      <c r="I218" s="32"/>
      <c r="J218" s="119"/>
      <c r="K218" s="52"/>
      <c r="L218" s="52"/>
      <c r="M218" s="32"/>
      <c r="N218" s="32"/>
      <c r="O218" s="32"/>
      <c r="P218" s="32"/>
      <c r="Q218" s="52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</row>
    <row r="219" spans="1:31" x14ac:dyDescent="0.25">
      <c r="A219" s="118"/>
      <c r="B219" s="67"/>
      <c r="C219" s="32"/>
      <c r="D219" s="32"/>
      <c r="E219" s="32"/>
      <c r="F219" s="67"/>
      <c r="G219" s="67"/>
      <c r="H219" s="32"/>
      <c r="I219" s="32"/>
      <c r="J219" s="119"/>
      <c r="K219" s="52"/>
      <c r="L219" s="52"/>
      <c r="M219" s="32"/>
      <c r="N219" s="32"/>
      <c r="O219" s="32"/>
      <c r="P219" s="32"/>
      <c r="Q219" s="52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</row>
    <row r="220" spans="1:31" x14ac:dyDescent="0.25">
      <c r="A220" s="118"/>
      <c r="B220" s="67"/>
      <c r="C220" s="32"/>
      <c r="D220" s="32"/>
      <c r="E220" s="32"/>
      <c r="F220" s="67"/>
      <c r="G220" s="67"/>
      <c r="H220" s="32"/>
      <c r="I220" s="32"/>
      <c r="J220" s="119"/>
      <c r="K220" s="52"/>
      <c r="L220" s="52"/>
      <c r="M220" s="32"/>
      <c r="N220" s="32"/>
      <c r="O220" s="32"/>
      <c r="P220" s="32"/>
      <c r="Q220" s="52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</row>
    <row r="221" spans="1:31" x14ac:dyDescent="0.25">
      <c r="A221" s="118"/>
      <c r="B221" s="67"/>
      <c r="C221" s="32"/>
      <c r="D221" s="32"/>
      <c r="E221" s="32"/>
      <c r="F221" s="67"/>
      <c r="G221" s="67"/>
      <c r="H221" s="32"/>
      <c r="I221" s="32"/>
      <c r="J221" s="119"/>
      <c r="K221" s="52"/>
      <c r="L221" s="52"/>
      <c r="M221" s="32"/>
      <c r="N221" s="32"/>
      <c r="O221" s="32"/>
      <c r="P221" s="32"/>
      <c r="Q221" s="52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</row>
    <row r="222" spans="1:31" x14ac:dyDescent="0.25">
      <c r="A222" s="118"/>
      <c r="B222" s="67"/>
      <c r="C222" s="32"/>
      <c r="D222" s="32"/>
      <c r="E222" s="32"/>
      <c r="F222" s="67"/>
      <c r="G222" s="67"/>
      <c r="H222" s="32"/>
      <c r="I222" s="32"/>
      <c r="J222" s="119"/>
      <c r="K222" s="52"/>
      <c r="L222" s="52"/>
      <c r="M222" s="32"/>
      <c r="N222" s="32"/>
      <c r="O222" s="32"/>
      <c r="P222" s="32"/>
      <c r="Q222" s="52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</row>
    <row r="223" spans="1:31" x14ac:dyDescent="0.25">
      <c r="A223" s="118"/>
      <c r="B223" s="67"/>
      <c r="C223" s="32"/>
      <c r="D223" s="32"/>
      <c r="E223" s="32"/>
      <c r="F223" s="67"/>
      <c r="G223" s="67"/>
      <c r="H223" s="32"/>
      <c r="I223" s="32"/>
      <c r="J223" s="119"/>
      <c r="K223" s="52"/>
      <c r="L223" s="52"/>
      <c r="M223" s="32"/>
      <c r="N223" s="32"/>
      <c r="O223" s="32"/>
      <c r="P223" s="32"/>
      <c r="Q223" s="52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</row>
    <row r="224" spans="1:31" x14ac:dyDescent="0.25">
      <c r="A224" s="118"/>
      <c r="B224" s="67"/>
      <c r="C224" s="32"/>
      <c r="D224" s="32"/>
      <c r="E224" s="32"/>
      <c r="F224" s="67"/>
      <c r="G224" s="67"/>
      <c r="H224" s="32"/>
      <c r="I224" s="32"/>
      <c r="J224" s="119"/>
      <c r="K224" s="52"/>
      <c r="L224" s="52"/>
      <c r="M224" s="32"/>
      <c r="N224" s="32"/>
      <c r="O224" s="32"/>
      <c r="P224" s="32"/>
      <c r="Q224" s="52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</row>
    <row r="225" spans="1:31" x14ac:dyDescent="0.25">
      <c r="A225" s="118"/>
      <c r="B225" s="67"/>
      <c r="C225" s="32"/>
      <c r="D225" s="32"/>
      <c r="E225" s="32"/>
      <c r="F225" s="67"/>
      <c r="G225" s="67"/>
      <c r="H225" s="32"/>
      <c r="I225" s="32"/>
      <c r="J225" s="119"/>
      <c r="K225" s="52"/>
      <c r="L225" s="52"/>
      <c r="M225" s="32"/>
      <c r="N225" s="32"/>
      <c r="O225" s="32"/>
      <c r="P225" s="32"/>
      <c r="Q225" s="52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</row>
    <row r="226" spans="1:31" x14ac:dyDescent="0.25">
      <c r="A226" s="118"/>
      <c r="B226" s="67"/>
      <c r="C226" s="32"/>
      <c r="D226" s="32"/>
      <c r="E226" s="32"/>
      <c r="F226" s="67"/>
      <c r="G226" s="67"/>
      <c r="H226" s="32"/>
      <c r="I226" s="32"/>
      <c r="J226" s="119"/>
      <c r="K226" s="52"/>
      <c r="L226" s="52"/>
      <c r="M226" s="32"/>
      <c r="N226" s="32"/>
      <c r="O226" s="32"/>
      <c r="P226" s="32"/>
      <c r="Q226" s="52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</row>
    <row r="227" spans="1:31" x14ac:dyDescent="0.25">
      <c r="A227" s="118"/>
      <c r="B227" s="67"/>
      <c r="C227" s="32"/>
      <c r="D227" s="32"/>
      <c r="E227" s="32"/>
      <c r="F227" s="67"/>
      <c r="G227" s="67"/>
      <c r="H227" s="32"/>
      <c r="I227" s="32"/>
      <c r="J227" s="119"/>
      <c r="K227" s="52"/>
      <c r="L227" s="52"/>
      <c r="M227" s="32"/>
      <c r="N227" s="32"/>
      <c r="O227" s="32"/>
      <c r="P227" s="32"/>
      <c r="Q227" s="52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</row>
    <row r="228" spans="1:31" x14ac:dyDescent="0.25">
      <c r="A228" s="118"/>
      <c r="B228" s="67"/>
      <c r="C228" s="32"/>
      <c r="D228" s="32"/>
      <c r="E228" s="32"/>
      <c r="F228" s="67"/>
      <c r="G228" s="67"/>
      <c r="H228" s="32"/>
      <c r="I228" s="32"/>
      <c r="J228" s="119"/>
      <c r="K228" s="52"/>
      <c r="L228" s="52"/>
      <c r="M228" s="32"/>
      <c r="N228" s="32"/>
      <c r="O228" s="32"/>
      <c r="P228" s="32"/>
      <c r="Q228" s="52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</row>
    <row r="229" spans="1:31" x14ac:dyDescent="0.25">
      <c r="A229" s="118"/>
      <c r="B229" s="67"/>
      <c r="C229" s="32"/>
      <c r="D229" s="32"/>
      <c r="E229" s="32"/>
      <c r="F229" s="67"/>
      <c r="G229" s="67"/>
      <c r="H229" s="32"/>
      <c r="I229" s="32"/>
      <c r="J229" s="119"/>
      <c r="K229" s="52"/>
      <c r="L229" s="52"/>
      <c r="M229" s="32"/>
      <c r="N229" s="32"/>
      <c r="O229" s="32"/>
      <c r="P229" s="32"/>
      <c r="Q229" s="52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</row>
    <row r="230" spans="1:31" x14ac:dyDescent="0.25">
      <c r="A230" s="118"/>
      <c r="B230" s="67"/>
      <c r="C230" s="32"/>
      <c r="D230" s="32"/>
      <c r="E230" s="32"/>
      <c r="F230" s="67"/>
      <c r="G230" s="67"/>
      <c r="H230" s="32"/>
      <c r="I230" s="32"/>
      <c r="J230" s="119"/>
      <c r="K230" s="52"/>
      <c r="L230" s="52"/>
      <c r="M230" s="32"/>
      <c r="N230" s="32"/>
      <c r="O230" s="32"/>
      <c r="P230" s="32"/>
      <c r="Q230" s="52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</row>
    <row r="231" spans="1:31" x14ac:dyDescent="0.25">
      <c r="A231" s="118"/>
      <c r="B231" s="67"/>
      <c r="C231" s="32"/>
      <c r="D231" s="32"/>
      <c r="E231" s="32"/>
      <c r="F231" s="67"/>
      <c r="G231" s="67"/>
      <c r="H231" s="32"/>
      <c r="I231" s="32"/>
      <c r="J231" s="119"/>
      <c r="K231" s="52"/>
      <c r="L231" s="52"/>
      <c r="M231" s="32"/>
      <c r="N231" s="32"/>
      <c r="O231" s="32"/>
      <c r="P231" s="32"/>
      <c r="Q231" s="52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</row>
    <row r="232" spans="1:31" x14ac:dyDescent="0.25">
      <c r="A232" s="118"/>
      <c r="B232" s="67"/>
      <c r="C232" s="32"/>
      <c r="D232" s="32"/>
      <c r="E232" s="32"/>
      <c r="F232" s="67"/>
      <c r="G232" s="67"/>
      <c r="H232" s="32"/>
      <c r="I232" s="32"/>
      <c r="J232" s="119"/>
      <c r="K232" s="52"/>
      <c r="L232" s="52"/>
      <c r="M232" s="32"/>
      <c r="N232" s="32"/>
      <c r="O232" s="32"/>
      <c r="P232" s="32"/>
      <c r="Q232" s="52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</row>
    <row r="233" spans="1:31" x14ac:dyDescent="0.25">
      <c r="A233" s="118"/>
      <c r="B233" s="67"/>
      <c r="C233" s="32"/>
      <c r="D233" s="32"/>
      <c r="E233" s="32"/>
      <c r="F233" s="67"/>
      <c r="G233" s="67"/>
      <c r="H233" s="32"/>
      <c r="I233" s="32"/>
      <c r="J233" s="119"/>
      <c r="K233" s="52"/>
      <c r="L233" s="52"/>
      <c r="M233" s="32"/>
      <c r="N233" s="32"/>
      <c r="O233" s="32"/>
      <c r="P233" s="32"/>
      <c r="Q233" s="52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</row>
    <row r="234" spans="1:31" x14ac:dyDescent="0.25">
      <c r="A234" s="118"/>
      <c r="B234" s="67"/>
      <c r="C234" s="32"/>
      <c r="D234" s="32"/>
      <c r="E234" s="32"/>
      <c r="F234" s="67"/>
      <c r="G234" s="67"/>
      <c r="H234" s="32"/>
      <c r="I234" s="32"/>
      <c r="J234" s="119"/>
      <c r="K234" s="52"/>
      <c r="L234" s="52"/>
      <c r="M234" s="32"/>
      <c r="N234" s="32"/>
      <c r="O234" s="32"/>
      <c r="P234" s="32"/>
      <c r="Q234" s="52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</row>
    <row r="235" spans="1:31" x14ac:dyDescent="0.25">
      <c r="A235" s="118"/>
      <c r="B235" s="67"/>
      <c r="C235" s="32"/>
      <c r="D235" s="32"/>
      <c r="E235" s="32"/>
      <c r="F235" s="67"/>
      <c r="G235" s="67"/>
      <c r="H235" s="32"/>
      <c r="I235" s="32"/>
      <c r="J235" s="119"/>
      <c r="K235" s="52"/>
      <c r="L235" s="52"/>
      <c r="M235" s="32"/>
      <c r="N235" s="32"/>
      <c r="O235" s="32"/>
      <c r="P235" s="32"/>
      <c r="Q235" s="52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</row>
    <row r="236" spans="1:31" x14ac:dyDescent="0.25">
      <c r="A236" s="118"/>
      <c r="B236" s="67"/>
      <c r="C236" s="32"/>
      <c r="D236" s="32"/>
      <c r="E236" s="32"/>
      <c r="F236" s="67"/>
      <c r="G236" s="67"/>
      <c r="H236" s="32"/>
      <c r="I236" s="32"/>
      <c r="J236" s="119"/>
      <c r="K236" s="52"/>
      <c r="L236" s="52"/>
      <c r="M236" s="32"/>
      <c r="N236" s="32"/>
      <c r="O236" s="32"/>
      <c r="P236" s="32"/>
      <c r="Q236" s="52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</row>
    <row r="237" spans="1:31" x14ac:dyDescent="0.25">
      <c r="A237" s="118"/>
      <c r="B237" s="67"/>
      <c r="C237" s="32"/>
      <c r="D237" s="32"/>
      <c r="E237" s="32"/>
      <c r="F237" s="67"/>
      <c r="G237" s="67"/>
      <c r="H237" s="32"/>
      <c r="I237" s="32"/>
      <c r="J237" s="119"/>
      <c r="K237" s="52"/>
      <c r="L237" s="52"/>
      <c r="M237" s="32"/>
      <c r="N237" s="32"/>
      <c r="O237" s="32"/>
      <c r="P237" s="32"/>
      <c r="Q237" s="52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</row>
    <row r="238" spans="1:31" x14ac:dyDescent="0.25">
      <c r="A238" s="118"/>
      <c r="B238" s="67"/>
      <c r="C238" s="32"/>
      <c r="D238" s="32"/>
      <c r="E238" s="32"/>
      <c r="F238" s="67"/>
      <c r="G238" s="67"/>
      <c r="H238" s="32"/>
      <c r="I238" s="32"/>
      <c r="J238" s="119"/>
      <c r="K238" s="52"/>
      <c r="L238" s="52"/>
      <c r="M238" s="32"/>
      <c r="N238" s="32"/>
      <c r="O238" s="32"/>
      <c r="P238" s="32"/>
      <c r="Q238" s="52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</row>
    <row r="239" spans="1:31" x14ac:dyDescent="0.25">
      <c r="A239" s="118"/>
      <c r="B239" s="67"/>
      <c r="C239" s="32"/>
      <c r="D239" s="32"/>
      <c r="E239" s="32"/>
      <c r="F239" s="67"/>
      <c r="G239" s="67"/>
      <c r="H239" s="32"/>
      <c r="I239" s="32"/>
      <c r="J239" s="119"/>
      <c r="K239" s="52"/>
      <c r="L239" s="52"/>
      <c r="M239" s="32"/>
      <c r="N239" s="32"/>
      <c r="O239" s="32"/>
      <c r="P239" s="32"/>
      <c r="Q239" s="52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</row>
    <row r="240" spans="1:31" x14ac:dyDescent="0.25">
      <c r="A240" s="118"/>
      <c r="B240" s="67"/>
      <c r="C240" s="32"/>
      <c r="D240" s="32"/>
      <c r="E240" s="32"/>
      <c r="F240" s="67"/>
      <c r="G240" s="67"/>
      <c r="H240" s="32"/>
      <c r="I240" s="32"/>
      <c r="J240" s="119"/>
      <c r="K240" s="52"/>
      <c r="L240" s="52"/>
      <c r="M240" s="32"/>
      <c r="N240" s="32"/>
      <c r="O240" s="32"/>
      <c r="P240" s="32"/>
      <c r="Q240" s="52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</row>
    <row r="241" spans="1:31" x14ac:dyDescent="0.25">
      <c r="A241" s="118"/>
      <c r="B241" s="67"/>
      <c r="C241" s="32"/>
      <c r="D241" s="32"/>
      <c r="E241" s="32"/>
      <c r="F241" s="67"/>
      <c r="G241" s="67"/>
      <c r="H241" s="32"/>
      <c r="I241" s="32"/>
      <c r="J241" s="119"/>
      <c r="K241" s="52"/>
      <c r="L241" s="52"/>
      <c r="M241" s="32"/>
      <c r="N241" s="32"/>
      <c r="O241" s="32"/>
      <c r="P241" s="32"/>
      <c r="Q241" s="52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</row>
    <row r="242" spans="1:31" x14ac:dyDescent="0.25">
      <c r="A242" s="118"/>
      <c r="B242" s="67"/>
      <c r="C242" s="32"/>
      <c r="D242" s="32"/>
      <c r="E242" s="32"/>
      <c r="F242" s="67"/>
      <c r="G242" s="67"/>
      <c r="H242" s="32"/>
      <c r="I242" s="32"/>
      <c r="J242" s="119"/>
      <c r="K242" s="52"/>
      <c r="L242" s="52"/>
      <c r="M242" s="32"/>
      <c r="N242" s="32"/>
      <c r="O242" s="32"/>
      <c r="P242" s="32"/>
      <c r="Q242" s="52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</row>
    <row r="243" spans="1:31" x14ac:dyDescent="0.25">
      <c r="A243" s="118"/>
      <c r="B243" s="67"/>
      <c r="C243" s="32"/>
      <c r="D243" s="32"/>
      <c r="E243" s="32"/>
      <c r="F243" s="67"/>
      <c r="G243" s="67"/>
      <c r="H243" s="32"/>
      <c r="I243" s="32"/>
      <c r="J243" s="119"/>
      <c r="K243" s="52"/>
      <c r="L243" s="52"/>
      <c r="M243" s="32"/>
      <c r="N243" s="32"/>
      <c r="O243" s="32"/>
      <c r="P243" s="32"/>
      <c r="Q243" s="52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</row>
    <row r="244" spans="1:31" x14ac:dyDescent="0.25">
      <c r="A244" s="118"/>
      <c r="B244" s="67"/>
      <c r="C244" s="32"/>
      <c r="D244" s="32"/>
      <c r="E244" s="32"/>
      <c r="F244" s="67"/>
      <c r="G244" s="67"/>
      <c r="H244" s="32"/>
      <c r="I244" s="32"/>
      <c r="J244" s="119"/>
      <c r="K244" s="52"/>
      <c r="L244" s="52"/>
      <c r="M244" s="32"/>
      <c r="N244" s="32"/>
      <c r="O244" s="32"/>
      <c r="P244" s="32"/>
      <c r="Q244" s="52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</row>
    <row r="245" spans="1:31" x14ac:dyDescent="0.25">
      <c r="A245" s="118"/>
      <c r="B245" s="67"/>
      <c r="C245" s="32"/>
      <c r="D245" s="32"/>
      <c r="E245" s="32"/>
      <c r="F245" s="67"/>
      <c r="G245" s="67"/>
      <c r="H245" s="32"/>
      <c r="I245" s="32"/>
      <c r="J245" s="119"/>
      <c r="K245" s="52"/>
      <c r="L245" s="52"/>
      <c r="M245" s="32"/>
      <c r="N245" s="32"/>
      <c r="O245" s="32"/>
      <c r="P245" s="32"/>
      <c r="Q245" s="52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</row>
    <row r="246" spans="1:31" x14ac:dyDescent="0.25">
      <c r="A246" s="118"/>
      <c r="B246" s="67"/>
      <c r="C246" s="32"/>
      <c r="D246" s="32"/>
      <c r="E246" s="32"/>
      <c r="F246" s="67"/>
      <c r="G246" s="67"/>
      <c r="H246" s="32"/>
      <c r="I246" s="32"/>
      <c r="J246" s="119"/>
      <c r="K246" s="52"/>
      <c r="L246" s="52"/>
      <c r="M246" s="32"/>
      <c r="N246" s="32"/>
      <c r="O246" s="32"/>
      <c r="P246" s="32"/>
      <c r="Q246" s="52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</row>
    <row r="247" spans="1:31" x14ac:dyDescent="0.25">
      <c r="A247" s="118"/>
      <c r="B247" s="67"/>
      <c r="C247" s="32"/>
      <c r="D247" s="32"/>
      <c r="E247" s="32"/>
      <c r="F247" s="67"/>
      <c r="G247" s="67"/>
      <c r="H247" s="32"/>
      <c r="I247" s="32"/>
      <c r="J247" s="119"/>
      <c r="K247" s="52"/>
      <c r="L247" s="52"/>
      <c r="M247" s="32"/>
      <c r="N247" s="32"/>
      <c r="O247" s="32"/>
      <c r="P247" s="32"/>
      <c r="Q247" s="52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</row>
    <row r="248" spans="1:31" x14ac:dyDescent="0.25">
      <c r="A248" s="118"/>
      <c r="B248" s="67"/>
      <c r="C248" s="32"/>
      <c r="D248" s="32"/>
      <c r="E248" s="32"/>
      <c r="F248" s="67"/>
      <c r="G248" s="67"/>
      <c r="H248" s="32"/>
      <c r="I248" s="32"/>
      <c r="J248" s="119"/>
      <c r="K248" s="52"/>
      <c r="L248" s="52"/>
      <c r="M248" s="32"/>
      <c r="N248" s="32"/>
      <c r="O248" s="32"/>
      <c r="P248" s="32"/>
      <c r="Q248" s="52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</row>
    <row r="249" spans="1:31" x14ac:dyDescent="0.25">
      <c r="A249" s="118"/>
      <c r="B249" s="67"/>
      <c r="C249" s="32"/>
      <c r="D249" s="32"/>
      <c r="E249" s="32"/>
      <c r="F249" s="67"/>
      <c r="G249" s="67"/>
      <c r="H249" s="32"/>
      <c r="I249" s="32"/>
      <c r="J249" s="119"/>
      <c r="K249" s="52"/>
      <c r="L249" s="52"/>
      <c r="M249" s="32"/>
      <c r="N249" s="32"/>
      <c r="O249" s="32"/>
      <c r="P249" s="32"/>
      <c r="Q249" s="52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</row>
    <row r="250" spans="1:31" x14ac:dyDescent="0.25">
      <c r="A250" s="118"/>
      <c r="B250" s="67"/>
      <c r="C250" s="32"/>
      <c r="D250" s="32"/>
      <c r="E250" s="32"/>
      <c r="F250" s="67"/>
      <c r="G250" s="67"/>
      <c r="H250" s="32"/>
      <c r="I250" s="32"/>
      <c r="J250" s="119"/>
      <c r="K250" s="52"/>
      <c r="L250" s="52"/>
      <c r="M250" s="32"/>
      <c r="N250" s="32"/>
      <c r="O250" s="32"/>
      <c r="P250" s="32"/>
      <c r="Q250" s="52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</row>
    <row r="251" spans="1:31" x14ac:dyDescent="0.25">
      <c r="A251" s="118"/>
      <c r="B251" s="67"/>
      <c r="C251" s="32"/>
      <c r="D251" s="32"/>
      <c r="E251" s="32"/>
      <c r="F251" s="67"/>
      <c r="G251" s="67"/>
      <c r="H251" s="32"/>
      <c r="I251" s="32"/>
      <c r="J251" s="119"/>
      <c r="K251" s="52"/>
      <c r="L251" s="52"/>
      <c r="M251" s="32"/>
      <c r="N251" s="32"/>
      <c r="O251" s="32"/>
      <c r="P251" s="32"/>
      <c r="Q251" s="52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</row>
    <row r="252" spans="1:31" x14ac:dyDescent="0.25">
      <c r="A252" s="118"/>
      <c r="B252" s="67"/>
      <c r="C252" s="32"/>
      <c r="D252" s="32"/>
      <c r="E252" s="32"/>
      <c r="F252" s="67"/>
      <c r="G252" s="67"/>
      <c r="H252" s="32"/>
      <c r="I252" s="32"/>
      <c r="J252" s="119"/>
      <c r="K252" s="52"/>
      <c r="L252" s="52"/>
      <c r="M252" s="32"/>
      <c r="N252" s="32"/>
      <c r="O252" s="32"/>
      <c r="P252" s="32"/>
      <c r="Q252" s="52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</row>
    <row r="253" spans="1:31" x14ac:dyDescent="0.25">
      <c r="A253" s="118"/>
      <c r="B253" s="67"/>
      <c r="C253" s="32"/>
      <c r="D253" s="32"/>
      <c r="E253" s="32"/>
      <c r="F253" s="67"/>
      <c r="G253" s="67"/>
      <c r="H253" s="32"/>
      <c r="I253" s="32"/>
      <c r="J253" s="119"/>
      <c r="K253" s="52"/>
      <c r="L253" s="52"/>
      <c r="M253" s="32"/>
      <c r="N253" s="32"/>
      <c r="O253" s="32"/>
      <c r="P253" s="32"/>
      <c r="Q253" s="52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</row>
    <row r="254" spans="1:31" x14ac:dyDescent="0.25">
      <c r="A254" s="118"/>
      <c r="B254" s="67"/>
      <c r="C254" s="32"/>
      <c r="D254" s="32"/>
      <c r="E254" s="32"/>
      <c r="F254" s="67"/>
      <c r="G254" s="67"/>
      <c r="H254" s="32"/>
      <c r="I254" s="32"/>
      <c r="J254" s="119"/>
      <c r="K254" s="52"/>
      <c r="L254" s="52"/>
      <c r="M254" s="32"/>
      <c r="N254" s="32"/>
      <c r="O254" s="32"/>
      <c r="P254" s="32"/>
      <c r="Q254" s="52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</row>
    <row r="255" spans="1:31" x14ac:dyDescent="0.25">
      <c r="A255" s="118"/>
      <c r="B255" s="67"/>
      <c r="C255" s="32"/>
      <c r="D255" s="32"/>
      <c r="E255" s="32"/>
      <c r="F255" s="67"/>
      <c r="G255" s="67"/>
      <c r="H255" s="32"/>
      <c r="I255" s="32"/>
      <c r="J255" s="119"/>
      <c r="K255" s="52"/>
      <c r="L255" s="52"/>
      <c r="M255" s="32"/>
      <c r="N255" s="32"/>
      <c r="O255" s="32"/>
      <c r="P255" s="32"/>
      <c r="Q255" s="52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</row>
    <row r="256" spans="1:31" x14ac:dyDescent="0.25">
      <c r="A256" s="118"/>
      <c r="B256" s="67"/>
      <c r="C256" s="32"/>
      <c r="D256" s="32"/>
      <c r="E256" s="32"/>
      <c r="F256" s="67"/>
      <c r="G256" s="67"/>
      <c r="H256" s="32"/>
      <c r="I256" s="32"/>
      <c r="J256" s="119"/>
      <c r="K256" s="52"/>
      <c r="L256" s="52"/>
      <c r="M256" s="32"/>
      <c r="N256" s="32"/>
      <c r="O256" s="32"/>
      <c r="P256" s="32"/>
      <c r="Q256" s="52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</row>
    <row r="257" spans="1:31" x14ac:dyDescent="0.25">
      <c r="A257" s="118"/>
      <c r="B257" s="67"/>
      <c r="C257" s="32"/>
      <c r="D257" s="32"/>
      <c r="E257" s="32"/>
      <c r="F257" s="67"/>
      <c r="G257" s="67"/>
      <c r="H257" s="32"/>
      <c r="I257" s="32"/>
      <c r="J257" s="119"/>
      <c r="K257" s="52"/>
      <c r="L257" s="52"/>
      <c r="M257" s="32"/>
      <c r="N257" s="32"/>
      <c r="O257" s="32"/>
      <c r="P257" s="32"/>
      <c r="Q257" s="52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</row>
    <row r="258" spans="1:31" x14ac:dyDescent="0.25">
      <c r="A258" s="118"/>
      <c r="B258" s="67"/>
      <c r="C258" s="32"/>
      <c r="D258" s="32"/>
      <c r="E258" s="32"/>
      <c r="F258" s="67"/>
      <c r="G258" s="67"/>
      <c r="H258" s="32"/>
      <c r="I258" s="32"/>
      <c r="J258" s="119"/>
      <c r="K258" s="52"/>
      <c r="L258" s="52"/>
      <c r="M258" s="32"/>
      <c r="N258" s="32"/>
      <c r="O258" s="32"/>
      <c r="P258" s="32"/>
      <c r="Q258" s="52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</row>
    <row r="259" spans="1:31" x14ac:dyDescent="0.25">
      <c r="A259" s="118"/>
      <c r="B259" s="67"/>
      <c r="C259" s="32"/>
      <c r="D259" s="32"/>
      <c r="E259" s="32"/>
      <c r="F259" s="67"/>
      <c r="G259" s="67"/>
      <c r="H259" s="32"/>
      <c r="I259" s="32"/>
      <c r="J259" s="119"/>
      <c r="K259" s="52"/>
      <c r="L259" s="52"/>
      <c r="M259" s="32"/>
      <c r="N259" s="32"/>
      <c r="O259" s="32"/>
      <c r="P259" s="32"/>
      <c r="Q259" s="52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</row>
    <row r="260" spans="1:31" x14ac:dyDescent="0.25">
      <c r="A260" s="118"/>
      <c r="B260" s="67"/>
      <c r="C260" s="32"/>
      <c r="D260" s="32"/>
      <c r="E260" s="32"/>
      <c r="F260" s="67"/>
      <c r="G260" s="67"/>
      <c r="H260" s="32"/>
      <c r="I260" s="32"/>
      <c r="J260" s="119"/>
      <c r="K260" s="52"/>
      <c r="L260" s="52"/>
      <c r="M260" s="32"/>
      <c r="N260" s="32"/>
      <c r="O260" s="32"/>
      <c r="P260" s="32"/>
      <c r="Q260" s="52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</row>
    <row r="261" spans="1:31" x14ac:dyDescent="0.25">
      <c r="A261" s="118"/>
      <c r="B261" s="67"/>
      <c r="C261" s="32"/>
      <c r="D261" s="32"/>
      <c r="E261" s="32"/>
      <c r="F261" s="67"/>
      <c r="G261" s="67"/>
      <c r="H261" s="32"/>
      <c r="I261" s="32"/>
      <c r="J261" s="119"/>
      <c r="K261" s="52"/>
      <c r="L261" s="52"/>
      <c r="M261" s="32"/>
      <c r="N261" s="32"/>
      <c r="O261" s="32"/>
      <c r="P261" s="32"/>
      <c r="Q261" s="52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</row>
    <row r="262" spans="1:31" x14ac:dyDescent="0.25">
      <c r="A262" s="118"/>
      <c r="B262" s="67"/>
      <c r="C262" s="32"/>
      <c r="D262" s="32"/>
      <c r="E262" s="32"/>
      <c r="F262" s="67"/>
      <c r="G262" s="67"/>
      <c r="H262" s="32"/>
      <c r="I262" s="32"/>
      <c r="J262" s="119"/>
      <c r="K262" s="52"/>
      <c r="L262" s="52"/>
      <c r="M262" s="32"/>
      <c r="N262" s="32"/>
      <c r="O262" s="32"/>
      <c r="P262" s="32"/>
      <c r="Q262" s="52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</row>
    <row r="263" spans="1:31" x14ac:dyDescent="0.25">
      <c r="A263" s="118"/>
      <c r="B263" s="67"/>
      <c r="C263" s="32"/>
      <c r="D263" s="32"/>
      <c r="E263" s="32"/>
      <c r="F263" s="67"/>
      <c r="G263" s="67"/>
      <c r="H263" s="32"/>
      <c r="I263" s="32"/>
      <c r="J263" s="119"/>
      <c r="K263" s="52"/>
      <c r="L263" s="52"/>
      <c r="M263" s="32"/>
      <c r="N263" s="32"/>
      <c r="O263" s="32"/>
      <c r="P263" s="32"/>
      <c r="Q263" s="52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</row>
    <row r="264" spans="1:31" x14ac:dyDescent="0.25">
      <c r="A264" s="118"/>
      <c r="B264" s="67"/>
      <c r="C264" s="32"/>
      <c r="D264" s="32"/>
      <c r="E264" s="32"/>
      <c r="F264" s="67"/>
      <c r="G264" s="67"/>
      <c r="H264" s="32"/>
      <c r="I264" s="32"/>
      <c r="J264" s="119"/>
      <c r="K264" s="52"/>
      <c r="L264" s="52"/>
      <c r="M264" s="32"/>
      <c r="N264" s="32"/>
      <c r="O264" s="32"/>
      <c r="P264" s="32"/>
      <c r="Q264" s="52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</row>
    <row r="265" spans="1:31" x14ac:dyDescent="0.25">
      <c r="A265" s="118"/>
      <c r="B265" s="67"/>
      <c r="C265" s="32"/>
      <c r="D265" s="32"/>
      <c r="E265" s="32"/>
      <c r="F265" s="67"/>
      <c r="G265" s="67"/>
      <c r="H265" s="32"/>
      <c r="I265" s="32"/>
      <c r="J265" s="119"/>
      <c r="K265" s="52"/>
      <c r="L265" s="52"/>
      <c r="M265" s="32"/>
      <c r="N265" s="32"/>
      <c r="O265" s="32"/>
      <c r="P265" s="32"/>
      <c r="Q265" s="52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</row>
    <row r="266" spans="1:31" x14ac:dyDescent="0.25">
      <c r="A266" s="118"/>
      <c r="B266" s="67"/>
      <c r="C266" s="32"/>
      <c r="D266" s="32"/>
      <c r="E266" s="32"/>
      <c r="F266" s="67"/>
      <c r="G266" s="67"/>
      <c r="H266" s="32"/>
      <c r="I266" s="32"/>
      <c r="J266" s="119"/>
      <c r="K266" s="52"/>
      <c r="L266" s="52"/>
      <c r="M266" s="32"/>
      <c r="N266" s="32"/>
      <c r="O266" s="32"/>
      <c r="P266" s="32"/>
      <c r="Q266" s="52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</row>
    <row r="267" spans="1:31" x14ac:dyDescent="0.25">
      <c r="A267" s="118"/>
      <c r="B267" s="67"/>
      <c r="C267" s="32"/>
      <c r="D267" s="32"/>
      <c r="E267" s="32"/>
      <c r="F267" s="67"/>
      <c r="G267" s="67"/>
      <c r="H267" s="32"/>
      <c r="I267" s="32"/>
      <c r="J267" s="119"/>
      <c r="K267" s="52"/>
      <c r="L267" s="52"/>
      <c r="M267" s="32"/>
      <c r="N267" s="32"/>
      <c r="O267" s="32"/>
      <c r="P267" s="32"/>
      <c r="Q267" s="52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</row>
    <row r="268" spans="1:31" x14ac:dyDescent="0.25">
      <c r="A268" s="118"/>
      <c r="B268" s="67"/>
      <c r="C268" s="32"/>
      <c r="D268" s="32"/>
      <c r="E268" s="32"/>
      <c r="F268" s="67"/>
      <c r="G268" s="67"/>
      <c r="H268" s="32"/>
      <c r="I268" s="32"/>
      <c r="J268" s="119"/>
      <c r="K268" s="52"/>
      <c r="L268" s="52"/>
      <c r="M268" s="32"/>
      <c r="N268" s="32"/>
      <c r="O268" s="32"/>
      <c r="P268" s="32"/>
      <c r="Q268" s="52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</row>
    <row r="269" spans="1:31" x14ac:dyDescent="0.25">
      <c r="A269" s="118"/>
      <c r="B269" s="67"/>
      <c r="C269" s="32"/>
      <c r="D269" s="32"/>
      <c r="E269" s="32"/>
      <c r="F269" s="67"/>
      <c r="G269" s="67"/>
      <c r="H269" s="32"/>
      <c r="I269" s="32"/>
      <c r="J269" s="119"/>
      <c r="K269" s="52"/>
      <c r="L269" s="52"/>
      <c r="M269" s="32"/>
      <c r="N269" s="32"/>
      <c r="O269" s="32"/>
      <c r="P269" s="32"/>
      <c r="Q269" s="52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</row>
    <row r="270" spans="1:31" x14ac:dyDescent="0.25">
      <c r="A270" s="118"/>
      <c r="B270" s="67"/>
      <c r="C270" s="32"/>
      <c r="D270" s="32"/>
      <c r="E270" s="32"/>
      <c r="F270" s="67"/>
      <c r="G270" s="67"/>
      <c r="H270" s="32"/>
      <c r="I270" s="32"/>
      <c r="J270" s="119"/>
      <c r="K270" s="52"/>
      <c r="L270" s="52"/>
      <c r="M270" s="32"/>
      <c r="N270" s="32"/>
      <c r="O270" s="32"/>
      <c r="P270" s="32"/>
      <c r="Q270" s="52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</row>
    <row r="271" spans="1:31" x14ac:dyDescent="0.25">
      <c r="A271" s="118"/>
      <c r="B271" s="67"/>
      <c r="C271" s="32"/>
      <c r="D271" s="32"/>
      <c r="E271" s="32"/>
      <c r="F271" s="67"/>
      <c r="G271" s="67"/>
      <c r="H271" s="32"/>
      <c r="I271" s="32"/>
      <c r="J271" s="119"/>
      <c r="K271" s="52"/>
      <c r="L271" s="52"/>
      <c r="M271" s="32"/>
      <c r="N271" s="32"/>
      <c r="O271" s="32"/>
      <c r="P271" s="32"/>
      <c r="Q271" s="52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</row>
    <row r="272" spans="1:31" x14ac:dyDescent="0.25">
      <c r="A272" s="118"/>
      <c r="B272" s="67"/>
      <c r="C272" s="32"/>
      <c r="D272" s="32"/>
      <c r="E272" s="32"/>
      <c r="F272" s="67"/>
      <c r="G272" s="67"/>
      <c r="H272" s="32"/>
      <c r="I272" s="32"/>
      <c r="J272" s="119"/>
      <c r="K272" s="52"/>
      <c r="L272" s="52"/>
      <c r="M272" s="32"/>
      <c r="N272" s="32"/>
      <c r="O272" s="32"/>
      <c r="P272" s="32"/>
      <c r="Q272" s="52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</row>
    <row r="273" spans="1:31" x14ac:dyDescent="0.25">
      <c r="A273" s="118"/>
      <c r="B273" s="67"/>
      <c r="C273" s="32"/>
      <c r="D273" s="32"/>
      <c r="E273" s="32"/>
      <c r="F273" s="67"/>
      <c r="G273" s="67"/>
      <c r="H273" s="32"/>
      <c r="I273" s="32"/>
      <c r="J273" s="119"/>
      <c r="K273" s="52"/>
      <c r="L273" s="52"/>
      <c r="M273" s="32"/>
      <c r="N273" s="32"/>
      <c r="O273" s="32"/>
      <c r="P273" s="32"/>
      <c r="Q273" s="52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</row>
    <row r="274" spans="1:31" x14ac:dyDescent="0.25">
      <c r="A274" s="118"/>
      <c r="B274" s="67"/>
      <c r="C274" s="32"/>
      <c r="D274" s="32"/>
      <c r="E274" s="32"/>
      <c r="F274" s="67"/>
      <c r="G274" s="67"/>
      <c r="H274" s="32"/>
      <c r="I274" s="32"/>
      <c r="J274" s="119"/>
      <c r="K274" s="52"/>
      <c r="L274" s="52"/>
      <c r="M274" s="32"/>
      <c r="N274" s="32"/>
      <c r="O274" s="32"/>
      <c r="P274" s="32"/>
      <c r="Q274" s="52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</row>
    <row r="275" spans="1:31" x14ac:dyDescent="0.25">
      <c r="A275" s="118"/>
      <c r="B275" s="67"/>
      <c r="C275" s="32"/>
      <c r="D275" s="32"/>
      <c r="E275" s="32"/>
      <c r="F275" s="67"/>
      <c r="G275" s="67"/>
      <c r="H275" s="32"/>
      <c r="I275" s="32"/>
      <c r="J275" s="119"/>
      <c r="K275" s="52"/>
      <c r="L275" s="52"/>
      <c r="M275" s="32"/>
      <c r="N275" s="32"/>
      <c r="O275" s="32"/>
      <c r="P275" s="32"/>
      <c r="Q275" s="52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</row>
    <row r="276" spans="1:31" x14ac:dyDescent="0.25">
      <c r="A276" s="118"/>
      <c r="B276" s="67"/>
      <c r="C276" s="32"/>
      <c r="D276" s="32"/>
      <c r="E276" s="32"/>
      <c r="F276" s="67"/>
      <c r="G276" s="67"/>
      <c r="H276" s="32"/>
      <c r="I276" s="32"/>
      <c r="J276" s="119"/>
      <c r="K276" s="52"/>
      <c r="L276" s="52"/>
      <c r="M276" s="32"/>
      <c r="N276" s="32"/>
      <c r="O276" s="32"/>
      <c r="P276" s="32"/>
      <c r="Q276" s="52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</row>
    <row r="277" spans="1:31" x14ac:dyDescent="0.25">
      <c r="A277" s="118"/>
      <c r="B277" s="67"/>
      <c r="C277" s="32"/>
      <c r="D277" s="32"/>
      <c r="E277" s="32"/>
      <c r="F277" s="67"/>
      <c r="G277" s="67"/>
      <c r="H277" s="32"/>
      <c r="I277" s="32"/>
      <c r="J277" s="119"/>
      <c r="K277" s="52"/>
      <c r="L277" s="52"/>
      <c r="M277" s="32"/>
      <c r="N277" s="32"/>
      <c r="O277" s="32"/>
      <c r="P277" s="32"/>
      <c r="Q277" s="52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</row>
    <row r="278" spans="1:31" x14ac:dyDescent="0.25">
      <c r="A278" s="118"/>
      <c r="B278" s="67"/>
      <c r="C278" s="32"/>
      <c r="D278" s="32"/>
      <c r="E278" s="32"/>
      <c r="F278" s="67"/>
      <c r="G278" s="67"/>
      <c r="H278" s="32"/>
      <c r="I278" s="32"/>
      <c r="J278" s="119"/>
      <c r="K278" s="52"/>
      <c r="L278" s="52"/>
      <c r="M278" s="32"/>
      <c r="N278" s="32"/>
      <c r="O278" s="32"/>
      <c r="P278" s="32"/>
      <c r="Q278" s="52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</row>
    <row r="279" spans="1:31" x14ac:dyDescent="0.25">
      <c r="A279" s="118"/>
      <c r="B279" s="67"/>
      <c r="C279" s="32"/>
      <c r="D279" s="32"/>
      <c r="E279" s="32"/>
      <c r="F279" s="67"/>
      <c r="G279" s="67"/>
      <c r="H279" s="32"/>
      <c r="I279" s="32"/>
      <c r="J279" s="119"/>
      <c r="K279" s="52"/>
      <c r="L279" s="52"/>
      <c r="M279" s="32"/>
      <c r="N279" s="32"/>
      <c r="O279" s="32"/>
      <c r="P279" s="32"/>
      <c r="Q279" s="52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</row>
    <row r="280" spans="1:31" x14ac:dyDescent="0.25">
      <c r="A280" s="118"/>
      <c r="B280" s="67"/>
      <c r="C280" s="32"/>
      <c r="D280" s="32"/>
      <c r="E280" s="32"/>
      <c r="F280" s="67"/>
      <c r="G280" s="67"/>
      <c r="H280" s="32"/>
      <c r="I280" s="32"/>
      <c r="J280" s="119"/>
      <c r="K280" s="52"/>
      <c r="L280" s="52"/>
      <c r="M280" s="32"/>
      <c r="N280" s="32"/>
      <c r="O280" s="32"/>
      <c r="P280" s="32"/>
      <c r="Q280" s="52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</row>
    <row r="281" spans="1:31" x14ac:dyDescent="0.25">
      <c r="A281" s="118"/>
      <c r="B281" s="67"/>
      <c r="C281" s="32"/>
      <c r="D281" s="32"/>
      <c r="E281" s="32"/>
      <c r="F281" s="67"/>
      <c r="G281" s="67"/>
      <c r="H281" s="32"/>
      <c r="I281" s="32"/>
      <c r="J281" s="119"/>
      <c r="K281" s="52"/>
      <c r="L281" s="52"/>
      <c r="M281" s="32"/>
      <c r="N281" s="32"/>
      <c r="O281" s="32"/>
      <c r="P281" s="32"/>
      <c r="Q281" s="52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</row>
    <row r="282" spans="1:31" x14ac:dyDescent="0.25">
      <c r="A282" s="118"/>
      <c r="B282" s="67"/>
      <c r="C282" s="32"/>
      <c r="D282" s="32"/>
      <c r="E282" s="32"/>
      <c r="F282" s="67"/>
      <c r="G282" s="67"/>
      <c r="H282" s="32"/>
      <c r="I282" s="32"/>
      <c r="J282" s="119"/>
      <c r="K282" s="52"/>
      <c r="L282" s="52"/>
      <c r="M282" s="32"/>
      <c r="N282" s="32"/>
      <c r="O282" s="32"/>
      <c r="P282" s="32"/>
      <c r="Q282" s="52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</row>
    <row r="283" spans="1:31" x14ac:dyDescent="0.25">
      <c r="A283" s="118"/>
      <c r="B283" s="67"/>
      <c r="C283" s="32"/>
      <c r="D283" s="32"/>
      <c r="E283" s="32"/>
      <c r="F283" s="67"/>
      <c r="G283" s="67"/>
      <c r="H283" s="32"/>
      <c r="I283" s="32"/>
      <c r="J283" s="119"/>
      <c r="K283" s="52"/>
      <c r="L283" s="52"/>
      <c r="M283" s="32"/>
      <c r="N283" s="32"/>
      <c r="O283" s="32"/>
      <c r="P283" s="32"/>
      <c r="Q283" s="52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</row>
    <row r="284" spans="1:31" x14ac:dyDescent="0.25">
      <c r="A284" s="118"/>
      <c r="B284" s="67"/>
      <c r="C284" s="32"/>
      <c r="D284" s="32"/>
      <c r="E284" s="32"/>
      <c r="F284" s="67"/>
      <c r="G284" s="67"/>
      <c r="H284" s="32"/>
      <c r="I284" s="32"/>
      <c r="J284" s="119"/>
      <c r="K284" s="52"/>
      <c r="L284" s="52"/>
      <c r="M284" s="32"/>
      <c r="N284" s="32"/>
      <c r="O284" s="32"/>
      <c r="P284" s="32"/>
      <c r="Q284" s="52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</row>
    <row r="285" spans="1:31" x14ac:dyDescent="0.25">
      <c r="A285" s="118"/>
      <c r="B285" s="67"/>
      <c r="C285" s="32"/>
      <c r="D285" s="32"/>
      <c r="E285" s="32"/>
      <c r="F285" s="67"/>
      <c r="G285" s="67"/>
      <c r="H285" s="32"/>
      <c r="I285" s="32"/>
      <c r="J285" s="119"/>
      <c r="K285" s="52"/>
      <c r="L285" s="52"/>
      <c r="M285" s="32"/>
      <c r="N285" s="32"/>
      <c r="O285" s="32"/>
      <c r="P285" s="32"/>
      <c r="Q285" s="52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</row>
    <row r="286" spans="1:31" x14ac:dyDescent="0.25">
      <c r="A286" s="118"/>
      <c r="B286" s="67"/>
      <c r="C286" s="32"/>
      <c r="D286" s="32"/>
      <c r="E286" s="32"/>
      <c r="F286" s="67"/>
      <c r="G286" s="67"/>
      <c r="H286" s="32"/>
      <c r="I286" s="32"/>
      <c r="J286" s="119"/>
      <c r="K286" s="52"/>
      <c r="L286" s="52"/>
      <c r="M286" s="32"/>
      <c r="N286" s="32"/>
      <c r="O286" s="32"/>
      <c r="P286" s="32"/>
      <c r="Q286" s="52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</row>
    <row r="287" spans="1:31" x14ac:dyDescent="0.25">
      <c r="A287" s="118"/>
      <c r="B287" s="67"/>
      <c r="C287" s="32"/>
      <c r="D287" s="32"/>
      <c r="E287" s="32"/>
      <c r="F287" s="67"/>
      <c r="G287" s="67"/>
      <c r="H287" s="32"/>
      <c r="I287" s="32"/>
      <c r="J287" s="119"/>
      <c r="K287" s="52"/>
      <c r="L287" s="52"/>
      <c r="M287" s="32"/>
      <c r="N287" s="32"/>
      <c r="O287" s="32"/>
      <c r="P287" s="32"/>
      <c r="Q287" s="52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</row>
    <row r="288" spans="1:31" x14ac:dyDescent="0.25">
      <c r="A288" s="118"/>
      <c r="B288" s="67"/>
      <c r="C288" s="32"/>
      <c r="D288" s="32"/>
      <c r="E288" s="32"/>
      <c r="F288" s="67"/>
      <c r="G288" s="67"/>
      <c r="H288" s="32"/>
      <c r="I288" s="32"/>
      <c r="J288" s="119"/>
      <c r="K288" s="52"/>
      <c r="L288" s="52"/>
      <c r="M288" s="32"/>
      <c r="N288" s="32"/>
      <c r="O288" s="32"/>
      <c r="P288" s="32"/>
      <c r="Q288" s="52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</row>
    <row r="289" spans="1:31" x14ac:dyDescent="0.25">
      <c r="A289" s="118"/>
      <c r="B289" s="67"/>
      <c r="C289" s="32"/>
      <c r="D289" s="32"/>
      <c r="E289" s="32"/>
      <c r="F289" s="67"/>
      <c r="G289" s="67"/>
      <c r="H289" s="32"/>
      <c r="I289" s="32"/>
      <c r="J289" s="119"/>
      <c r="K289" s="52"/>
      <c r="L289" s="52"/>
      <c r="M289" s="32"/>
      <c r="N289" s="32"/>
      <c r="O289" s="32"/>
      <c r="P289" s="32"/>
      <c r="Q289" s="52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</row>
    <row r="290" spans="1:31" x14ac:dyDescent="0.25">
      <c r="A290" s="118"/>
      <c r="B290" s="67"/>
      <c r="C290" s="32"/>
      <c r="D290" s="32"/>
      <c r="E290" s="32"/>
      <c r="F290" s="67"/>
      <c r="G290" s="67"/>
      <c r="H290" s="32"/>
      <c r="I290" s="32"/>
      <c r="J290" s="119"/>
      <c r="K290" s="52"/>
      <c r="L290" s="52"/>
      <c r="M290" s="32"/>
      <c r="N290" s="32"/>
      <c r="O290" s="32"/>
      <c r="P290" s="32"/>
      <c r="Q290" s="52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</row>
    <row r="291" spans="1:31" x14ac:dyDescent="0.25">
      <c r="A291" s="118"/>
      <c r="B291" s="67"/>
      <c r="C291" s="32"/>
      <c r="D291" s="32"/>
      <c r="E291" s="32"/>
      <c r="F291" s="67"/>
      <c r="G291" s="67"/>
      <c r="H291" s="32"/>
      <c r="I291" s="32"/>
      <c r="J291" s="119"/>
      <c r="K291" s="52"/>
      <c r="L291" s="52"/>
      <c r="M291" s="32"/>
      <c r="N291" s="32"/>
      <c r="O291" s="32"/>
      <c r="P291" s="32"/>
      <c r="Q291" s="52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</row>
    <row r="292" spans="1:31" x14ac:dyDescent="0.25">
      <c r="A292" s="118"/>
      <c r="B292" s="67"/>
      <c r="C292" s="32"/>
      <c r="D292" s="32"/>
      <c r="E292" s="32"/>
      <c r="F292" s="67"/>
      <c r="G292" s="67"/>
      <c r="H292" s="32"/>
      <c r="I292" s="32"/>
      <c r="J292" s="119"/>
      <c r="K292" s="52"/>
      <c r="L292" s="52"/>
      <c r="M292" s="32"/>
      <c r="N292" s="32"/>
      <c r="O292" s="32"/>
      <c r="P292" s="32"/>
      <c r="Q292" s="52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</row>
    <row r="293" spans="1:31" x14ac:dyDescent="0.25">
      <c r="A293" s="118"/>
      <c r="B293" s="67"/>
      <c r="C293" s="32"/>
      <c r="D293" s="32"/>
      <c r="E293" s="32"/>
      <c r="F293" s="67"/>
      <c r="G293" s="67"/>
      <c r="H293" s="32"/>
      <c r="I293" s="32"/>
      <c r="J293" s="119"/>
      <c r="K293" s="52"/>
      <c r="L293" s="52"/>
      <c r="M293" s="32"/>
      <c r="N293" s="32"/>
      <c r="O293" s="32"/>
      <c r="P293" s="32"/>
      <c r="Q293" s="52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</row>
    <row r="294" spans="1:31" x14ac:dyDescent="0.25">
      <c r="A294" s="118"/>
      <c r="B294" s="67"/>
      <c r="C294" s="32"/>
      <c r="D294" s="32"/>
      <c r="E294" s="32"/>
      <c r="F294" s="67"/>
      <c r="G294" s="67"/>
      <c r="H294" s="32"/>
      <c r="I294" s="32"/>
      <c r="J294" s="119"/>
      <c r="K294" s="52"/>
      <c r="L294" s="52"/>
      <c r="M294" s="32"/>
      <c r="N294" s="32"/>
      <c r="O294" s="32"/>
      <c r="P294" s="32"/>
      <c r="Q294" s="52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</row>
    <row r="295" spans="1:31" x14ac:dyDescent="0.25">
      <c r="A295" s="118"/>
      <c r="B295" s="67"/>
      <c r="C295" s="32"/>
      <c r="D295" s="32"/>
      <c r="E295" s="32"/>
      <c r="F295" s="67"/>
      <c r="G295" s="67"/>
      <c r="H295" s="32"/>
      <c r="I295" s="32"/>
      <c r="J295" s="119"/>
      <c r="K295" s="52"/>
      <c r="L295" s="52"/>
      <c r="M295" s="32"/>
      <c r="N295" s="32"/>
      <c r="O295" s="32"/>
      <c r="P295" s="32"/>
      <c r="Q295" s="52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</row>
    <row r="296" spans="1:31" x14ac:dyDescent="0.25">
      <c r="A296" s="118"/>
      <c r="B296" s="67"/>
      <c r="C296" s="32"/>
      <c r="D296" s="32"/>
      <c r="E296" s="32"/>
      <c r="F296" s="67"/>
      <c r="G296" s="67"/>
      <c r="H296" s="32"/>
      <c r="I296" s="32"/>
      <c r="J296" s="119"/>
      <c r="K296" s="52"/>
      <c r="L296" s="52"/>
      <c r="M296" s="32"/>
      <c r="N296" s="32"/>
      <c r="O296" s="32"/>
      <c r="P296" s="32"/>
      <c r="Q296" s="52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</row>
    <row r="297" spans="1:31" x14ac:dyDescent="0.25">
      <c r="A297" s="118"/>
      <c r="B297" s="67"/>
      <c r="C297" s="32"/>
      <c r="D297" s="32"/>
      <c r="E297" s="32"/>
      <c r="F297" s="67"/>
      <c r="G297" s="67"/>
      <c r="H297" s="32"/>
      <c r="I297" s="32"/>
      <c r="J297" s="119"/>
      <c r="K297" s="52"/>
      <c r="L297" s="52"/>
      <c r="M297" s="32"/>
      <c r="N297" s="32"/>
      <c r="O297" s="32"/>
      <c r="P297" s="32"/>
      <c r="Q297" s="52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</row>
    <row r="298" spans="1:31" x14ac:dyDescent="0.25">
      <c r="A298" s="118"/>
      <c r="B298" s="67"/>
      <c r="C298" s="32"/>
      <c r="D298" s="32"/>
      <c r="E298" s="32"/>
      <c r="F298" s="67"/>
      <c r="G298" s="67"/>
      <c r="H298" s="32"/>
      <c r="I298" s="32"/>
      <c r="J298" s="119"/>
      <c r="K298" s="52"/>
      <c r="L298" s="52"/>
      <c r="M298" s="32"/>
      <c r="N298" s="32"/>
      <c r="O298" s="32"/>
      <c r="P298" s="32"/>
      <c r="Q298" s="52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</row>
    <row r="299" spans="1:31" x14ac:dyDescent="0.25">
      <c r="A299" s="118"/>
      <c r="B299" s="67"/>
      <c r="C299" s="32"/>
      <c r="D299" s="32"/>
      <c r="E299" s="32"/>
      <c r="F299" s="67"/>
      <c r="G299" s="67"/>
      <c r="H299" s="32"/>
      <c r="I299" s="32"/>
      <c r="J299" s="119"/>
      <c r="K299" s="52"/>
      <c r="L299" s="52"/>
      <c r="M299" s="32"/>
      <c r="N299" s="32"/>
      <c r="O299" s="32"/>
      <c r="P299" s="32"/>
      <c r="Q299" s="52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</row>
    <row r="300" spans="1:31" x14ac:dyDescent="0.25">
      <c r="A300" s="118"/>
      <c r="B300" s="67"/>
      <c r="C300" s="32"/>
      <c r="D300" s="32"/>
      <c r="E300" s="32"/>
      <c r="F300" s="67"/>
      <c r="G300" s="67"/>
      <c r="H300" s="32"/>
      <c r="I300" s="32"/>
      <c r="J300" s="119"/>
      <c r="K300" s="52"/>
      <c r="L300" s="52"/>
      <c r="M300" s="32"/>
      <c r="N300" s="32"/>
      <c r="O300" s="32"/>
      <c r="P300" s="32"/>
      <c r="Q300" s="52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</row>
    <row r="301" spans="1:31" x14ac:dyDescent="0.25">
      <c r="A301" s="118"/>
      <c r="B301" s="67"/>
      <c r="C301" s="32"/>
      <c r="D301" s="32"/>
      <c r="E301" s="32"/>
      <c r="F301" s="67"/>
      <c r="G301" s="67"/>
      <c r="H301" s="32"/>
      <c r="I301" s="32"/>
      <c r="J301" s="119"/>
      <c r="K301" s="52"/>
      <c r="L301" s="52"/>
      <c r="M301" s="32"/>
      <c r="N301" s="32"/>
      <c r="O301" s="32"/>
      <c r="P301" s="32"/>
      <c r="Q301" s="52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</row>
    <row r="302" spans="1:31" x14ac:dyDescent="0.25">
      <c r="A302" s="118"/>
      <c r="B302" s="67"/>
      <c r="C302" s="32"/>
      <c r="D302" s="32"/>
      <c r="E302" s="32"/>
      <c r="F302" s="67"/>
      <c r="G302" s="67"/>
      <c r="H302" s="32"/>
      <c r="I302" s="32"/>
      <c r="J302" s="119"/>
      <c r="K302" s="52"/>
      <c r="L302" s="52"/>
      <c r="M302" s="32"/>
      <c r="N302" s="32"/>
      <c r="O302" s="32"/>
      <c r="P302" s="32"/>
      <c r="Q302" s="52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</row>
    <row r="303" spans="1:31" x14ac:dyDescent="0.25">
      <c r="A303" s="118"/>
      <c r="B303" s="67"/>
      <c r="C303" s="32"/>
      <c r="D303" s="32"/>
      <c r="E303" s="32"/>
      <c r="F303" s="67"/>
      <c r="G303" s="67"/>
      <c r="H303" s="32"/>
      <c r="I303" s="32"/>
      <c r="J303" s="119"/>
      <c r="K303" s="52"/>
      <c r="L303" s="52"/>
      <c r="M303" s="32"/>
      <c r="N303" s="32"/>
      <c r="O303" s="32"/>
      <c r="P303" s="32"/>
      <c r="Q303" s="52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</row>
    <row r="304" spans="1:31" x14ac:dyDescent="0.25">
      <c r="A304" s="118"/>
      <c r="B304" s="67"/>
      <c r="C304" s="32"/>
      <c r="D304" s="32"/>
      <c r="E304" s="32"/>
      <c r="F304" s="67"/>
      <c r="G304" s="67"/>
      <c r="H304" s="32"/>
      <c r="I304" s="32"/>
      <c r="J304" s="119"/>
      <c r="K304" s="52"/>
      <c r="L304" s="52"/>
      <c r="M304" s="32"/>
      <c r="N304" s="32"/>
      <c r="O304" s="32"/>
      <c r="P304" s="32"/>
      <c r="Q304" s="52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</row>
    <row r="305" spans="1:31" x14ac:dyDescent="0.25">
      <c r="A305" s="118"/>
      <c r="B305" s="67"/>
      <c r="C305" s="32"/>
      <c r="D305" s="32"/>
      <c r="E305" s="32"/>
      <c r="F305" s="67"/>
      <c r="G305" s="67"/>
      <c r="H305" s="32"/>
      <c r="I305" s="32"/>
      <c r="J305" s="119"/>
      <c r="K305" s="52"/>
      <c r="L305" s="52"/>
      <c r="M305" s="32"/>
      <c r="N305" s="32"/>
      <c r="O305" s="32"/>
      <c r="P305" s="32"/>
      <c r="Q305" s="52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</row>
    <row r="306" spans="1:31" x14ac:dyDescent="0.25">
      <c r="A306" s="118"/>
      <c r="B306" s="67"/>
      <c r="C306" s="32"/>
      <c r="D306" s="32"/>
      <c r="E306" s="32"/>
      <c r="F306" s="67"/>
      <c r="G306" s="67"/>
      <c r="H306" s="32"/>
      <c r="I306" s="32"/>
      <c r="J306" s="119"/>
      <c r="K306" s="52"/>
      <c r="L306" s="52"/>
      <c r="M306" s="32"/>
      <c r="N306" s="32"/>
      <c r="O306" s="32"/>
      <c r="P306" s="32"/>
      <c r="Q306" s="52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</row>
    <row r="307" spans="1:31" x14ac:dyDescent="0.25">
      <c r="A307" s="118"/>
      <c r="B307" s="67"/>
      <c r="C307" s="32"/>
      <c r="D307" s="32"/>
      <c r="E307" s="32"/>
      <c r="F307" s="67"/>
      <c r="G307" s="67"/>
      <c r="H307" s="32"/>
      <c r="I307" s="32"/>
      <c r="J307" s="119"/>
      <c r="K307" s="52"/>
      <c r="L307" s="52"/>
      <c r="M307" s="32"/>
      <c r="N307" s="32"/>
      <c r="O307" s="32"/>
      <c r="P307" s="32"/>
      <c r="Q307" s="52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</row>
    <row r="308" spans="1:31" x14ac:dyDescent="0.25">
      <c r="A308" s="118"/>
      <c r="B308" s="67"/>
      <c r="C308" s="32"/>
      <c r="D308" s="32"/>
      <c r="E308" s="32"/>
      <c r="F308" s="67"/>
      <c r="G308" s="67"/>
      <c r="H308" s="32"/>
      <c r="I308" s="32"/>
      <c r="J308" s="119"/>
      <c r="K308" s="52"/>
      <c r="L308" s="52"/>
      <c r="M308" s="32"/>
      <c r="N308" s="32"/>
      <c r="O308" s="32"/>
      <c r="P308" s="32"/>
      <c r="Q308" s="52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</row>
    <row r="309" spans="1:31" x14ac:dyDescent="0.25">
      <c r="A309" s="118"/>
      <c r="B309" s="67"/>
      <c r="C309" s="32"/>
      <c r="D309" s="32"/>
      <c r="E309" s="32"/>
      <c r="F309" s="67"/>
      <c r="G309" s="67"/>
      <c r="H309" s="32"/>
      <c r="I309" s="32"/>
      <c r="J309" s="119"/>
      <c r="K309" s="52"/>
      <c r="L309" s="52"/>
      <c r="M309" s="32"/>
      <c r="N309" s="32"/>
      <c r="O309" s="32"/>
      <c r="P309" s="32"/>
      <c r="Q309" s="52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</row>
    <row r="310" spans="1:31" x14ac:dyDescent="0.25">
      <c r="A310" s="118"/>
      <c r="B310" s="67"/>
      <c r="C310" s="32"/>
      <c r="D310" s="32"/>
      <c r="E310" s="32"/>
      <c r="F310" s="67"/>
      <c r="G310" s="67"/>
      <c r="H310" s="32"/>
      <c r="I310" s="32"/>
      <c r="J310" s="119"/>
      <c r="K310" s="52"/>
      <c r="L310" s="52"/>
      <c r="M310" s="32"/>
      <c r="N310" s="32"/>
      <c r="O310" s="32"/>
      <c r="P310" s="32"/>
      <c r="Q310" s="52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</row>
    <row r="311" spans="1:31" x14ac:dyDescent="0.25">
      <c r="A311" s="118"/>
      <c r="B311" s="67"/>
      <c r="C311" s="32"/>
      <c r="D311" s="32"/>
      <c r="E311" s="32"/>
      <c r="F311" s="67"/>
      <c r="G311" s="67"/>
      <c r="H311" s="32"/>
      <c r="I311" s="32"/>
      <c r="J311" s="119"/>
      <c r="K311" s="52"/>
      <c r="L311" s="52"/>
      <c r="M311" s="32"/>
      <c r="N311" s="32"/>
      <c r="O311" s="32"/>
      <c r="P311" s="32"/>
      <c r="Q311" s="52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</row>
    <row r="312" spans="1:31" x14ac:dyDescent="0.25">
      <c r="A312" s="118"/>
      <c r="B312" s="67"/>
      <c r="C312" s="32"/>
      <c r="D312" s="32"/>
      <c r="E312" s="32"/>
      <c r="F312" s="67"/>
      <c r="G312" s="67"/>
      <c r="H312" s="32"/>
      <c r="I312" s="32"/>
      <c r="J312" s="119"/>
      <c r="K312" s="52"/>
      <c r="L312" s="52"/>
      <c r="M312" s="32"/>
      <c r="N312" s="32"/>
      <c r="O312" s="32"/>
      <c r="P312" s="32"/>
      <c r="Q312" s="52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</row>
    <row r="313" spans="1:31" x14ac:dyDescent="0.25">
      <c r="A313" s="118"/>
      <c r="B313" s="67"/>
      <c r="C313" s="32"/>
      <c r="D313" s="32"/>
      <c r="E313" s="32"/>
      <c r="F313" s="67"/>
      <c r="G313" s="67"/>
      <c r="H313" s="32"/>
      <c r="I313" s="32"/>
      <c r="J313" s="119"/>
      <c r="K313" s="52"/>
      <c r="L313" s="52"/>
      <c r="M313" s="32"/>
      <c r="N313" s="32"/>
      <c r="O313" s="32"/>
      <c r="P313" s="32"/>
      <c r="Q313" s="52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</row>
    <row r="314" spans="1:31" x14ac:dyDescent="0.25">
      <c r="A314" s="118"/>
      <c r="B314" s="67"/>
      <c r="C314" s="32"/>
      <c r="D314" s="32"/>
      <c r="E314" s="32"/>
      <c r="F314" s="67"/>
      <c r="G314" s="67"/>
      <c r="H314" s="32"/>
      <c r="I314" s="32"/>
      <c r="J314" s="119"/>
      <c r="K314" s="52"/>
      <c r="L314" s="52"/>
      <c r="M314" s="32"/>
      <c r="N314" s="32"/>
      <c r="O314" s="32"/>
      <c r="P314" s="32"/>
      <c r="Q314" s="52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</row>
    <row r="315" spans="1:31" x14ac:dyDescent="0.25">
      <c r="A315" s="118"/>
      <c r="B315" s="67"/>
      <c r="C315" s="32"/>
      <c r="D315" s="32"/>
      <c r="E315" s="32"/>
      <c r="F315" s="67"/>
      <c r="G315" s="67"/>
      <c r="H315" s="32"/>
      <c r="I315" s="32"/>
      <c r="J315" s="119"/>
      <c r="K315" s="52"/>
      <c r="L315" s="52"/>
      <c r="M315" s="32"/>
      <c r="N315" s="32"/>
      <c r="O315" s="32"/>
      <c r="P315" s="32"/>
      <c r="Q315" s="52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</row>
    <row r="316" spans="1:31" x14ac:dyDescent="0.25">
      <c r="A316" s="118"/>
      <c r="B316" s="67"/>
      <c r="C316" s="32"/>
      <c r="D316" s="32"/>
      <c r="E316" s="32"/>
      <c r="F316" s="67"/>
      <c r="G316" s="67"/>
      <c r="H316" s="32"/>
      <c r="I316" s="32"/>
      <c r="J316" s="119"/>
      <c r="K316" s="52"/>
      <c r="L316" s="52"/>
      <c r="M316" s="32"/>
      <c r="N316" s="32"/>
      <c r="O316" s="32"/>
      <c r="P316" s="32"/>
      <c r="Q316" s="52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</row>
    <row r="317" spans="1:31" x14ac:dyDescent="0.25">
      <c r="A317" s="118"/>
      <c r="B317" s="67"/>
      <c r="C317" s="32"/>
      <c r="D317" s="32"/>
      <c r="E317" s="32"/>
      <c r="F317" s="67"/>
      <c r="G317" s="67"/>
      <c r="H317" s="32"/>
      <c r="I317" s="32"/>
      <c r="J317" s="119"/>
      <c r="K317" s="52"/>
      <c r="L317" s="52"/>
      <c r="M317" s="32"/>
      <c r="N317" s="32"/>
      <c r="O317" s="32"/>
      <c r="P317" s="32"/>
      <c r="Q317" s="52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</row>
    <row r="318" spans="1:31" x14ac:dyDescent="0.25">
      <c r="A318" s="118"/>
      <c r="B318" s="67"/>
      <c r="C318" s="32"/>
      <c r="D318" s="32"/>
      <c r="E318" s="32"/>
      <c r="F318" s="67"/>
      <c r="G318" s="67"/>
      <c r="H318" s="32"/>
      <c r="I318" s="32"/>
      <c r="J318" s="119"/>
      <c r="K318" s="52"/>
      <c r="L318" s="52"/>
      <c r="M318" s="32"/>
      <c r="N318" s="32"/>
      <c r="O318" s="32"/>
      <c r="P318" s="32"/>
      <c r="Q318" s="52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</row>
    <row r="319" spans="1:31" x14ac:dyDescent="0.25">
      <c r="A319" s="118"/>
      <c r="B319" s="67"/>
      <c r="C319" s="32"/>
      <c r="D319" s="32"/>
      <c r="E319" s="32"/>
      <c r="F319" s="67"/>
      <c r="G319" s="67"/>
      <c r="H319" s="32"/>
      <c r="I319" s="32"/>
      <c r="J319" s="119"/>
      <c r="K319" s="52"/>
      <c r="L319" s="52"/>
      <c r="M319" s="32"/>
      <c r="N319" s="32"/>
      <c r="O319" s="32"/>
      <c r="P319" s="32"/>
      <c r="Q319" s="52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</row>
    <row r="320" spans="1:31" x14ac:dyDescent="0.25">
      <c r="A320" s="118"/>
      <c r="B320" s="67"/>
      <c r="C320" s="32"/>
      <c r="D320" s="32"/>
      <c r="E320" s="32"/>
      <c r="F320" s="67"/>
      <c r="G320" s="67"/>
      <c r="H320" s="32"/>
      <c r="I320" s="32"/>
      <c r="J320" s="119"/>
      <c r="K320" s="52"/>
      <c r="L320" s="52"/>
      <c r="M320" s="32"/>
      <c r="N320" s="32"/>
      <c r="O320" s="32"/>
      <c r="P320" s="32"/>
      <c r="Q320" s="52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</row>
    <row r="321" spans="1:31" x14ac:dyDescent="0.25">
      <c r="A321" s="118"/>
      <c r="B321" s="67"/>
      <c r="C321" s="32"/>
      <c r="D321" s="32"/>
      <c r="E321" s="32"/>
      <c r="F321" s="67"/>
      <c r="G321" s="67"/>
      <c r="H321" s="32"/>
      <c r="I321" s="32"/>
      <c r="J321" s="119"/>
      <c r="K321" s="52"/>
      <c r="L321" s="52"/>
      <c r="M321" s="32"/>
      <c r="N321" s="32"/>
      <c r="O321" s="32"/>
      <c r="P321" s="32"/>
      <c r="Q321" s="52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</row>
    <row r="322" spans="1:31" x14ac:dyDescent="0.25">
      <c r="A322" s="118"/>
      <c r="B322" s="67"/>
      <c r="C322" s="32"/>
      <c r="D322" s="32"/>
      <c r="E322" s="32"/>
      <c r="F322" s="67"/>
      <c r="G322" s="67"/>
      <c r="H322" s="32"/>
      <c r="I322" s="32"/>
      <c r="J322" s="119"/>
      <c r="K322" s="52"/>
      <c r="L322" s="52"/>
      <c r="M322" s="32"/>
      <c r="N322" s="32"/>
      <c r="O322" s="32"/>
      <c r="P322" s="32"/>
      <c r="Q322" s="52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</row>
    <row r="323" spans="1:31" x14ac:dyDescent="0.25">
      <c r="A323" s="118"/>
      <c r="B323" s="67"/>
      <c r="C323" s="32"/>
      <c r="D323" s="32"/>
      <c r="E323" s="32"/>
      <c r="F323" s="67"/>
      <c r="G323" s="67"/>
      <c r="H323" s="32"/>
      <c r="I323" s="32"/>
      <c r="J323" s="119"/>
      <c r="K323" s="52"/>
      <c r="L323" s="52"/>
      <c r="M323" s="32"/>
      <c r="N323" s="32"/>
      <c r="O323" s="32"/>
      <c r="P323" s="32"/>
      <c r="Q323" s="52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</row>
    <row r="324" spans="1:31" x14ac:dyDescent="0.25">
      <c r="A324" s="118"/>
      <c r="B324" s="67"/>
      <c r="C324" s="32"/>
      <c r="D324" s="32"/>
      <c r="E324" s="32"/>
      <c r="F324" s="67"/>
      <c r="G324" s="67"/>
      <c r="H324" s="32"/>
      <c r="I324" s="32"/>
      <c r="J324" s="119"/>
      <c r="K324" s="52"/>
      <c r="L324" s="52"/>
      <c r="M324" s="32"/>
      <c r="N324" s="32"/>
      <c r="O324" s="32"/>
      <c r="P324" s="32"/>
      <c r="Q324" s="52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</row>
    <row r="325" spans="1:31" x14ac:dyDescent="0.25">
      <c r="A325" s="118"/>
      <c r="B325" s="67"/>
      <c r="C325" s="32"/>
      <c r="D325" s="32"/>
      <c r="E325" s="32"/>
      <c r="F325" s="67"/>
      <c r="G325" s="67"/>
      <c r="H325" s="32"/>
      <c r="I325" s="32"/>
      <c r="J325" s="119"/>
      <c r="K325" s="52"/>
      <c r="L325" s="52"/>
      <c r="M325" s="32"/>
      <c r="N325" s="32"/>
      <c r="O325" s="32"/>
      <c r="P325" s="32"/>
      <c r="Q325" s="52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</row>
    <row r="326" spans="1:31" x14ac:dyDescent="0.25">
      <c r="A326" s="118"/>
      <c r="B326" s="67"/>
      <c r="C326" s="32"/>
      <c r="D326" s="32"/>
      <c r="E326" s="32"/>
      <c r="F326" s="67"/>
      <c r="G326" s="67"/>
      <c r="H326" s="32"/>
      <c r="I326" s="32"/>
      <c r="J326" s="119"/>
      <c r="K326" s="52"/>
      <c r="L326" s="52"/>
      <c r="M326" s="32"/>
      <c r="N326" s="32"/>
      <c r="O326" s="32"/>
      <c r="P326" s="32"/>
      <c r="Q326" s="52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</row>
    <row r="327" spans="1:31" x14ac:dyDescent="0.25">
      <c r="A327" s="118"/>
      <c r="B327" s="67"/>
      <c r="C327" s="32"/>
      <c r="D327" s="32"/>
      <c r="E327" s="32"/>
      <c r="F327" s="67"/>
      <c r="G327" s="67"/>
      <c r="H327" s="32"/>
      <c r="I327" s="32"/>
      <c r="J327" s="119"/>
      <c r="K327" s="52"/>
      <c r="L327" s="52"/>
      <c r="M327" s="32"/>
      <c r="N327" s="32"/>
      <c r="O327" s="32"/>
      <c r="P327" s="32"/>
      <c r="Q327" s="52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</row>
    <row r="328" spans="1:31" x14ac:dyDescent="0.25">
      <c r="A328" s="118"/>
      <c r="B328" s="67"/>
      <c r="C328" s="32"/>
      <c r="D328" s="32"/>
      <c r="E328" s="32"/>
      <c r="F328" s="67"/>
      <c r="G328" s="67"/>
      <c r="H328" s="32"/>
      <c r="I328" s="32"/>
      <c r="J328" s="119"/>
      <c r="K328" s="52"/>
      <c r="L328" s="52"/>
      <c r="M328" s="32"/>
      <c r="N328" s="32"/>
      <c r="O328" s="32"/>
      <c r="P328" s="32"/>
      <c r="Q328" s="52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</row>
    <row r="329" spans="1:31" x14ac:dyDescent="0.25">
      <c r="A329" s="118"/>
      <c r="B329" s="67"/>
      <c r="C329" s="32"/>
      <c r="D329" s="32"/>
      <c r="E329" s="32"/>
      <c r="F329" s="67"/>
      <c r="G329" s="67"/>
      <c r="H329" s="32"/>
      <c r="I329" s="32"/>
      <c r="J329" s="119"/>
      <c r="K329" s="52"/>
      <c r="L329" s="52"/>
      <c r="M329" s="32"/>
      <c r="N329" s="32"/>
      <c r="O329" s="32"/>
      <c r="P329" s="32"/>
      <c r="Q329" s="52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</row>
    <row r="330" spans="1:31" x14ac:dyDescent="0.25">
      <c r="A330" s="118"/>
      <c r="B330" s="67"/>
      <c r="C330" s="32"/>
      <c r="D330" s="32"/>
      <c r="E330" s="32"/>
      <c r="F330" s="67"/>
      <c r="G330" s="67"/>
      <c r="H330" s="32"/>
      <c r="I330" s="32"/>
      <c r="J330" s="119"/>
      <c r="K330" s="52"/>
      <c r="L330" s="52"/>
      <c r="M330" s="32"/>
      <c r="N330" s="32"/>
      <c r="O330" s="32"/>
      <c r="P330" s="32"/>
      <c r="Q330" s="52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</row>
    <row r="331" spans="1:31" x14ac:dyDescent="0.25">
      <c r="A331" s="118"/>
      <c r="B331" s="67"/>
      <c r="C331" s="32"/>
      <c r="D331" s="32"/>
      <c r="E331" s="32"/>
      <c r="F331" s="67"/>
      <c r="G331" s="67"/>
      <c r="H331" s="32"/>
      <c r="I331" s="32"/>
      <c r="J331" s="119"/>
      <c r="K331" s="52"/>
      <c r="L331" s="52"/>
      <c r="M331" s="32"/>
      <c r="N331" s="32"/>
      <c r="O331" s="32"/>
      <c r="P331" s="32"/>
      <c r="Q331" s="52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</row>
    <row r="332" spans="1:31" x14ac:dyDescent="0.25">
      <c r="A332" s="118"/>
      <c r="B332" s="67"/>
      <c r="C332" s="32"/>
      <c r="D332" s="32"/>
      <c r="E332" s="32"/>
      <c r="F332" s="67"/>
      <c r="G332" s="67"/>
      <c r="H332" s="32"/>
      <c r="I332" s="32"/>
      <c r="J332" s="119"/>
      <c r="K332" s="52"/>
      <c r="L332" s="52"/>
      <c r="M332" s="32"/>
      <c r="N332" s="32"/>
      <c r="O332" s="32"/>
      <c r="P332" s="32"/>
      <c r="Q332" s="52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</row>
    <row r="333" spans="1:31" x14ac:dyDescent="0.25">
      <c r="A333" s="118"/>
      <c r="B333" s="67"/>
      <c r="C333" s="32"/>
      <c r="D333" s="32"/>
      <c r="E333" s="32"/>
      <c r="F333" s="67"/>
      <c r="G333" s="67"/>
      <c r="H333" s="32"/>
      <c r="I333" s="32"/>
      <c r="J333" s="119"/>
      <c r="K333" s="52"/>
      <c r="L333" s="52"/>
      <c r="M333" s="32"/>
      <c r="N333" s="32"/>
      <c r="O333" s="32"/>
      <c r="P333" s="32"/>
      <c r="Q333" s="52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</row>
    <row r="334" spans="1:31" x14ac:dyDescent="0.25">
      <c r="A334" s="118"/>
      <c r="B334" s="67"/>
      <c r="C334" s="32"/>
      <c r="D334" s="32"/>
      <c r="E334" s="32"/>
      <c r="F334" s="67"/>
      <c r="G334" s="67"/>
      <c r="H334" s="32"/>
      <c r="I334" s="32"/>
      <c r="J334" s="119"/>
      <c r="K334" s="52"/>
      <c r="L334" s="52"/>
      <c r="M334" s="32"/>
      <c r="N334" s="32"/>
      <c r="O334" s="32"/>
      <c r="P334" s="32"/>
      <c r="Q334" s="52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</row>
    <row r="335" spans="1:31" x14ac:dyDescent="0.25">
      <c r="A335" s="118"/>
      <c r="B335" s="67"/>
      <c r="C335" s="32"/>
      <c r="D335" s="32"/>
      <c r="E335" s="32"/>
      <c r="F335" s="67"/>
      <c r="G335" s="67"/>
      <c r="H335" s="32"/>
      <c r="I335" s="32"/>
      <c r="J335" s="119"/>
      <c r="K335" s="52"/>
      <c r="L335" s="52"/>
      <c r="M335" s="32"/>
      <c r="N335" s="32"/>
      <c r="O335" s="32"/>
      <c r="P335" s="32"/>
      <c r="Q335" s="52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</row>
    <row r="336" spans="1:31" x14ac:dyDescent="0.25">
      <c r="A336" s="118"/>
      <c r="B336" s="67"/>
      <c r="C336" s="32"/>
      <c r="D336" s="32"/>
      <c r="E336" s="32"/>
      <c r="F336" s="67"/>
      <c r="G336" s="67"/>
      <c r="H336" s="32"/>
      <c r="I336" s="32"/>
      <c r="J336" s="119"/>
      <c r="K336" s="52"/>
      <c r="L336" s="52"/>
      <c r="M336" s="32"/>
      <c r="N336" s="32"/>
      <c r="O336" s="32"/>
      <c r="P336" s="32"/>
      <c r="Q336" s="52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</row>
    <row r="337" spans="1:31" x14ac:dyDescent="0.25">
      <c r="A337" s="118"/>
      <c r="B337" s="67"/>
      <c r="C337" s="32"/>
      <c r="D337" s="32"/>
      <c r="E337" s="32"/>
      <c r="F337" s="67"/>
      <c r="G337" s="67"/>
      <c r="H337" s="32"/>
      <c r="I337" s="32"/>
      <c r="J337" s="119"/>
      <c r="K337" s="52"/>
      <c r="L337" s="52"/>
      <c r="M337" s="32"/>
      <c r="N337" s="32"/>
      <c r="O337" s="32"/>
      <c r="P337" s="32"/>
      <c r="Q337" s="52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</row>
    <row r="338" spans="1:31" x14ac:dyDescent="0.25">
      <c r="A338" s="118"/>
      <c r="B338" s="67"/>
      <c r="C338" s="32"/>
      <c r="D338" s="32"/>
      <c r="E338" s="32"/>
      <c r="F338" s="67"/>
      <c r="G338" s="67"/>
      <c r="H338" s="32"/>
      <c r="I338" s="32"/>
      <c r="J338" s="119"/>
      <c r="K338" s="52"/>
      <c r="L338" s="52"/>
      <c r="M338" s="32"/>
      <c r="N338" s="32"/>
      <c r="O338" s="32"/>
      <c r="P338" s="32"/>
      <c r="Q338" s="52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</row>
    <row r="339" spans="1:31" x14ac:dyDescent="0.25">
      <c r="A339" s="118"/>
      <c r="B339" s="67"/>
      <c r="C339" s="32"/>
      <c r="D339" s="32"/>
      <c r="E339" s="32"/>
      <c r="F339" s="67"/>
      <c r="G339" s="67"/>
      <c r="H339" s="32"/>
      <c r="I339" s="32"/>
      <c r="J339" s="119"/>
      <c r="K339" s="52"/>
      <c r="L339" s="52"/>
      <c r="M339" s="32"/>
      <c r="N339" s="32"/>
      <c r="O339" s="32"/>
      <c r="P339" s="32"/>
      <c r="Q339" s="52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</row>
    <row r="340" spans="1:31" x14ac:dyDescent="0.25">
      <c r="A340" s="118"/>
      <c r="B340" s="67"/>
      <c r="C340" s="32"/>
      <c r="D340" s="32"/>
      <c r="E340" s="32"/>
      <c r="F340" s="67"/>
      <c r="G340" s="67"/>
      <c r="H340" s="32"/>
      <c r="I340" s="32"/>
      <c r="J340" s="119"/>
      <c r="K340" s="52"/>
      <c r="L340" s="52"/>
      <c r="M340" s="32"/>
      <c r="N340" s="32"/>
      <c r="O340" s="32"/>
      <c r="P340" s="32"/>
      <c r="Q340" s="52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</row>
    <row r="341" spans="1:31" x14ac:dyDescent="0.25">
      <c r="A341" s="118"/>
      <c r="B341" s="67"/>
      <c r="C341" s="32"/>
      <c r="D341" s="32"/>
      <c r="E341" s="32"/>
      <c r="F341" s="67"/>
      <c r="G341" s="67"/>
      <c r="H341" s="32"/>
      <c r="I341" s="32"/>
      <c r="J341" s="119"/>
      <c r="K341" s="52"/>
      <c r="L341" s="52"/>
      <c r="M341" s="32"/>
      <c r="N341" s="32"/>
      <c r="O341" s="32"/>
      <c r="P341" s="32"/>
      <c r="Q341" s="52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</row>
    <row r="342" spans="1:31" x14ac:dyDescent="0.25">
      <c r="A342" s="118"/>
      <c r="B342" s="67"/>
      <c r="C342" s="32"/>
      <c r="D342" s="32"/>
      <c r="E342" s="32"/>
      <c r="F342" s="67"/>
      <c r="G342" s="67"/>
      <c r="H342" s="32"/>
      <c r="I342" s="32"/>
      <c r="J342" s="119"/>
      <c r="K342" s="52"/>
      <c r="L342" s="52"/>
      <c r="M342" s="32"/>
      <c r="N342" s="32"/>
      <c r="O342" s="32"/>
      <c r="P342" s="32"/>
      <c r="Q342" s="52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</row>
    <row r="343" spans="1:31" x14ac:dyDescent="0.25">
      <c r="A343" s="118"/>
      <c r="B343" s="67"/>
      <c r="C343" s="32"/>
      <c r="D343" s="32"/>
      <c r="E343" s="32"/>
      <c r="F343" s="67"/>
      <c r="G343" s="67"/>
      <c r="H343" s="32"/>
      <c r="I343" s="32"/>
      <c r="J343" s="119"/>
      <c r="K343" s="52"/>
      <c r="L343" s="52"/>
      <c r="M343" s="32"/>
      <c r="N343" s="32"/>
      <c r="O343" s="32"/>
      <c r="P343" s="32"/>
      <c r="Q343" s="52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</row>
    <row r="344" spans="1:31" x14ac:dyDescent="0.25">
      <c r="A344" s="118"/>
      <c r="B344" s="67"/>
      <c r="C344" s="32"/>
      <c r="D344" s="32"/>
      <c r="E344" s="32"/>
      <c r="F344" s="67"/>
      <c r="G344" s="67"/>
      <c r="H344" s="32"/>
      <c r="I344" s="32"/>
      <c r="J344" s="119"/>
      <c r="K344" s="52"/>
      <c r="L344" s="52"/>
      <c r="M344" s="32"/>
      <c r="N344" s="32"/>
      <c r="O344" s="32"/>
      <c r="P344" s="32"/>
      <c r="Q344" s="52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</row>
    <row r="345" spans="1:31" x14ac:dyDescent="0.25">
      <c r="A345" s="118"/>
      <c r="B345" s="67"/>
      <c r="C345" s="32"/>
      <c r="D345" s="32"/>
      <c r="E345" s="32"/>
      <c r="F345" s="67"/>
      <c r="G345" s="67"/>
      <c r="H345" s="32"/>
      <c r="I345" s="32"/>
      <c r="J345" s="119"/>
      <c r="K345" s="52"/>
      <c r="L345" s="52"/>
      <c r="M345" s="32"/>
      <c r="N345" s="32"/>
      <c r="O345" s="32"/>
      <c r="P345" s="32"/>
      <c r="Q345" s="52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</row>
    <row r="346" spans="1:31" x14ac:dyDescent="0.25">
      <c r="A346" s="118"/>
      <c r="B346" s="67"/>
      <c r="C346" s="32"/>
      <c r="D346" s="32"/>
      <c r="E346" s="32"/>
      <c r="F346" s="67"/>
      <c r="G346" s="67"/>
      <c r="H346" s="32"/>
      <c r="I346" s="32"/>
      <c r="J346" s="119"/>
      <c r="K346" s="52"/>
      <c r="L346" s="52"/>
      <c r="M346" s="32"/>
      <c r="N346" s="32"/>
      <c r="O346" s="32"/>
      <c r="P346" s="32"/>
      <c r="Q346" s="52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</row>
    <row r="347" spans="1:31" x14ac:dyDescent="0.25">
      <c r="A347" s="118"/>
      <c r="B347" s="67"/>
      <c r="C347" s="32"/>
      <c r="D347" s="32"/>
      <c r="E347" s="32"/>
      <c r="F347" s="67"/>
      <c r="G347" s="67"/>
      <c r="H347" s="32"/>
      <c r="I347" s="32"/>
      <c r="J347" s="119"/>
      <c r="K347" s="52"/>
      <c r="L347" s="52"/>
      <c r="M347" s="32"/>
      <c r="N347" s="32"/>
      <c r="O347" s="32"/>
      <c r="P347" s="32"/>
      <c r="Q347" s="52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</row>
    <row r="348" spans="1:31" x14ac:dyDescent="0.25">
      <c r="A348" s="118"/>
      <c r="B348" s="67"/>
      <c r="C348" s="32"/>
      <c r="D348" s="32"/>
      <c r="E348" s="32"/>
      <c r="F348" s="67"/>
      <c r="G348" s="67"/>
      <c r="H348" s="32"/>
      <c r="I348" s="32"/>
      <c r="J348" s="119"/>
      <c r="K348" s="52"/>
      <c r="L348" s="52"/>
      <c r="M348" s="32"/>
      <c r="N348" s="32"/>
      <c r="O348" s="32"/>
      <c r="P348" s="32"/>
      <c r="Q348" s="52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</row>
    <row r="349" spans="1:31" x14ac:dyDescent="0.25">
      <c r="A349" s="118"/>
      <c r="B349" s="67"/>
      <c r="C349" s="32"/>
      <c r="D349" s="32"/>
      <c r="E349" s="32"/>
      <c r="F349" s="67"/>
      <c r="G349" s="67"/>
      <c r="H349" s="32"/>
      <c r="I349" s="32"/>
      <c r="J349" s="119"/>
      <c r="K349" s="52"/>
      <c r="L349" s="52"/>
      <c r="M349" s="32"/>
      <c r="N349" s="32"/>
      <c r="O349" s="32"/>
      <c r="P349" s="32"/>
      <c r="Q349" s="52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</row>
    <row r="350" spans="1:31" x14ac:dyDescent="0.25">
      <c r="A350" s="118"/>
      <c r="B350" s="67"/>
      <c r="C350" s="32"/>
      <c r="D350" s="32"/>
      <c r="E350" s="32"/>
      <c r="F350" s="67"/>
      <c r="G350" s="67"/>
      <c r="H350" s="32"/>
      <c r="I350" s="32"/>
      <c r="J350" s="119"/>
      <c r="K350" s="52"/>
      <c r="L350" s="52"/>
      <c r="M350" s="32"/>
      <c r="N350" s="32"/>
      <c r="O350" s="32"/>
      <c r="P350" s="32"/>
      <c r="Q350" s="52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</row>
    <row r="351" spans="1:31" x14ac:dyDescent="0.25">
      <c r="A351" s="118"/>
      <c r="B351" s="67"/>
      <c r="C351" s="32"/>
      <c r="D351" s="32"/>
      <c r="E351" s="32"/>
      <c r="F351" s="67"/>
      <c r="G351" s="67"/>
      <c r="H351" s="32"/>
      <c r="I351" s="32"/>
      <c r="J351" s="119"/>
      <c r="K351" s="52"/>
      <c r="L351" s="52"/>
      <c r="M351" s="32"/>
      <c r="N351" s="32"/>
      <c r="O351" s="32"/>
      <c r="P351" s="32"/>
      <c r="Q351" s="52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</row>
    <row r="352" spans="1:31" x14ac:dyDescent="0.25">
      <c r="A352" s="118"/>
      <c r="B352" s="67"/>
      <c r="C352" s="32"/>
      <c r="D352" s="32"/>
      <c r="E352" s="32"/>
      <c r="F352" s="67"/>
      <c r="G352" s="67"/>
      <c r="H352" s="32"/>
      <c r="I352" s="32"/>
      <c r="J352" s="119"/>
      <c r="K352" s="52"/>
      <c r="L352" s="52"/>
      <c r="M352" s="32"/>
      <c r="N352" s="32"/>
      <c r="O352" s="32"/>
      <c r="P352" s="32"/>
      <c r="Q352" s="52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</row>
    <row r="353" spans="1:31" x14ac:dyDescent="0.25">
      <c r="A353" s="118"/>
      <c r="B353" s="67"/>
      <c r="C353" s="32"/>
      <c r="D353" s="32"/>
      <c r="E353" s="32"/>
      <c r="F353" s="67"/>
      <c r="G353" s="67"/>
      <c r="H353" s="32"/>
      <c r="I353" s="32"/>
      <c r="J353" s="119"/>
      <c r="K353" s="52"/>
      <c r="L353" s="52"/>
      <c r="M353" s="32"/>
      <c r="N353" s="32"/>
      <c r="O353" s="32"/>
      <c r="P353" s="32"/>
      <c r="Q353" s="52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</row>
    <row r="354" spans="1:31" x14ac:dyDescent="0.25">
      <c r="A354" s="118"/>
      <c r="B354" s="67"/>
      <c r="C354" s="32"/>
      <c r="D354" s="32"/>
      <c r="E354" s="32"/>
      <c r="F354" s="67"/>
      <c r="G354" s="67"/>
      <c r="H354" s="32"/>
      <c r="I354" s="32"/>
      <c r="J354" s="119"/>
      <c r="K354" s="52"/>
      <c r="L354" s="52"/>
      <c r="M354" s="32"/>
      <c r="N354" s="32"/>
      <c r="O354" s="32"/>
      <c r="P354" s="32"/>
      <c r="Q354" s="52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</row>
    <row r="355" spans="1:31" x14ac:dyDescent="0.25">
      <c r="A355" s="118"/>
      <c r="B355" s="67"/>
      <c r="C355" s="32"/>
      <c r="D355" s="32"/>
      <c r="E355" s="32"/>
      <c r="F355" s="67"/>
      <c r="G355" s="67"/>
      <c r="H355" s="32"/>
      <c r="I355" s="32"/>
      <c r="J355" s="119"/>
      <c r="K355" s="52"/>
      <c r="L355" s="52"/>
      <c r="M355" s="32"/>
      <c r="N355" s="32"/>
      <c r="O355" s="32"/>
      <c r="P355" s="32"/>
      <c r="Q355" s="52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</row>
    <row r="356" spans="1:31" x14ac:dyDescent="0.25">
      <c r="A356" s="118"/>
      <c r="B356" s="67"/>
      <c r="C356" s="32"/>
      <c r="D356" s="32"/>
      <c r="E356" s="32"/>
      <c r="F356" s="67"/>
      <c r="G356" s="67"/>
      <c r="H356" s="32"/>
      <c r="I356" s="32"/>
      <c r="J356" s="119"/>
      <c r="K356" s="52"/>
      <c r="L356" s="52"/>
      <c r="M356" s="32"/>
      <c r="N356" s="32"/>
      <c r="O356" s="32"/>
      <c r="P356" s="32"/>
      <c r="Q356" s="52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</row>
    <row r="357" spans="1:31" x14ac:dyDescent="0.25">
      <c r="A357" s="118"/>
      <c r="B357" s="67"/>
      <c r="C357" s="32"/>
      <c r="D357" s="32"/>
      <c r="E357" s="32"/>
      <c r="F357" s="67"/>
      <c r="G357" s="67"/>
      <c r="H357" s="32"/>
      <c r="I357" s="32"/>
      <c r="J357" s="119"/>
      <c r="K357" s="52"/>
      <c r="L357" s="52"/>
      <c r="M357" s="32"/>
      <c r="N357" s="32"/>
      <c r="O357" s="32"/>
      <c r="P357" s="32"/>
      <c r="Q357" s="52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</row>
    <row r="358" spans="1:31" x14ac:dyDescent="0.25">
      <c r="A358" s="118"/>
      <c r="B358" s="67"/>
      <c r="C358" s="32"/>
      <c r="D358" s="32"/>
      <c r="E358" s="32"/>
      <c r="F358" s="67"/>
      <c r="G358" s="67"/>
      <c r="H358" s="32"/>
      <c r="I358" s="32"/>
      <c r="J358" s="119"/>
      <c r="K358" s="52"/>
      <c r="L358" s="52"/>
      <c r="M358" s="32"/>
      <c r="N358" s="32"/>
      <c r="O358" s="32"/>
      <c r="P358" s="32"/>
      <c r="Q358" s="52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</row>
    <row r="359" spans="1:31" x14ac:dyDescent="0.25">
      <c r="A359" s="118"/>
      <c r="B359" s="67"/>
      <c r="C359" s="67"/>
      <c r="D359" s="67"/>
      <c r="E359" s="67"/>
      <c r="F359" s="67"/>
      <c r="G359" s="32"/>
      <c r="H359" s="32"/>
      <c r="I359" s="117"/>
      <c r="J359" s="32"/>
      <c r="K359" s="32"/>
      <c r="L359" s="32"/>
      <c r="M359" s="32"/>
      <c r="N359" s="32"/>
      <c r="O359" s="32"/>
      <c r="P359" s="32"/>
      <c r="Q359" s="32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</row>
    <row r="360" spans="1:31" x14ac:dyDescent="0.25">
      <c r="A360" s="118"/>
      <c r="B360" s="67"/>
      <c r="C360" s="67"/>
      <c r="D360" s="67"/>
      <c r="E360" s="67"/>
      <c r="F360" s="67"/>
      <c r="G360" s="32"/>
      <c r="H360" s="32"/>
      <c r="I360" s="117"/>
      <c r="J360" s="32"/>
      <c r="K360" s="32"/>
      <c r="L360" s="32"/>
      <c r="M360" s="32"/>
      <c r="N360" s="32"/>
      <c r="O360" s="32"/>
      <c r="P360" s="32"/>
      <c r="Q360" s="32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</row>
    <row r="361" spans="1:31" x14ac:dyDescent="0.25">
      <c r="A361" s="118"/>
      <c r="B361" s="67"/>
      <c r="C361" s="67"/>
      <c r="D361" s="67"/>
      <c r="E361" s="67"/>
      <c r="F361" s="67"/>
      <c r="G361" s="32"/>
      <c r="H361" s="32"/>
      <c r="I361" s="117"/>
      <c r="J361" s="32"/>
      <c r="K361" s="32"/>
      <c r="L361" s="32"/>
      <c r="M361" s="32"/>
      <c r="N361" s="32"/>
      <c r="O361" s="32"/>
      <c r="P361" s="32"/>
      <c r="Q361" s="32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</row>
    <row r="362" spans="1:31" x14ac:dyDescent="0.25">
      <c r="A362" s="118"/>
      <c r="B362" s="67"/>
      <c r="C362" s="67"/>
      <c r="D362" s="67"/>
      <c r="E362" s="67"/>
      <c r="F362" s="67"/>
      <c r="G362" s="32"/>
      <c r="H362" s="32"/>
      <c r="I362" s="117"/>
      <c r="J362" s="32"/>
      <c r="K362" s="32"/>
      <c r="L362" s="32"/>
      <c r="M362" s="32"/>
      <c r="N362" s="32"/>
      <c r="O362" s="32"/>
      <c r="P362" s="32"/>
      <c r="Q362" s="32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</row>
    <row r="363" spans="1:31" x14ac:dyDescent="0.25">
      <c r="A363" s="118"/>
      <c r="B363" s="67"/>
      <c r="C363" s="67"/>
      <c r="D363" s="67"/>
      <c r="E363" s="67"/>
      <c r="F363" s="67"/>
      <c r="G363" s="32"/>
      <c r="H363" s="32"/>
      <c r="I363" s="117"/>
      <c r="J363" s="32"/>
      <c r="K363" s="32"/>
      <c r="L363" s="32"/>
      <c r="M363" s="32"/>
      <c r="N363" s="32"/>
      <c r="O363" s="32"/>
      <c r="P363" s="32"/>
      <c r="Q363" s="32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</row>
    <row r="364" spans="1:31" x14ac:dyDescent="0.25">
      <c r="A364" s="118"/>
      <c r="B364" s="67"/>
      <c r="C364" s="67"/>
      <c r="D364" s="67"/>
      <c r="E364" s="67"/>
      <c r="F364" s="67"/>
      <c r="G364" s="32"/>
      <c r="H364" s="32"/>
      <c r="I364" s="117"/>
      <c r="J364" s="32"/>
      <c r="K364" s="32"/>
      <c r="L364" s="32"/>
      <c r="M364" s="32"/>
      <c r="N364" s="32"/>
      <c r="O364" s="32"/>
      <c r="P364" s="32"/>
      <c r="Q364" s="32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</row>
    <row r="365" spans="1:31" x14ac:dyDescent="0.25">
      <c r="A365" s="118"/>
      <c r="B365" s="67"/>
      <c r="C365" s="67"/>
      <c r="D365" s="67"/>
      <c r="E365" s="67"/>
      <c r="F365" s="67"/>
      <c r="G365" s="32"/>
      <c r="H365" s="32"/>
      <c r="I365" s="117"/>
      <c r="J365" s="32"/>
      <c r="K365" s="32"/>
      <c r="L365" s="32"/>
      <c r="M365" s="32"/>
      <c r="N365" s="32"/>
      <c r="O365" s="32"/>
      <c r="P365" s="32"/>
      <c r="Q365" s="32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</row>
    <row r="366" spans="1:31" x14ac:dyDescent="0.25">
      <c r="A366" s="118"/>
      <c r="B366" s="67"/>
      <c r="C366" s="67"/>
      <c r="D366" s="67"/>
      <c r="E366" s="67"/>
      <c r="F366" s="67"/>
      <c r="G366" s="32"/>
      <c r="H366" s="32"/>
      <c r="I366" s="117"/>
      <c r="J366" s="32"/>
      <c r="K366" s="32"/>
      <c r="L366" s="32"/>
      <c r="M366" s="32"/>
      <c r="N366" s="32"/>
      <c r="O366" s="32"/>
      <c r="P366" s="32"/>
      <c r="Q366" s="32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</row>
    <row r="367" spans="1:31" x14ac:dyDescent="0.25">
      <c r="A367" s="118"/>
      <c r="B367" s="67"/>
      <c r="C367" s="67"/>
      <c r="D367" s="67"/>
      <c r="E367" s="67"/>
      <c r="F367" s="67"/>
      <c r="G367" s="32"/>
      <c r="H367" s="32"/>
      <c r="I367" s="117"/>
      <c r="J367" s="32"/>
      <c r="K367" s="32"/>
      <c r="L367" s="32"/>
      <c r="M367" s="32"/>
      <c r="N367" s="32"/>
      <c r="O367" s="32"/>
      <c r="P367" s="32"/>
      <c r="Q367" s="32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</row>
    <row r="368" spans="1:31" x14ac:dyDescent="0.25">
      <c r="A368" s="118"/>
      <c r="B368" s="67"/>
      <c r="C368" s="67"/>
      <c r="D368" s="67"/>
      <c r="E368" s="67"/>
      <c r="F368" s="67"/>
      <c r="G368" s="32"/>
      <c r="H368" s="32"/>
      <c r="I368" s="117"/>
      <c r="J368" s="32"/>
      <c r="K368" s="32"/>
      <c r="L368" s="32"/>
      <c r="M368" s="32"/>
      <c r="N368" s="32"/>
      <c r="O368" s="32"/>
      <c r="P368" s="32"/>
      <c r="Q368" s="32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</row>
    <row r="369" spans="1:31" x14ac:dyDescent="0.25">
      <c r="A369" s="118"/>
      <c r="B369" s="67"/>
      <c r="C369" s="67"/>
      <c r="D369" s="67"/>
      <c r="E369" s="67"/>
      <c r="F369" s="67"/>
      <c r="G369" s="32"/>
      <c r="H369" s="32"/>
      <c r="I369" s="117"/>
      <c r="J369" s="32"/>
      <c r="K369" s="32"/>
      <c r="L369" s="32"/>
      <c r="M369" s="32"/>
      <c r="N369" s="32"/>
      <c r="O369" s="32"/>
      <c r="P369" s="32"/>
      <c r="Q369" s="32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</row>
    <row r="370" spans="1:31" x14ac:dyDescent="0.25">
      <c r="A370" s="118"/>
      <c r="B370" s="67"/>
      <c r="C370" s="67"/>
      <c r="D370" s="67"/>
      <c r="E370" s="67"/>
      <c r="F370" s="67"/>
      <c r="G370" s="32"/>
      <c r="H370" s="32"/>
      <c r="I370" s="117"/>
      <c r="J370" s="32"/>
      <c r="K370" s="32"/>
      <c r="L370" s="32"/>
      <c r="M370" s="32"/>
      <c r="N370" s="32"/>
      <c r="O370" s="32"/>
      <c r="P370" s="32"/>
      <c r="Q370" s="32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</row>
    <row r="371" spans="1:31" x14ac:dyDescent="0.25">
      <c r="A371" s="118"/>
      <c r="B371" s="67"/>
      <c r="C371" s="67"/>
      <c r="D371" s="67"/>
      <c r="E371" s="67"/>
      <c r="F371" s="67"/>
      <c r="G371" s="32"/>
      <c r="H371" s="32"/>
      <c r="I371" s="117"/>
      <c r="J371" s="32"/>
      <c r="K371" s="32"/>
      <c r="L371" s="32"/>
      <c r="M371" s="32"/>
      <c r="N371" s="32"/>
      <c r="O371" s="32"/>
      <c r="P371" s="32"/>
      <c r="Q371" s="32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</row>
    <row r="372" spans="1:31" x14ac:dyDescent="0.25">
      <c r="A372" s="118"/>
      <c r="B372" s="67"/>
      <c r="C372" s="67"/>
      <c r="D372" s="67"/>
      <c r="E372" s="67"/>
      <c r="F372" s="67"/>
      <c r="G372" s="32"/>
      <c r="H372" s="32"/>
      <c r="I372" s="117"/>
      <c r="J372" s="32"/>
      <c r="K372" s="32"/>
      <c r="L372" s="32"/>
      <c r="M372" s="32"/>
      <c r="N372" s="32"/>
      <c r="O372" s="32"/>
      <c r="P372" s="32"/>
      <c r="Q372" s="32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</row>
    <row r="373" spans="1:31" x14ac:dyDescent="0.25">
      <c r="A373" s="118"/>
      <c r="B373" s="67"/>
      <c r="C373" s="67"/>
      <c r="D373" s="67"/>
      <c r="E373" s="67"/>
      <c r="F373" s="67"/>
      <c r="G373" s="32"/>
      <c r="H373" s="32"/>
      <c r="I373" s="117"/>
      <c r="J373" s="32"/>
      <c r="K373" s="32"/>
      <c r="L373" s="32"/>
      <c r="M373" s="32"/>
      <c r="N373" s="32"/>
      <c r="O373" s="32"/>
      <c r="P373" s="32"/>
      <c r="Q373" s="32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</row>
    <row r="374" spans="1:31" x14ac:dyDescent="0.25">
      <c r="A374" s="118"/>
      <c r="B374" s="67"/>
      <c r="C374" s="67"/>
      <c r="D374" s="67"/>
      <c r="E374" s="67"/>
      <c r="F374" s="67"/>
      <c r="G374" s="32"/>
      <c r="H374" s="32"/>
      <c r="I374" s="117"/>
      <c r="J374" s="32"/>
      <c r="K374" s="32"/>
      <c r="L374" s="32"/>
      <c r="M374" s="32"/>
      <c r="N374" s="32"/>
      <c r="O374" s="32"/>
      <c r="P374" s="32"/>
      <c r="Q374" s="32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</row>
    <row r="375" spans="1:31" x14ac:dyDescent="0.25">
      <c r="A375" s="118"/>
      <c r="B375" s="67"/>
      <c r="C375" s="67"/>
      <c r="D375" s="67"/>
      <c r="E375" s="67"/>
      <c r="F375" s="67"/>
      <c r="G375" s="32"/>
      <c r="H375" s="32"/>
      <c r="I375" s="117"/>
      <c r="J375" s="32"/>
      <c r="K375" s="32"/>
      <c r="L375" s="32"/>
      <c r="M375" s="32"/>
      <c r="N375" s="32"/>
      <c r="O375" s="32"/>
      <c r="P375" s="32"/>
      <c r="Q375" s="32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</row>
    <row r="376" spans="1:31" x14ac:dyDescent="0.25">
      <c r="A376" s="118"/>
      <c r="B376" s="67"/>
      <c r="C376" s="67"/>
      <c r="D376" s="67"/>
      <c r="E376" s="67"/>
      <c r="F376" s="67"/>
      <c r="G376" s="32"/>
      <c r="H376" s="32"/>
      <c r="I376" s="117"/>
      <c r="J376" s="32"/>
      <c r="K376" s="32"/>
      <c r="L376" s="32"/>
      <c r="M376" s="32"/>
      <c r="N376" s="32"/>
      <c r="O376" s="32"/>
      <c r="P376" s="32"/>
      <c r="Q376" s="32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</row>
    <row r="377" spans="1:31" x14ac:dyDescent="0.25">
      <c r="A377" s="118"/>
      <c r="B377" s="67"/>
      <c r="C377" s="67"/>
      <c r="D377" s="67"/>
      <c r="E377" s="67"/>
      <c r="F377" s="67"/>
      <c r="G377" s="32"/>
      <c r="H377" s="32"/>
      <c r="I377" s="117"/>
      <c r="J377" s="32"/>
      <c r="K377" s="32"/>
      <c r="L377" s="32"/>
      <c r="M377" s="32"/>
      <c r="N377" s="32"/>
      <c r="O377" s="32"/>
      <c r="P377" s="32"/>
      <c r="Q377" s="32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</row>
    <row r="378" spans="1:31" x14ac:dyDescent="0.25">
      <c r="A378" s="118"/>
      <c r="B378" s="67"/>
      <c r="C378" s="67"/>
      <c r="D378" s="67"/>
      <c r="E378" s="67"/>
      <c r="F378" s="67"/>
      <c r="G378" s="32"/>
      <c r="H378" s="32"/>
      <c r="I378" s="117"/>
      <c r="J378" s="32"/>
      <c r="K378" s="32"/>
      <c r="L378" s="32"/>
      <c r="M378" s="32"/>
      <c r="N378" s="32"/>
      <c r="O378" s="32"/>
      <c r="P378" s="32"/>
      <c r="Q378" s="32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</row>
    <row r="379" spans="1:31" x14ac:dyDescent="0.25">
      <c r="A379" s="118"/>
      <c r="B379" s="67"/>
      <c r="C379" s="67"/>
      <c r="D379" s="67"/>
      <c r="E379" s="67"/>
      <c r="F379" s="67"/>
      <c r="G379" s="32"/>
      <c r="H379" s="32"/>
      <c r="I379" s="117"/>
      <c r="J379" s="32"/>
      <c r="K379" s="32"/>
      <c r="L379" s="32"/>
      <c r="M379" s="32"/>
      <c r="N379" s="32"/>
      <c r="O379" s="32"/>
      <c r="P379" s="32"/>
      <c r="Q379" s="32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</row>
    <row r="380" spans="1:31" x14ac:dyDescent="0.25">
      <c r="A380" s="118"/>
      <c r="B380" s="67"/>
      <c r="C380" s="67"/>
      <c r="D380" s="67"/>
      <c r="E380" s="67"/>
      <c r="F380" s="67"/>
      <c r="G380" s="32"/>
      <c r="H380" s="32"/>
      <c r="I380" s="117"/>
      <c r="J380" s="32"/>
      <c r="K380" s="32"/>
      <c r="L380" s="32"/>
      <c r="M380" s="32"/>
      <c r="N380" s="32"/>
      <c r="O380" s="32"/>
      <c r="P380" s="32"/>
      <c r="Q380" s="32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</row>
    <row r="381" spans="1:31" x14ac:dyDescent="0.25">
      <c r="A381" s="118"/>
      <c r="B381" s="67"/>
      <c r="C381" s="67"/>
      <c r="D381" s="67"/>
      <c r="E381" s="67"/>
      <c r="F381" s="67"/>
      <c r="G381" s="32"/>
      <c r="H381" s="32"/>
      <c r="I381" s="117"/>
      <c r="J381" s="32"/>
      <c r="K381" s="32"/>
      <c r="L381" s="32"/>
      <c r="M381" s="32"/>
      <c r="N381" s="32"/>
      <c r="O381" s="32"/>
      <c r="P381" s="32"/>
      <c r="Q381" s="32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</row>
    <row r="382" spans="1:31" x14ac:dyDescent="0.25">
      <c r="A382" s="118"/>
      <c r="B382" s="67"/>
      <c r="C382" s="67"/>
      <c r="D382" s="67"/>
      <c r="E382" s="67"/>
      <c r="F382" s="67"/>
      <c r="G382" s="32"/>
      <c r="H382" s="32"/>
      <c r="I382" s="117"/>
      <c r="J382" s="32"/>
      <c r="K382" s="32"/>
      <c r="L382" s="32"/>
      <c r="M382" s="32"/>
      <c r="N382" s="32"/>
      <c r="O382" s="32"/>
      <c r="P382" s="32"/>
      <c r="Q382" s="32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</row>
    <row r="383" spans="1:31" x14ac:dyDescent="0.25">
      <c r="A383" s="118"/>
      <c r="B383" s="67"/>
      <c r="C383" s="67"/>
      <c r="D383" s="67"/>
      <c r="E383" s="67"/>
      <c r="F383" s="67"/>
      <c r="G383" s="32"/>
      <c r="H383" s="32"/>
      <c r="I383" s="117"/>
      <c r="J383" s="32"/>
      <c r="K383" s="32"/>
      <c r="L383" s="32"/>
      <c r="M383" s="32"/>
      <c r="N383" s="32"/>
      <c r="O383" s="32"/>
      <c r="P383" s="32"/>
      <c r="Q383" s="32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</row>
    <row r="384" spans="1:31" x14ac:dyDescent="0.25">
      <c r="A384" s="118"/>
      <c r="B384" s="67"/>
      <c r="C384" s="67"/>
      <c r="D384" s="67"/>
      <c r="E384" s="67"/>
      <c r="F384" s="67"/>
      <c r="G384" s="32"/>
      <c r="H384" s="32"/>
      <c r="I384" s="117"/>
      <c r="J384" s="32"/>
      <c r="K384" s="32"/>
      <c r="L384" s="32"/>
      <c r="M384" s="32"/>
      <c r="N384" s="32"/>
      <c r="O384" s="32"/>
      <c r="P384" s="32"/>
      <c r="Q384" s="32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</row>
    <row r="385" spans="1:31" x14ac:dyDescent="0.25">
      <c r="A385" s="118"/>
      <c r="B385" s="67"/>
      <c r="C385" s="67"/>
      <c r="D385" s="67"/>
      <c r="E385" s="67"/>
      <c r="F385" s="67"/>
      <c r="G385" s="32"/>
      <c r="H385" s="32"/>
      <c r="I385" s="117"/>
      <c r="J385" s="32"/>
      <c r="K385" s="32"/>
      <c r="L385" s="32"/>
      <c r="M385" s="32"/>
      <c r="N385" s="32"/>
      <c r="O385" s="32"/>
      <c r="P385" s="32"/>
      <c r="Q385" s="32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</row>
    <row r="386" spans="1:31" x14ac:dyDescent="0.25">
      <c r="A386" s="118"/>
      <c r="B386" s="67"/>
      <c r="C386" s="67"/>
      <c r="D386" s="67"/>
      <c r="E386" s="67"/>
      <c r="F386" s="67"/>
      <c r="G386" s="32"/>
      <c r="H386" s="32"/>
      <c r="I386" s="117"/>
      <c r="J386" s="32"/>
      <c r="K386" s="32"/>
      <c r="L386" s="32"/>
      <c r="M386" s="32"/>
      <c r="N386" s="32"/>
      <c r="O386" s="32"/>
      <c r="P386" s="32"/>
      <c r="Q386" s="32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</row>
    <row r="387" spans="1:31" x14ac:dyDescent="0.25">
      <c r="A387" s="118"/>
      <c r="B387" s="67"/>
      <c r="C387" s="67"/>
      <c r="D387" s="67"/>
      <c r="E387" s="67"/>
      <c r="F387" s="67"/>
      <c r="G387" s="32"/>
      <c r="H387" s="32"/>
      <c r="I387" s="117"/>
      <c r="J387" s="32"/>
      <c r="K387" s="32"/>
      <c r="L387" s="32"/>
      <c r="M387" s="32"/>
      <c r="N387" s="32"/>
      <c r="O387" s="32"/>
      <c r="P387" s="32"/>
      <c r="Q387" s="32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</row>
    <row r="388" spans="1:31" x14ac:dyDescent="0.25">
      <c r="A388" s="118"/>
      <c r="B388" s="67"/>
      <c r="C388" s="67"/>
      <c r="D388" s="67"/>
      <c r="E388" s="67"/>
      <c r="F388" s="67"/>
      <c r="G388" s="32"/>
      <c r="H388" s="32"/>
      <c r="I388" s="117"/>
      <c r="J388" s="32"/>
      <c r="K388" s="32"/>
      <c r="L388" s="32"/>
      <c r="M388" s="32"/>
      <c r="N388" s="32"/>
      <c r="O388" s="32"/>
      <c r="P388" s="32"/>
      <c r="Q388" s="32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</row>
    <row r="389" spans="1:31" x14ac:dyDescent="0.25">
      <c r="A389" s="118"/>
      <c r="B389" s="67"/>
      <c r="C389" s="67"/>
      <c r="D389" s="67"/>
      <c r="E389" s="67"/>
      <c r="F389" s="67"/>
      <c r="G389" s="32"/>
      <c r="H389" s="32"/>
      <c r="I389" s="117"/>
      <c r="J389" s="32"/>
      <c r="K389" s="32"/>
      <c r="L389" s="32"/>
      <c r="M389" s="32"/>
      <c r="N389" s="32"/>
      <c r="O389" s="32"/>
      <c r="P389" s="32"/>
      <c r="Q389" s="32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</row>
    <row r="390" spans="1:31" x14ac:dyDescent="0.25">
      <c r="A390" s="118"/>
      <c r="B390" s="67"/>
      <c r="C390" s="67"/>
      <c r="D390" s="67"/>
      <c r="E390" s="67"/>
      <c r="F390" s="67"/>
      <c r="G390" s="32"/>
      <c r="H390" s="32"/>
      <c r="I390" s="117"/>
      <c r="J390" s="32"/>
      <c r="K390" s="32"/>
      <c r="L390" s="32"/>
      <c r="M390" s="32"/>
      <c r="N390" s="32"/>
      <c r="O390" s="32"/>
      <c r="P390" s="32"/>
      <c r="Q390" s="32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</row>
    <row r="391" spans="1:31" x14ac:dyDescent="0.25">
      <c r="A391" s="118"/>
      <c r="B391" s="67"/>
      <c r="C391" s="67"/>
      <c r="D391" s="67"/>
      <c r="E391" s="67"/>
      <c r="F391" s="67"/>
      <c r="G391" s="32"/>
      <c r="H391" s="32"/>
      <c r="I391" s="117"/>
      <c r="J391" s="32"/>
      <c r="K391" s="32"/>
      <c r="L391" s="32"/>
      <c r="M391" s="32"/>
      <c r="N391" s="32"/>
      <c r="O391" s="32"/>
      <c r="P391" s="32"/>
      <c r="Q391" s="32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</row>
    <row r="392" spans="1:31" x14ac:dyDescent="0.25">
      <c r="A392" s="118"/>
      <c r="B392" s="67"/>
      <c r="C392" s="67"/>
      <c r="D392" s="67"/>
      <c r="E392" s="67"/>
      <c r="F392" s="67"/>
      <c r="G392" s="32"/>
      <c r="H392" s="32"/>
      <c r="I392" s="117"/>
      <c r="J392" s="32"/>
      <c r="K392" s="32"/>
      <c r="L392" s="32"/>
      <c r="M392" s="32"/>
      <c r="N392" s="32"/>
      <c r="O392" s="32"/>
      <c r="P392" s="32"/>
      <c r="Q392" s="32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</row>
    <row r="393" spans="1:31" x14ac:dyDescent="0.25">
      <c r="A393" s="118"/>
      <c r="B393" s="67"/>
      <c r="C393" s="67"/>
      <c r="D393" s="67"/>
      <c r="E393" s="67"/>
      <c r="F393" s="67"/>
      <c r="G393" s="32"/>
      <c r="H393" s="32"/>
      <c r="I393" s="117"/>
      <c r="J393" s="32"/>
      <c r="K393" s="32"/>
      <c r="L393" s="32"/>
      <c r="M393" s="32"/>
      <c r="N393" s="32"/>
      <c r="O393" s="32"/>
      <c r="P393" s="32"/>
      <c r="Q393" s="32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</row>
    <row r="394" spans="1:31" x14ac:dyDescent="0.25">
      <c r="A394" s="118"/>
      <c r="B394" s="67"/>
      <c r="C394" s="67"/>
      <c r="D394" s="67"/>
      <c r="E394" s="67"/>
      <c r="F394" s="67"/>
      <c r="G394" s="32"/>
      <c r="H394" s="32"/>
      <c r="I394" s="117"/>
      <c r="J394" s="32"/>
      <c r="K394" s="32"/>
      <c r="L394" s="32"/>
      <c r="M394" s="32"/>
      <c r="N394" s="32"/>
      <c r="O394" s="32"/>
      <c r="P394" s="32"/>
      <c r="Q394" s="32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</row>
    <row r="395" spans="1:31" x14ac:dyDescent="0.25">
      <c r="A395" s="118"/>
      <c r="B395" s="67"/>
      <c r="C395" s="67"/>
      <c r="D395" s="67"/>
      <c r="E395" s="67"/>
      <c r="F395" s="67"/>
      <c r="G395" s="32"/>
      <c r="H395" s="32"/>
      <c r="I395" s="117"/>
      <c r="J395" s="32"/>
      <c r="K395" s="32"/>
      <c r="L395" s="32"/>
      <c r="M395" s="32"/>
      <c r="N395" s="32"/>
      <c r="O395" s="32"/>
      <c r="P395" s="32"/>
      <c r="Q395" s="32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</row>
    <row r="396" spans="1:31" x14ac:dyDescent="0.25">
      <c r="A396" s="118"/>
      <c r="B396" s="67"/>
      <c r="C396" s="67"/>
      <c r="D396" s="67"/>
      <c r="E396" s="67"/>
      <c r="F396" s="67"/>
      <c r="G396" s="32"/>
      <c r="H396" s="32"/>
      <c r="I396" s="117"/>
      <c r="J396" s="32"/>
      <c r="K396" s="32"/>
      <c r="L396" s="32"/>
      <c r="M396" s="32"/>
      <c r="N396" s="32"/>
      <c r="O396" s="32"/>
      <c r="P396" s="32"/>
      <c r="Q396" s="32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</row>
    <row r="397" spans="1:31" x14ac:dyDescent="0.25">
      <c r="A397" s="118"/>
      <c r="B397" s="67"/>
      <c r="C397" s="67"/>
      <c r="D397" s="67"/>
      <c r="E397" s="67"/>
      <c r="F397" s="67"/>
      <c r="G397" s="32"/>
      <c r="H397" s="32"/>
      <c r="I397" s="117"/>
      <c r="J397" s="32"/>
      <c r="K397" s="32"/>
      <c r="L397" s="32"/>
      <c r="M397" s="32"/>
      <c r="N397" s="32"/>
      <c r="O397" s="32"/>
      <c r="P397" s="32"/>
      <c r="Q397" s="32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</row>
    <row r="398" spans="1:31" x14ac:dyDescent="0.25">
      <c r="A398" s="118"/>
      <c r="B398" s="67"/>
      <c r="C398" s="67"/>
      <c r="D398" s="67"/>
      <c r="E398" s="67"/>
      <c r="F398" s="67"/>
      <c r="G398" s="32"/>
      <c r="H398" s="32"/>
      <c r="I398" s="117"/>
      <c r="J398" s="32"/>
      <c r="K398" s="32"/>
      <c r="L398" s="32"/>
      <c r="M398" s="32"/>
      <c r="N398" s="32"/>
      <c r="O398" s="32"/>
      <c r="P398" s="32"/>
      <c r="Q398" s="32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</row>
    <row r="399" spans="1:31" x14ac:dyDescent="0.25">
      <c r="A399" s="118"/>
      <c r="B399" s="67"/>
      <c r="C399" s="67"/>
      <c r="D399" s="67"/>
      <c r="E399" s="67"/>
      <c r="F399" s="67"/>
      <c r="G399" s="32"/>
      <c r="H399" s="32"/>
      <c r="I399" s="117"/>
      <c r="J399" s="32"/>
      <c r="K399" s="32"/>
      <c r="L399" s="32"/>
      <c r="M399" s="32"/>
      <c r="N399" s="32"/>
      <c r="O399" s="32"/>
      <c r="P399" s="32"/>
      <c r="Q399" s="32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</row>
    <row r="400" spans="1:31" x14ac:dyDescent="0.25">
      <c r="A400" s="118"/>
      <c r="B400" s="67"/>
      <c r="C400" s="67"/>
      <c r="D400" s="67"/>
      <c r="E400" s="67"/>
      <c r="F400" s="67"/>
      <c r="G400" s="32"/>
      <c r="H400" s="32"/>
      <c r="I400" s="117"/>
      <c r="J400" s="32"/>
      <c r="K400" s="32"/>
      <c r="L400" s="32"/>
      <c r="M400" s="32"/>
      <c r="N400" s="32"/>
      <c r="O400" s="32"/>
      <c r="P400" s="32"/>
      <c r="Q400" s="32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</row>
    <row r="401" spans="1:31" x14ac:dyDescent="0.25">
      <c r="A401" s="118"/>
      <c r="B401" s="67"/>
      <c r="C401" s="67"/>
      <c r="D401" s="67"/>
      <c r="E401" s="67"/>
      <c r="F401" s="67"/>
      <c r="G401" s="32"/>
      <c r="H401" s="32"/>
      <c r="I401" s="117"/>
      <c r="J401" s="32"/>
      <c r="K401" s="32"/>
      <c r="L401" s="32"/>
      <c r="M401" s="32"/>
      <c r="N401" s="32"/>
      <c r="O401" s="32"/>
      <c r="P401" s="32"/>
      <c r="Q401" s="32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</row>
    <row r="402" spans="1:31" x14ac:dyDescent="0.25">
      <c r="A402" s="118"/>
      <c r="B402" s="67"/>
      <c r="C402" s="67"/>
      <c r="D402" s="67"/>
      <c r="E402" s="67"/>
      <c r="F402" s="67"/>
      <c r="G402" s="32"/>
      <c r="H402" s="32"/>
      <c r="I402" s="117"/>
      <c r="J402" s="32"/>
      <c r="K402" s="32"/>
      <c r="L402" s="32"/>
      <c r="M402" s="32"/>
      <c r="N402" s="32"/>
      <c r="O402" s="32"/>
      <c r="P402" s="32"/>
      <c r="Q402" s="32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</row>
    <row r="403" spans="1:31" x14ac:dyDescent="0.25">
      <c r="A403" s="118"/>
      <c r="B403" s="67"/>
      <c r="C403" s="67"/>
      <c r="D403" s="67"/>
      <c r="E403" s="67"/>
      <c r="F403" s="67"/>
      <c r="G403" s="32"/>
      <c r="H403" s="32"/>
      <c r="I403" s="117"/>
      <c r="J403" s="32"/>
      <c r="K403" s="32"/>
      <c r="L403" s="32"/>
      <c r="M403" s="32"/>
      <c r="N403" s="32"/>
      <c r="O403" s="32"/>
      <c r="P403" s="32"/>
      <c r="Q403" s="32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</row>
    <row r="404" spans="1:31" x14ac:dyDescent="0.25">
      <c r="A404" s="118"/>
      <c r="B404" s="67"/>
      <c r="C404" s="67"/>
      <c r="D404" s="67"/>
      <c r="E404" s="67"/>
      <c r="F404" s="67"/>
      <c r="G404" s="32"/>
      <c r="H404" s="32"/>
      <c r="I404" s="117"/>
      <c r="J404" s="32"/>
      <c r="K404" s="32"/>
      <c r="L404" s="32"/>
      <c r="M404" s="32"/>
      <c r="N404" s="32"/>
      <c r="O404" s="32"/>
      <c r="P404" s="32"/>
      <c r="Q404" s="32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</row>
    <row r="405" spans="1:31" x14ac:dyDescent="0.25">
      <c r="A405" s="118"/>
      <c r="B405" s="67"/>
      <c r="C405" s="67"/>
      <c r="D405" s="67"/>
      <c r="E405" s="67"/>
      <c r="F405" s="67"/>
      <c r="G405" s="32"/>
      <c r="H405" s="32"/>
      <c r="I405" s="117"/>
      <c r="J405" s="32"/>
      <c r="K405" s="32"/>
      <c r="L405" s="32"/>
      <c r="M405" s="32"/>
      <c r="N405" s="32"/>
      <c r="O405" s="32"/>
      <c r="P405" s="32"/>
      <c r="Q405" s="32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</row>
    <row r="406" spans="1:31" x14ac:dyDescent="0.25">
      <c r="A406" s="118"/>
      <c r="B406" s="67"/>
      <c r="C406" s="67"/>
      <c r="D406" s="67"/>
      <c r="E406" s="67"/>
      <c r="F406" s="67"/>
      <c r="G406" s="32"/>
      <c r="H406" s="32"/>
      <c r="I406" s="117"/>
      <c r="J406" s="32"/>
      <c r="K406" s="32"/>
      <c r="L406" s="32"/>
      <c r="M406" s="32"/>
      <c r="N406" s="32"/>
      <c r="O406" s="32"/>
      <c r="P406" s="32"/>
      <c r="Q406" s="32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</row>
    <row r="407" spans="1:31" x14ac:dyDescent="0.25">
      <c r="A407" s="118"/>
      <c r="B407" s="67"/>
      <c r="C407" s="67"/>
      <c r="D407" s="67"/>
      <c r="E407" s="67"/>
      <c r="F407" s="67"/>
      <c r="G407" s="32"/>
      <c r="H407" s="32"/>
      <c r="I407" s="117"/>
      <c r="J407" s="32"/>
      <c r="K407" s="32"/>
      <c r="L407" s="32"/>
      <c r="M407" s="32"/>
      <c r="N407" s="32"/>
      <c r="O407" s="32"/>
      <c r="P407" s="32"/>
      <c r="Q407" s="32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</row>
    <row r="408" spans="1:31" x14ac:dyDescent="0.25">
      <c r="A408" s="118"/>
      <c r="B408" s="67"/>
      <c r="C408" s="67"/>
      <c r="D408" s="67"/>
      <c r="E408" s="67"/>
      <c r="F408" s="67"/>
      <c r="G408" s="32"/>
      <c r="H408" s="32"/>
      <c r="I408" s="117"/>
      <c r="J408" s="32"/>
      <c r="K408" s="32"/>
      <c r="L408" s="32"/>
      <c r="M408" s="32"/>
      <c r="N408" s="32"/>
      <c r="O408" s="32"/>
      <c r="P408" s="32"/>
      <c r="Q408" s="32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</row>
    <row r="409" spans="1:31" x14ac:dyDescent="0.25">
      <c r="A409" s="118"/>
      <c r="B409" s="67"/>
      <c r="C409" s="67"/>
      <c r="D409" s="67"/>
      <c r="E409" s="67"/>
      <c r="F409" s="67"/>
      <c r="G409" s="32"/>
      <c r="H409" s="32"/>
      <c r="I409" s="117"/>
      <c r="J409" s="32"/>
      <c r="K409" s="32"/>
      <c r="L409" s="32"/>
      <c r="M409" s="32"/>
      <c r="N409" s="32"/>
      <c r="O409" s="32"/>
      <c r="P409" s="32"/>
      <c r="Q409" s="32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</row>
    <row r="410" spans="1:31" x14ac:dyDescent="0.25">
      <c r="A410" s="118"/>
      <c r="B410" s="67"/>
      <c r="C410" s="67"/>
      <c r="D410" s="67"/>
      <c r="E410" s="67"/>
      <c r="F410" s="67"/>
      <c r="G410" s="32"/>
      <c r="H410" s="32"/>
      <c r="I410" s="117"/>
      <c r="J410" s="32"/>
      <c r="K410" s="32"/>
      <c r="L410" s="32"/>
      <c r="M410" s="32"/>
      <c r="N410" s="32"/>
      <c r="O410" s="32"/>
      <c r="P410" s="32"/>
      <c r="Q410" s="32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</row>
    <row r="411" spans="1:31" x14ac:dyDescent="0.25">
      <c r="A411" s="118"/>
      <c r="B411" s="67"/>
      <c r="C411" s="67"/>
      <c r="D411" s="67"/>
      <c r="E411" s="67"/>
      <c r="F411" s="67"/>
      <c r="G411" s="32"/>
      <c r="H411" s="32"/>
      <c r="I411" s="117"/>
      <c r="J411" s="32"/>
      <c r="K411" s="32"/>
      <c r="L411" s="32"/>
      <c r="M411" s="32"/>
      <c r="N411" s="32"/>
      <c r="O411" s="32"/>
      <c r="P411" s="32"/>
      <c r="Q411" s="32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</row>
    <row r="412" spans="1:31" x14ac:dyDescent="0.25">
      <c r="A412" s="118"/>
      <c r="B412" s="67"/>
      <c r="C412" s="67"/>
      <c r="D412" s="67"/>
      <c r="E412" s="67"/>
      <c r="F412" s="67"/>
      <c r="G412" s="32"/>
      <c r="H412" s="32"/>
      <c r="I412" s="117"/>
      <c r="J412" s="32"/>
      <c r="K412" s="32"/>
      <c r="L412" s="32"/>
      <c r="M412" s="32"/>
      <c r="N412" s="32"/>
      <c r="O412" s="32"/>
      <c r="P412" s="32"/>
      <c r="Q412" s="32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</row>
    <row r="413" spans="1:31" x14ac:dyDescent="0.25">
      <c r="A413" s="118"/>
      <c r="B413" s="67"/>
      <c r="C413" s="67"/>
      <c r="D413" s="67"/>
      <c r="E413" s="67"/>
      <c r="F413" s="67"/>
      <c r="G413" s="32"/>
      <c r="H413" s="32"/>
      <c r="I413" s="117"/>
      <c r="J413" s="32"/>
      <c r="K413" s="32"/>
      <c r="L413" s="32"/>
      <c r="M413" s="32"/>
      <c r="N413" s="32"/>
      <c r="O413" s="32"/>
      <c r="P413" s="32"/>
      <c r="Q413" s="32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</row>
    <row r="414" spans="1:31" x14ac:dyDescent="0.25">
      <c r="A414" s="118"/>
      <c r="B414" s="67"/>
      <c r="C414" s="67"/>
      <c r="D414" s="67"/>
      <c r="E414" s="67"/>
      <c r="F414" s="67"/>
      <c r="G414" s="32"/>
      <c r="H414" s="32"/>
      <c r="I414" s="117"/>
      <c r="J414" s="32"/>
      <c r="K414" s="32"/>
      <c r="L414" s="32"/>
      <c r="M414" s="32"/>
      <c r="N414" s="32"/>
      <c r="O414" s="32"/>
      <c r="P414" s="32"/>
      <c r="Q414" s="32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</row>
    <row r="415" spans="1:31" x14ac:dyDescent="0.25">
      <c r="A415" s="118"/>
      <c r="B415" s="67"/>
      <c r="C415" s="67"/>
      <c r="D415" s="67"/>
      <c r="E415" s="67"/>
      <c r="F415" s="67"/>
      <c r="G415" s="32"/>
      <c r="H415" s="32"/>
      <c r="I415" s="117"/>
      <c r="J415" s="32"/>
      <c r="K415" s="32"/>
      <c r="L415" s="32"/>
      <c r="M415" s="32"/>
      <c r="N415" s="32"/>
      <c r="O415" s="32"/>
      <c r="P415" s="32"/>
      <c r="Q415" s="32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</row>
    <row r="416" spans="1:31" x14ac:dyDescent="0.25">
      <c r="A416" s="118"/>
      <c r="B416" s="67"/>
      <c r="C416" s="67"/>
      <c r="D416" s="67"/>
      <c r="E416" s="67"/>
      <c r="F416" s="67"/>
      <c r="G416" s="32"/>
      <c r="H416" s="32"/>
      <c r="I416" s="117"/>
      <c r="J416" s="32"/>
      <c r="K416" s="32"/>
      <c r="L416" s="32"/>
      <c r="M416" s="32"/>
      <c r="N416" s="32"/>
      <c r="O416" s="32"/>
      <c r="P416" s="32"/>
      <c r="Q416" s="32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</row>
    <row r="417" spans="1:31" x14ac:dyDescent="0.25">
      <c r="A417" s="118"/>
      <c r="B417" s="67"/>
      <c r="C417" s="67"/>
      <c r="D417" s="67"/>
      <c r="E417" s="67"/>
      <c r="F417" s="67"/>
      <c r="G417" s="32"/>
      <c r="H417" s="32"/>
      <c r="I417" s="117"/>
      <c r="J417" s="32"/>
      <c r="K417" s="32"/>
      <c r="L417" s="32"/>
      <c r="M417" s="32"/>
      <c r="N417" s="32"/>
      <c r="O417" s="32"/>
      <c r="P417" s="32"/>
      <c r="Q417" s="32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</row>
    <row r="418" spans="1:31" x14ac:dyDescent="0.25">
      <c r="A418" s="118"/>
      <c r="B418" s="67"/>
      <c r="C418" s="67"/>
      <c r="D418" s="67"/>
      <c r="E418" s="67"/>
      <c r="F418" s="67"/>
      <c r="G418" s="32"/>
      <c r="H418" s="32"/>
      <c r="I418" s="117"/>
      <c r="J418" s="32"/>
      <c r="K418" s="32"/>
      <c r="L418" s="32"/>
      <c r="M418" s="32"/>
      <c r="N418" s="32"/>
      <c r="O418" s="32"/>
      <c r="P418" s="32"/>
      <c r="Q418" s="32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</row>
    <row r="419" spans="1:31" x14ac:dyDescent="0.25">
      <c r="A419" s="118"/>
      <c r="B419" s="67"/>
      <c r="C419" s="67"/>
      <c r="D419" s="67"/>
      <c r="E419" s="67"/>
      <c r="F419" s="67"/>
      <c r="G419" s="32"/>
      <c r="H419" s="32"/>
      <c r="I419" s="117"/>
      <c r="J419" s="32"/>
      <c r="K419" s="32"/>
      <c r="L419" s="32"/>
      <c r="M419" s="32"/>
      <c r="N419" s="32"/>
      <c r="O419" s="32"/>
      <c r="P419" s="32"/>
      <c r="Q419" s="32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</row>
    <row r="420" spans="1:31" x14ac:dyDescent="0.25">
      <c r="A420" s="118"/>
      <c r="B420" s="67"/>
      <c r="C420" s="67"/>
      <c r="D420" s="67"/>
      <c r="E420" s="67"/>
      <c r="F420" s="67"/>
      <c r="G420" s="32"/>
      <c r="H420" s="32"/>
      <c r="I420" s="117"/>
      <c r="J420" s="32"/>
      <c r="K420" s="32"/>
      <c r="L420" s="32"/>
      <c r="M420" s="32"/>
      <c r="N420" s="32"/>
      <c r="O420" s="32"/>
      <c r="P420" s="32"/>
      <c r="Q420" s="32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</row>
    <row r="421" spans="1:31" x14ac:dyDescent="0.25">
      <c r="A421" s="118"/>
      <c r="B421" s="67"/>
      <c r="C421" s="67"/>
      <c r="D421" s="67"/>
      <c r="E421" s="67"/>
      <c r="F421" s="67"/>
      <c r="G421" s="32"/>
      <c r="H421" s="32"/>
      <c r="I421" s="117"/>
      <c r="J421" s="32"/>
      <c r="K421" s="32"/>
      <c r="L421" s="32"/>
      <c r="M421" s="32"/>
      <c r="N421" s="32"/>
      <c r="O421" s="32"/>
      <c r="P421" s="32"/>
      <c r="Q421" s="32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</row>
    <row r="422" spans="1:31" x14ac:dyDescent="0.25">
      <c r="A422" s="118"/>
      <c r="B422" s="67"/>
      <c r="C422" s="67"/>
      <c r="D422" s="67"/>
      <c r="E422" s="67"/>
      <c r="F422" s="67"/>
      <c r="G422" s="32"/>
      <c r="H422" s="32"/>
      <c r="I422" s="117"/>
      <c r="J422" s="32"/>
      <c r="K422" s="32"/>
      <c r="L422" s="32"/>
      <c r="M422" s="32"/>
      <c r="N422" s="32"/>
      <c r="O422" s="32"/>
      <c r="P422" s="32"/>
      <c r="Q422" s="32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</row>
    <row r="423" spans="1:31" x14ac:dyDescent="0.25">
      <c r="A423" s="118"/>
      <c r="B423" s="67"/>
      <c r="C423" s="67"/>
      <c r="D423" s="67"/>
      <c r="E423" s="67"/>
      <c r="F423" s="67"/>
      <c r="G423" s="32"/>
      <c r="H423" s="32"/>
      <c r="I423" s="117"/>
      <c r="J423" s="32"/>
      <c r="K423" s="32"/>
      <c r="L423" s="32"/>
      <c r="M423" s="32"/>
      <c r="N423" s="32"/>
      <c r="O423" s="32"/>
      <c r="P423" s="32"/>
      <c r="Q423" s="32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</row>
    <row r="424" spans="1:31" x14ac:dyDescent="0.25">
      <c r="A424" s="118"/>
      <c r="B424" s="67"/>
      <c r="C424" s="67"/>
      <c r="D424" s="67"/>
      <c r="E424" s="67"/>
      <c r="F424" s="67"/>
      <c r="G424" s="32"/>
      <c r="H424" s="32"/>
      <c r="I424" s="117"/>
      <c r="J424" s="32"/>
      <c r="K424" s="32"/>
      <c r="L424" s="32"/>
      <c r="M424" s="32"/>
      <c r="N424" s="32"/>
      <c r="O424" s="32"/>
      <c r="P424" s="32"/>
      <c r="Q424" s="32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</row>
    <row r="425" spans="1:31" x14ac:dyDescent="0.25">
      <c r="A425" s="118"/>
      <c r="B425" s="67"/>
      <c r="C425" s="67"/>
      <c r="D425" s="67"/>
      <c r="E425" s="67"/>
      <c r="F425" s="67"/>
      <c r="G425" s="32"/>
      <c r="H425" s="32"/>
      <c r="I425" s="117"/>
      <c r="J425" s="32"/>
      <c r="K425" s="32"/>
      <c r="L425" s="32"/>
      <c r="M425" s="32"/>
      <c r="N425" s="32"/>
      <c r="O425" s="32"/>
      <c r="P425" s="32"/>
      <c r="Q425" s="32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</row>
    <row r="426" spans="1:31" x14ac:dyDescent="0.25">
      <c r="A426" s="118"/>
      <c r="B426" s="67"/>
      <c r="C426" s="67"/>
      <c r="D426" s="67"/>
      <c r="E426" s="67"/>
      <c r="F426" s="67"/>
      <c r="G426" s="32"/>
      <c r="H426" s="32"/>
      <c r="I426" s="117"/>
      <c r="J426" s="32"/>
      <c r="K426" s="32"/>
      <c r="L426" s="32"/>
      <c r="M426" s="32"/>
      <c r="N426" s="32"/>
      <c r="O426" s="32"/>
      <c r="P426" s="32"/>
      <c r="Q426" s="32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</row>
    <row r="427" spans="1:31" x14ac:dyDescent="0.25">
      <c r="A427" s="118"/>
      <c r="B427" s="67"/>
      <c r="C427" s="67"/>
      <c r="D427" s="67"/>
      <c r="E427" s="67"/>
      <c r="F427" s="67"/>
      <c r="G427" s="32"/>
      <c r="H427" s="32"/>
      <c r="I427" s="117"/>
      <c r="J427" s="32"/>
      <c r="K427" s="32"/>
      <c r="L427" s="32"/>
      <c r="M427" s="32"/>
      <c r="N427" s="32"/>
      <c r="O427" s="32"/>
      <c r="P427" s="32"/>
      <c r="Q427" s="32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</row>
    <row r="428" spans="1:31" x14ac:dyDescent="0.25">
      <c r="A428" s="118"/>
      <c r="B428" s="67"/>
      <c r="C428" s="67"/>
      <c r="D428" s="67"/>
      <c r="E428" s="67"/>
      <c r="F428" s="67"/>
      <c r="G428" s="32"/>
      <c r="H428" s="32"/>
      <c r="I428" s="117"/>
      <c r="J428" s="32"/>
      <c r="K428" s="32"/>
      <c r="L428" s="32"/>
      <c r="M428" s="32"/>
      <c r="N428" s="32"/>
      <c r="O428" s="32"/>
      <c r="P428" s="32"/>
      <c r="Q428" s="32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</row>
    <row r="429" spans="1:31" x14ac:dyDescent="0.25">
      <c r="A429" s="118"/>
      <c r="B429" s="67"/>
      <c r="C429" s="67"/>
      <c r="D429" s="67"/>
      <c r="E429" s="67"/>
      <c r="F429" s="67"/>
      <c r="G429" s="32"/>
      <c r="H429" s="32"/>
      <c r="I429" s="117"/>
      <c r="J429" s="32"/>
      <c r="K429" s="32"/>
      <c r="L429" s="32"/>
      <c r="M429" s="32"/>
      <c r="N429" s="32"/>
      <c r="O429" s="32"/>
      <c r="P429" s="32"/>
      <c r="Q429" s="32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</row>
    <row r="430" spans="1:31" x14ac:dyDescent="0.25">
      <c r="A430" s="118"/>
      <c r="B430" s="67"/>
      <c r="C430" s="67"/>
      <c r="D430" s="67"/>
      <c r="E430" s="67"/>
      <c r="F430" s="67"/>
      <c r="G430" s="32"/>
      <c r="H430" s="32"/>
      <c r="I430" s="117"/>
      <c r="J430" s="32"/>
      <c r="K430" s="32"/>
      <c r="L430" s="32"/>
      <c r="M430" s="32"/>
      <c r="N430" s="32"/>
      <c r="O430" s="32"/>
      <c r="P430" s="32"/>
      <c r="Q430" s="32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</row>
    <row r="431" spans="1:31" x14ac:dyDescent="0.25">
      <c r="A431" s="118"/>
      <c r="B431" s="67"/>
      <c r="C431" s="67"/>
      <c r="D431" s="67"/>
      <c r="E431" s="67"/>
      <c r="F431" s="67"/>
      <c r="G431" s="32"/>
      <c r="H431" s="32"/>
      <c r="I431" s="117"/>
      <c r="J431" s="32"/>
      <c r="K431" s="32"/>
      <c r="L431" s="32"/>
      <c r="M431" s="32"/>
      <c r="N431" s="32"/>
      <c r="O431" s="32"/>
      <c r="P431" s="32"/>
      <c r="Q431" s="32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</row>
    <row r="432" spans="1:31" x14ac:dyDescent="0.25">
      <c r="A432" s="118"/>
      <c r="B432" s="67"/>
      <c r="C432" s="67"/>
      <c r="D432" s="67"/>
      <c r="E432" s="67"/>
      <c r="F432" s="67"/>
      <c r="G432" s="32"/>
      <c r="H432" s="32"/>
      <c r="I432" s="117"/>
      <c r="J432" s="32"/>
      <c r="K432" s="32"/>
      <c r="L432" s="32"/>
      <c r="M432" s="32"/>
      <c r="N432" s="32"/>
      <c r="O432" s="32"/>
      <c r="P432" s="32"/>
      <c r="Q432" s="32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</row>
    <row r="433" spans="1:31" x14ac:dyDescent="0.25">
      <c r="A433" s="118"/>
      <c r="B433" s="67"/>
      <c r="C433" s="67"/>
      <c r="D433" s="67"/>
      <c r="E433" s="67"/>
      <c r="F433" s="67"/>
      <c r="G433" s="32"/>
      <c r="H433" s="32"/>
      <c r="I433" s="117"/>
      <c r="J433" s="32"/>
      <c r="K433" s="32"/>
      <c r="L433" s="32"/>
      <c r="M433" s="32"/>
      <c r="N433" s="32"/>
      <c r="O433" s="32"/>
      <c r="P433" s="32"/>
      <c r="Q433" s="32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</row>
    <row r="434" spans="1:31" x14ac:dyDescent="0.25">
      <c r="A434" s="118"/>
      <c r="B434" s="67"/>
      <c r="C434" s="67"/>
      <c r="D434" s="67"/>
      <c r="E434" s="67"/>
      <c r="F434" s="67"/>
      <c r="G434" s="32"/>
      <c r="H434" s="32"/>
      <c r="I434" s="117"/>
      <c r="J434" s="32"/>
      <c r="K434" s="32"/>
      <c r="L434" s="32"/>
      <c r="M434" s="32"/>
      <c r="N434" s="32"/>
      <c r="O434" s="32"/>
      <c r="P434" s="32"/>
      <c r="Q434" s="32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</row>
    <row r="435" spans="1:31" x14ac:dyDescent="0.25">
      <c r="A435" s="118"/>
      <c r="B435" s="67"/>
      <c r="C435" s="67"/>
      <c r="D435" s="67"/>
      <c r="E435" s="67"/>
      <c r="F435" s="67"/>
      <c r="G435" s="32"/>
      <c r="H435" s="32"/>
      <c r="I435" s="117"/>
      <c r="J435" s="32"/>
      <c r="K435" s="32"/>
      <c r="L435" s="32"/>
      <c r="M435" s="32"/>
      <c r="N435" s="32"/>
      <c r="O435" s="32"/>
      <c r="P435" s="32"/>
      <c r="Q435" s="32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</row>
    <row r="436" spans="1:31" x14ac:dyDescent="0.25">
      <c r="A436" s="118"/>
      <c r="B436" s="67"/>
      <c r="C436" s="67"/>
      <c r="D436" s="67"/>
      <c r="E436" s="67"/>
      <c r="F436" s="67"/>
      <c r="G436" s="32"/>
      <c r="H436" s="32"/>
      <c r="I436" s="117"/>
      <c r="J436" s="32"/>
      <c r="K436" s="32"/>
      <c r="L436" s="32"/>
      <c r="M436" s="32"/>
      <c r="N436" s="32"/>
      <c r="O436" s="32"/>
      <c r="P436" s="32"/>
      <c r="Q436" s="32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</row>
    <row r="437" spans="1:31" x14ac:dyDescent="0.25">
      <c r="A437" s="118"/>
      <c r="B437" s="67"/>
      <c r="C437" s="67"/>
      <c r="D437" s="67"/>
      <c r="E437" s="67"/>
      <c r="F437" s="67"/>
      <c r="G437" s="32"/>
      <c r="H437" s="32"/>
      <c r="I437" s="117"/>
      <c r="J437" s="32"/>
      <c r="K437" s="32"/>
      <c r="L437" s="32"/>
      <c r="M437" s="32"/>
      <c r="N437" s="32"/>
      <c r="O437" s="32"/>
      <c r="P437" s="32"/>
      <c r="Q437" s="32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</row>
    <row r="438" spans="1:31" x14ac:dyDescent="0.25">
      <c r="A438" s="118"/>
      <c r="B438" s="67"/>
      <c r="C438" s="67"/>
      <c r="D438" s="67"/>
      <c r="E438" s="67"/>
      <c r="F438" s="67"/>
      <c r="G438" s="32"/>
      <c r="H438" s="32"/>
      <c r="I438" s="117"/>
      <c r="J438" s="32"/>
      <c r="K438" s="32"/>
      <c r="L438" s="32"/>
      <c r="M438" s="32"/>
      <c r="N438" s="32"/>
      <c r="O438" s="32"/>
      <c r="P438" s="32"/>
      <c r="Q438" s="32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</row>
    <row r="439" spans="1:31" x14ac:dyDescent="0.25">
      <c r="A439" s="118"/>
      <c r="B439" s="67"/>
      <c r="C439" s="67"/>
      <c r="D439" s="67"/>
      <c r="E439" s="67"/>
      <c r="F439" s="67"/>
      <c r="G439" s="32"/>
      <c r="H439" s="32"/>
      <c r="I439" s="117"/>
      <c r="J439" s="32"/>
      <c r="K439" s="32"/>
      <c r="L439" s="32"/>
      <c r="M439" s="32"/>
      <c r="N439" s="32"/>
      <c r="O439" s="32"/>
      <c r="P439" s="32"/>
      <c r="Q439" s="32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</row>
    <row r="440" spans="1:31" x14ac:dyDescent="0.25">
      <c r="A440" s="118"/>
      <c r="B440" s="67"/>
      <c r="C440" s="67"/>
      <c r="D440" s="67"/>
      <c r="E440" s="67"/>
      <c r="F440" s="67"/>
      <c r="G440" s="32"/>
      <c r="H440" s="32"/>
      <c r="I440" s="117"/>
      <c r="J440" s="32"/>
      <c r="K440" s="32"/>
      <c r="L440" s="32"/>
      <c r="M440" s="32"/>
      <c r="N440" s="32"/>
      <c r="O440" s="32"/>
      <c r="P440" s="32"/>
      <c r="Q440" s="32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</row>
    <row r="441" spans="1:31" x14ac:dyDescent="0.25">
      <c r="A441" s="118"/>
      <c r="B441" s="67"/>
      <c r="C441" s="67"/>
      <c r="D441" s="67"/>
      <c r="E441" s="67"/>
      <c r="F441" s="67"/>
      <c r="G441" s="32"/>
      <c r="H441" s="32"/>
      <c r="I441" s="117"/>
      <c r="J441" s="32"/>
      <c r="K441" s="32"/>
      <c r="L441" s="32"/>
      <c r="M441" s="32"/>
      <c r="N441" s="32"/>
      <c r="O441" s="32"/>
      <c r="P441" s="32"/>
      <c r="Q441" s="32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</row>
    <row r="442" spans="1:31" x14ac:dyDescent="0.25">
      <c r="A442" s="118"/>
      <c r="B442" s="67"/>
      <c r="C442" s="67"/>
      <c r="D442" s="67"/>
      <c r="E442" s="67"/>
      <c r="F442" s="67"/>
      <c r="G442" s="32"/>
      <c r="H442" s="32"/>
      <c r="I442" s="117"/>
      <c r="J442" s="32"/>
      <c r="K442" s="32"/>
      <c r="L442" s="32"/>
      <c r="M442" s="32"/>
      <c r="N442" s="32"/>
      <c r="O442" s="32"/>
      <c r="P442" s="32"/>
      <c r="Q442" s="32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</row>
    <row r="443" spans="1:31" x14ac:dyDescent="0.25">
      <c r="A443" s="118"/>
      <c r="B443" s="67"/>
      <c r="C443" s="67"/>
      <c r="D443" s="67"/>
      <c r="E443" s="67"/>
      <c r="F443" s="67"/>
      <c r="G443" s="32"/>
      <c r="H443" s="32"/>
      <c r="I443" s="117"/>
      <c r="J443" s="32"/>
      <c r="K443" s="32"/>
      <c r="L443" s="32"/>
      <c r="M443" s="32"/>
      <c r="N443" s="32"/>
      <c r="O443" s="32"/>
      <c r="P443" s="32"/>
      <c r="Q443" s="32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</row>
    <row r="444" spans="1:31" x14ac:dyDescent="0.25">
      <c r="A444" s="118"/>
      <c r="B444" s="67"/>
      <c r="C444" s="67"/>
      <c r="D444" s="67"/>
      <c r="E444" s="67"/>
      <c r="F444" s="67"/>
      <c r="G444" s="32"/>
      <c r="H444" s="32"/>
      <c r="I444" s="117"/>
      <c r="J444" s="32"/>
      <c r="K444" s="32"/>
      <c r="L444" s="32"/>
      <c r="M444" s="32"/>
      <c r="N444" s="32"/>
      <c r="O444" s="32"/>
      <c r="P444" s="32"/>
      <c r="Q444" s="32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</row>
    <row r="445" spans="1:31" x14ac:dyDescent="0.25">
      <c r="A445" s="118"/>
      <c r="B445" s="67"/>
      <c r="C445" s="67"/>
      <c r="D445" s="67"/>
      <c r="E445" s="67"/>
      <c r="F445" s="67"/>
      <c r="G445" s="32"/>
      <c r="H445" s="32"/>
      <c r="I445" s="117"/>
      <c r="J445" s="32"/>
      <c r="K445" s="32"/>
      <c r="L445" s="32"/>
      <c r="M445" s="32"/>
      <c r="N445" s="32"/>
      <c r="O445" s="32"/>
      <c r="P445" s="32"/>
      <c r="Q445" s="32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</row>
    <row r="446" spans="1:31" x14ac:dyDescent="0.25">
      <c r="A446" s="118"/>
      <c r="B446" s="67"/>
      <c r="C446" s="67"/>
      <c r="D446" s="67"/>
      <c r="E446" s="67"/>
      <c r="F446" s="67"/>
      <c r="G446" s="32"/>
      <c r="H446" s="32"/>
      <c r="I446" s="117"/>
      <c r="J446" s="32"/>
      <c r="K446" s="32"/>
      <c r="L446" s="32"/>
      <c r="M446" s="32"/>
      <c r="N446" s="32"/>
      <c r="O446" s="32"/>
      <c r="P446" s="32"/>
      <c r="Q446" s="32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</row>
    <row r="447" spans="1:31" x14ac:dyDescent="0.25">
      <c r="A447" s="118"/>
      <c r="B447" s="67"/>
      <c r="C447" s="67"/>
      <c r="D447" s="67"/>
      <c r="E447" s="67"/>
      <c r="F447" s="67"/>
      <c r="G447" s="32"/>
      <c r="H447" s="32"/>
      <c r="I447" s="117"/>
      <c r="J447" s="32"/>
      <c r="K447" s="32"/>
      <c r="L447" s="32"/>
      <c r="M447" s="32"/>
      <c r="N447" s="32"/>
      <c r="O447" s="32"/>
      <c r="P447" s="32"/>
      <c r="Q447" s="32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</row>
    <row r="448" spans="1:31" x14ac:dyDescent="0.25">
      <c r="A448" s="118"/>
      <c r="B448" s="67"/>
      <c r="C448" s="67"/>
      <c r="D448" s="67"/>
      <c r="E448" s="67"/>
      <c r="F448" s="67"/>
      <c r="G448" s="32"/>
      <c r="H448" s="32"/>
      <c r="I448" s="117"/>
      <c r="J448" s="32"/>
      <c r="K448" s="32"/>
      <c r="L448" s="32"/>
      <c r="M448" s="32"/>
      <c r="N448" s="32"/>
      <c r="O448" s="32"/>
      <c r="P448" s="32"/>
      <c r="Q448" s="32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</row>
    <row r="449" spans="1:31" x14ac:dyDescent="0.25">
      <c r="A449" s="118"/>
      <c r="B449" s="67"/>
      <c r="C449" s="67"/>
      <c r="D449" s="67"/>
      <c r="E449" s="67"/>
      <c r="F449" s="67"/>
      <c r="G449" s="32"/>
      <c r="H449" s="32"/>
      <c r="I449" s="117"/>
      <c r="J449" s="32"/>
      <c r="K449" s="32"/>
      <c r="L449" s="32"/>
      <c r="M449" s="32"/>
      <c r="N449" s="32"/>
      <c r="O449" s="32"/>
      <c r="P449" s="32"/>
      <c r="Q449" s="32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</row>
    <row r="450" spans="1:31" x14ac:dyDescent="0.25">
      <c r="A450" s="118"/>
      <c r="B450" s="67"/>
      <c r="C450" s="67"/>
      <c r="D450" s="67"/>
      <c r="E450" s="67"/>
      <c r="F450" s="67"/>
      <c r="G450" s="32"/>
      <c r="H450" s="32"/>
      <c r="I450" s="117"/>
      <c r="J450" s="32"/>
      <c r="K450" s="32"/>
      <c r="L450" s="32"/>
      <c r="M450" s="32"/>
      <c r="N450" s="32"/>
      <c r="O450" s="32"/>
      <c r="P450" s="32"/>
      <c r="Q450" s="32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</row>
    <row r="451" spans="1:31" x14ac:dyDescent="0.25">
      <c r="A451" s="118"/>
      <c r="B451" s="67"/>
      <c r="C451" s="67"/>
      <c r="D451" s="67"/>
      <c r="E451" s="67"/>
      <c r="F451" s="67"/>
      <c r="G451" s="32"/>
      <c r="H451" s="32"/>
      <c r="I451" s="117"/>
      <c r="J451" s="32"/>
      <c r="K451" s="32"/>
      <c r="L451" s="32"/>
      <c r="M451" s="32"/>
      <c r="N451" s="32"/>
      <c r="O451" s="32"/>
      <c r="P451" s="32"/>
      <c r="Q451" s="32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</row>
    <row r="452" spans="1:31" x14ac:dyDescent="0.25">
      <c r="A452" s="118"/>
      <c r="B452" s="67"/>
      <c r="C452" s="67"/>
      <c r="D452" s="67"/>
      <c r="E452" s="67"/>
      <c r="F452" s="67"/>
      <c r="G452" s="32"/>
      <c r="H452" s="32"/>
      <c r="I452" s="117"/>
      <c r="J452" s="32"/>
      <c r="K452" s="32"/>
      <c r="L452" s="32"/>
      <c r="M452" s="32"/>
      <c r="N452" s="32"/>
      <c r="O452" s="32"/>
      <c r="P452" s="32"/>
      <c r="Q452" s="32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</row>
    <row r="453" spans="1:31" x14ac:dyDescent="0.25">
      <c r="A453" s="118"/>
      <c r="B453" s="67"/>
      <c r="C453" s="67"/>
      <c r="D453" s="67"/>
      <c r="E453" s="67"/>
      <c r="F453" s="67"/>
      <c r="G453" s="32"/>
      <c r="H453" s="32"/>
      <c r="I453" s="117"/>
      <c r="J453" s="32"/>
      <c r="K453" s="32"/>
      <c r="L453" s="32"/>
      <c r="M453" s="32"/>
      <c r="N453" s="32"/>
      <c r="O453" s="32"/>
      <c r="P453" s="32"/>
      <c r="Q453" s="32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</row>
    <row r="454" spans="1:31" x14ac:dyDescent="0.25">
      <c r="A454" s="118"/>
      <c r="B454" s="67"/>
      <c r="C454" s="67"/>
      <c r="D454" s="67"/>
      <c r="E454" s="67"/>
      <c r="F454" s="67"/>
      <c r="G454" s="32"/>
      <c r="H454" s="32"/>
      <c r="I454" s="117"/>
      <c r="J454" s="32"/>
      <c r="K454" s="32"/>
      <c r="L454" s="32"/>
      <c r="M454" s="32"/>
      <c r="N454" s="32"/>
      <c r="O454" s="32"/>
      <c r="P454" s="32"/>
      <c r="Q454" s="32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</row>
    <row r="455" spans="1:31" x14ac:dyDescent="0.25">
      <c r="A455" s="118"/>
      <c r="B455" s="67"/>
      <c r="C455" s="67"/>
      <c r="D455" s="67"/>
      <c r="E455" s="67"/>
      <c r="F455" s="67"/>
      <c r="G455" s="32"/>
      <c r="H455" s="32"/>
      <c r="I455" s="117"/>
      <c r="J455" s="32"/>
      <c r="K455" s="32"/>
      <c r="L455" s="32"/>
      <c r="M455" s="32"/>
      <c r="N455" s="32"/>
      <c r="O455" s="32"/>
      <c r="P455" s="32"/>
      <c r="Q455" s="32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</row>
    <row r="456" spans="1:31" x14ac:dyDescent="0.25">
      <c r="A456" s="118"/>
      <c r="B456" s="67"/>
      <c r="C456" s="67"/>
      <c r="D456" s="67"/>
      <c r="E456" s="67"/>
      <c r="F456" s="67"/>
      <c r="G456" s="32"/>
      <c r="H456" s="32"/>
      <c r="I456" s="117"/>
      <c r="J456" s="32"/>
      <c r="K456" s="32"/>
      <c r="L456" s="32"/>
      <c r="M456" s="32"/>
      <c r="N456" s="32"/>
      <c r="O456" s="32"/>
      <c r="P456" s="32"/>
      <c r="Q456" s="32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</row>
    <row r="457" spans="1:31" x14ac:dyDescent="0.25">
      <c r="A457" s="118"/>
      <c r="B457" s="67"/>
      <c r="C457" s="67"/>
      <c r="D457" s="67"/>
      <c r="E457" s="67"/>
      <c r="F457" s="67"/>
      <c r="G457" s="32"/>
      <c r="H457" s="32"/>
      <c r="I457" s="117"/>
      <c r="J457" s="32"/>
      <c r="K457" s="32"/>
      <c r="L457" s="32"/>
      <c r="M457" s="32"/>
      <c r="N457" s="32"/>
      <c r="O457" s="32"/>
      <c r="P457" s="32"/>
      <c r="Q457" s="32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</row>
    <row r="458" spans="1:31" x14ac:dyDescent="0.25">
      <c r="A458" s="118"/>
      <c r="B458" s="67"/>
      <c r="C458" s="67"/>
      <c r="D458" s="67"/>
      <c r="E458" s="67"/>
      <c r="F458" s="67"/>
      <c r="G458" s="32"/>
      <c r="H458" s="32"/>
      <c r="I458" s="117"/>
      <c r="J458" s="32"/>
      <c r="K458" s="32"/>
      <c r="L458" s="32"/>
      <c r="M458" s="32"/>
      <c r="N458" s="32"/>
      <c r="O458" s="32"/>
      <c r="P458" s="32"/>
      <c r="Q458" s="32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</row>
    <row r="459" spans="1:31" x14ac:dyDescent="0.25">
      <c r="A459" s="118"/>
      <c r="B459" s="67"/>
      <c r="C459" s="67"/>
      <c r="D459" s="67"/>
      <c r="E459" s="67"/>
      <c r="F459" s="67"/>
      <c r="G459" s="32"/>
      <c r="H459" s="32"/>
      <c r="I459" s="117"/>
      <c r="J459" s="32"/>
      <c r="K459" s="32"/>
      <c r="L459" s="32"/>
      <c r="M459" s="32"/>
      <c r="N459" s="32"/>
      <c r="O459" s="32"/>
      <c r="P459" s="32"/>
      <c r="Q459" s="32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</row>
    <row r="460" spans="1:31" x14ac:dyDescent="0.25">
      <c r="A460" s="118"/>
      <c r="B460" s="67"/>
      <c r="C460" s="67"/>
      <c r="D460" s="67"/>
      <c r="E460" s="67"/>
      <c r="F460" s="67"/>
      <c r="G460" s="32"/>
      <c r="H460" s="32"/>
      <c r="I460" s="117"/>
      <c r="J460" s="32"/>
      <c r="K460" s="32"/>
      <c r="L460" s="32"/>
      <c r="M460" s="32"/>
      <c r="N460" s="32"/>
      <c r="O460" s="32"/>
      <c r="P460" s="32"/>
      <c r="Q460" s="32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</row>
    <row r="461" spans="1:31" x14ac:dyDescent="0.25">
      <c r="A461" s="118"/>
      <c r="B461" s="67"/>
      <c r="C461" s="67"/>
      <c r="D461" s="67"/>
      <c r="E461" s="67"/>
      <c r="F461" s="67"/>
      <c r="G461" s="32"/>
      <c r="H461" s="32"/>
      <c r="I461" s="117"/>
      <c r="J461" s="32"/>
      <c r="K461" s="32"/>
      <c r="L461" s="32"/>
      <c r="M461" s="32"/>
      <c r="N461" s="32"/>
      <c r="O461" s="32"/>
      <c r="P461" s="32"/>
      <c r="Q461" s="32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</row>
    <row r="462" spans="1:31" x14ac:dyDescent="0.25">
      <c r="A462" s="118"/>
      <c r="B462" s="67"/>
      <c r="C462" s="67"/>
      <c r="D462" s="67"/>
      <c r="E462" s="67"/>
      <c r="F462" s="67"/>
      <c r="G462" s="32"/>
      <c r="H462" s="32"/>
      <c r="I462" s="117"/>
      <c r="J462" s="32"/>
      <c r="K462" s="32"/>
      <c r="L462" s="32"/>
      <c r="M462" s="32"/>
      <c r="N462" s="32"/>
      <c r="O462" s="32"/>
      <c r="P462" s="32"/>
      <c r="Q462" s="32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</row>
    <row r="463" spans="1:31" x14ac:dyDescent="0.25">
      <c r="A463" s="118"/>
      <c r="B463" s="67"/>
      <c r="C463" s="67"/>
      <c r="D463" s="67"/>
      <c r="E463" s="67"/>
      <c r="F463" s="67"/>
      <c r="G463" s="32"/>
      <c r="H463" s="32"/>
      <c r="I463" s="117"/>
      <c r="J463" s="32"/>
      <c r="K463" s="32"/>
      <c r="L463" s="32"/>
      <c r="M463" s="32"/>
      <c r="N463" s="32"/>
      <c r="O463" s="32"/>
      <c r="P463" s="32"/>
      <c r="Q463" s="32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</row>
    <row r="464" spans="1:31" x14ac:dyDescent="0.25">
      <c r="A464" s="118"/>
      <c r="B464" s="67"/>
      <c r="C464" s="67"/>
      <c r="D464" s="67"/>
      <c r="E464" s="67"/>
      <c r="F464" s="67"/>
      <c r="G464" s="32"/>
      <c r="H464" s="32"/>
      <c r="I464" s="117"/>
      <c r="J464" s="32"/>
      <c r="K464" s="32"/>
      <c r="L464" s="32"/>
      <c r="M464" s="32"/>
      <c r="N464" s="32"/>
      <c r="O464" s="32"/>
      <c r="P464" s="32"/>
      <c r="Q464" s="32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</row>
    <row r="465" spans="1:31" x14ac:dyDescent="0.25">
      <c r="A465" s="118"/>
      <c r="B465" s="67"/>
      <c r="C465" s="67"/>
      <c r="D465" s="67"/>
      <c r="E465" s="67"/>
      <c r="F465" s="67"/>
      <c r="G465" s="32"/>
      <c r="H465" s="32"/>
      <c r="I465" s="117"/>
      <c r="J465" s="32"/>
      <c r="K465" s="32"/>
      <c r="L465" s="32"/>
      <c r="M465" s="32"/>
      <c r="N465" s="32"/>
      <c r="O465" s="32"/>
      <c r="P465" s="32"/>
      <c r="Q465" s="32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</row>
    <row r="466" spans="1:31" x14ac:dyDescent="0.25">
      <c r="A466" s="118"/>
      <c r="B466" s="67"/>
      <c r="C466" s="67"/>
      <c r="D466" s="67"/>
      <c r="E466" s="67"/>
      <c r="F466" s="67"/>
      <c r="G466" s="32"/>
      <c r="H466" s="32"/>
      <c r="I466" s="117"/>
      <c r="J466" s="32"/>
      <c r="K466" s="32"/>
      <c r="L466" s="32"/>
      <c r="M466" s="32"/>
      <c r="N466" s="32"/>
      <c r="O466" s="32"/>
      <c r="P466" s="32"/>
      <c r="Q466" s="32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</row>
    <row r="467" spans="1:31" x14ac:dyDescent="0.25">
      <c r="A467" s="118"/>
      <c r="B467" s="67"/>
      <c r="C467" s="67"/>
      <c r="D467" s="67"/>
      <c r="E467" s="67"/>
      <c r="F467" s="67"/>
      <c r="G467" s="32"/>
      <c r="H467" s="32"/>
      <c r="I467" s="117"/>
      <c r="J467" s="32"/>
      <c r="K467" s="32"/>
      <c r="L467" s="32"/>
      <c r="M467" s="32"/>
      <c r="N467" s="32"/>
      <c r="O467" s="32"/>
      <c r="P467" s="32"/>
      <c r="Q467" s="32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</row>
    <row r="468" spans="1:31" x14ac:dyDescent="0.25">
      <c r="A468" s="118"/>
      <c r="B468" s="67"/>
      <c r="C468" s="32"/>
      <c r="D468" s="67"/>
      <c r="E468" s="67"/>
      <c r="F468" s="67"/>
      <c r="G468" s="32"/>
      <c r="H468" s="32"/>
      <c r="I468" s="117"/>
      <c r="J468" s="32"/>
      <c r="K468" s="32"/>
      <c r="L468" s="32"/>
      <c r="M468" s="32"/>
      <c r="N468" s="32"/>
      <c r="O468" s="32"/>
      <c r="P468" s="32"/>
      <c r="Q468" s="32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</row>
    <row r="469" spans="1:31" x14ac:dyDescent="0.25">
      <c r="A469" s="118"/>
      <c r="B469" s="67"/>
      <c r="C469" s="32"/>
      <c r="D469" s="67"/>
      <c r="E469" s="67"/>
      <c r="F469" s="67"/>
      <c r="G469" s="32"/>
      <c r="H469" s="32"/>
      <c r="I469" s="117"/>
      <c r="J469" s="32"/>
      <c r="K469" s="32"/>
      <c r="L469" s="32"/>
      <c r="M469" s="32"/>
      <c r="N469" s="32"/>
      <c r="O469" s="32"/>
      <c r="P469" s="32"/>
      <c r="Q469" s="32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</row>
    <row r="470" spans="1:31" x14ac:dyDescent="0.25">
      <c r="A470" s="118"/>
      <c r="B470" s="67"/>
      <c r="C470" s="32"/>
      <c r="D470" s="67"/>
      <c r="E470" s="67"/>
      <c r="F470" s="67"/>
      <c r="G470" s="32"/>
      <c r="H470" s="32"/>
      <c r="I470" s="117"/>
      <c r="J470" s="32"/>
      <c r="K470" s="32"/>
      <c r="L470" s="32"/>
      <c r="M470" s="32"/>
      <c r="N470" s="32"/>
      <c r="O470" s="32"/>
      <c r="P470" s="32"/>
      <c r="Q470" s="32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</row>
    <row r="471" spans="1:31" x14ac:dyDescent="0.25">
      <c r="A471" s="118"/>
      <c r="B471" s="67"/>
      <c r="C471" s="32"/>
      <c r="D471" s="67"/>
      <c r="E471" s="67"/>
      <c r="F471" s="67"/>
      <c r="G471" s="32"/>
      <c r="H471" s="32"/>
      <c r="I471" s="117"/>
      <c r="J471" s="32"/>
      <c r="K471" s="32"/>
      <c r="L471" s="32"/>
      <c r="M471" s="32"/>
      <c r="N471" s="32"/>
      <c r="O471" s="32"/>
      <c r="P471" s="32"/>
      <c r="Q471" s="32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</row>
    <row r="472" spans="1:31" x14ac:dyDescent="0.25">
      <c r="A472" s="118"/>
      <c r="B472" s="67"/>
      <c r="C472" s="32"/>
      <c r="D472" s="67"/>
      <c r="E472" s="67"/>
      <c r="F472" s="67"/>
      <c r="G472" s="32"/>
      <c r="H472" s="32"/>
      <c r="I472" s="117"/>
      <c r="J472" s="32"/>
      <c r="K472" s="32"/>
      <c r="L472" s="32"/>
      <c r="M472" s="32"/>
      <c r="N472" s="32"/>
      <c r="O472" s="32"/>
      <c r="P472" s="32"/>
      <c r="Q472" s="32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</row>
    <row r="473" spans="1:31" x14ac:dyDescent="0.25">
      <c r="A473" s="118"/>
      <c r="B473" s="67"/>
      <c r="C473" s="32"/>
      <c r="D473" s="67"/>
      <c r="E473" s="67"/>
      <c r="F473" s="67"/>
      <c r="G473" s="32"/>
      <c r="H473" s="32"/>
      <c r="I473" s="117"/>
      <c r="J473" s="32"/>
      <c r="K473" s="32"/>
      <c r="L473" s="32"/>
      <c r="M473" s="32"/>
      <c r="N473" s="32"/>
      <c r="O473" s="32"/>
      <c r="P473" s="32"/>
      <c r="Q473" s="32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</row>
    <row r="474" spans="1:31" x14ac:dyDescent="0.25">
      <c r="A474" s="118"/>
      <c r="B474" s="67"/>
      <c r="C474" s="32"/>
      <c r="D474" s="67"/>
      <c r="E474" s="67"/>
      <c r="F474" s="67"/>
      <c r="G474" s="32"/>
      <c r="H474" s="32"/>
      <c r="I474" s="117"/>
      <c r="J474" s="32"/>
      <c r="K474" s="32"/>
      <c r="L474" s="32"/>
      <c r="M474" s="32"/>
      <c r="N474" s="32"/>
      <c r="O474" s="32"/>
      <c r="P474" s="32"/>
      <c r="Q474" s="32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</row>
    <row r="475" spans="1:31" x14ac:dyDescent="0.25">
      <c r="A475" s="118"/>
      <c r="B475" s="67"/>
      <c r="C475" s="32"/>
      <c r="D475" s="67"/>
      <c r="E475" s="67"/>
      <c r="F475" s="67"/>
      <c r="G475" s="32"/>
      <c r="H475" s="32"/>
      <c r="I475" s="117"/>
      <c r="J475" s="32"/>
      <c r="K475" s="32"/>
      <c r="L475" s="32"/>
      <c r="M475" s="32"/>
      <c r="N475" s="32"/>
      <c r="O475" s="32"/>
      <c r="P475" s="32"/>
      <c r="Q475" s="32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</row>
    <row r="476" spans="1:31" x14ac:dyDescent="0.25">
      <c r="A476" s="118"/>
      <c r="B476" s="67"/>
      <c r="C476" s="32"/>
      <c r="D476" s="67"/>
      <c r="E476" s="67"/>
      <c r="F476" s="67"/>
      <c r="G476" s="32"/>
      <c r="H476" s="32"/>
      <c r="I476" s="117"/>
      <c r="J476" s="32"/>
      <c r="K476" s="32"/>
      <c r="L476" s="32"/>
      <c r="M476" s="32"/>
      <c r="N476" s="32"/>
      <c r="O476" s="32"/>
      <c r="P476" s="32"/>
      <c r="Q476" s="32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</row>
    <row r="477" spans="1:31" x14ac:dyDescent="0.25">
      <c r="A477" s="118"/>
      <c r="B477" s="67"/>
      <c r="C477" s="32"/>
      <c r="D477" s="67"/>
      <c r="E477" s="67"/>
      <c r="F477" s="67"/>
      <c r="G477" s="32"/>
      <c r="H477" s="32"/>
      <c r="I477" s="117"/>
      <c r="J477" s="32"/>
      <c r="K477" s="32"/>
      <c r="L477" s="32"/>
      <c r="M477" s="32"/>
      <c r="N477" s="32"/>
      <c r="O477" s="32"/>
      <c r="P477" s="32"/>
      <c r="Q477" s="32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</row>
    <row r="478" spans="1:31" x14ac:dyDescent="0.25">
      <c r="A478" s="118"/>
      <c r="B478" s="67"/>
      <c r="C478" s="32"/>
      <c r="D478" s="67"/>
      <c r="E478" s="67"/>
      <c r="F478" s="67"/>
      <c r="G478" s="32"/>
      <c r="H478" s="32"/>
      <c r="I478" s="117"/>
      <c r="J478" s="32"/>
      <c r="K478" s="32"/>
      <c r="L478" s="32"/>
      <c r="M478" s="32"/>
      <c r="N478" s="32"/>
      <c r="O478" s="32"/>
      <c r="P478" s="32"/>
      <c r="Q478" s="32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</row>
    <row r="479" spans="1:31" x14ac:dyDescent="0.25">
      <c r="A479" s="118"/>
      <c r="B479" s="67"/>
      <c r="C479" s="32"/>
      <c r="D479" s="67"/>
      <c r="E479" s="67"/>
      <c r="F479" s="67"/>
      <c r="G479" s="32"/>
      <c r="H479" s="32"/>
      <c r="I479" s="117"/>
      <c r="J479" s="32"/>
      <c r="K479" s="32"/>
      <c r="L479" s="32"/>
      <c r="M479" s="32"/>
      <c r="N479" s="32"/>
      <c r="O479" s="32"/>
      <c r="P479" s="32"/>
      <c r="Q479" s="32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</row>
    <row r="480" spans="1:31" x14ac:dyDescent="0.25">
      <c r="A480" s="118"/>
      <c r="B480" s="67"/>
      <c r="C480" s="32"/>
      <c r="D480" s="67"/>
      <c r="E480" s="67"/>
      <c r="F480" s="67"/>
      <c r="G480" s="32"/>
      <c r="H480" s="32"/>
      <c r="I480" s="117"/>
      <c r="J480" s="32"/>
      <c r="K480" s="32"/>
      <c r="L480" s="32"/>
      <c r="M480" s="32"/>
      <c r="N480" s="32"/>
      <c r="O480" s="32"/>
      <c r="P480" s="32"/>
      <c r="Q480" s="32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</row>
    <row r="481" spans="1:31" x14ac:dyDescent="0.25">
      <c r="A481" s="118"/>
      <c r="B481" s="67"/>
      <c r="C481" s="32"/>
      <c r="D481" s="67"/>
      <c r="E481" s="67"/>
      <c r="F481" s="67"/>
      <c r="G481" s="32"/>
      <c r="H481" s="32"/>
      <c r="I481" s="117"/>
      <c r="J481" s="32"/>
      <c r="K481" s="32"/>
      <c r="L481" s="32"/>
      <c r="M481" s="32"/>
      <c r="N481" s="32"/>
      <c r="O481" s="32"/>
      <c r="P481" s="32"/>
      <c r="Q481" s="32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</row>
    <row r="482" spans="1:31" x14ac:dyDescent="0.25">
      <c r="A482" s="118"/>
      <c r="B482" s="67"/>
      <c r="C482" s="32"/>
      <c r="D482" s="67"/>
      <c r="E482" s="67"/>
      <c r="F482" s="67"/>
      <c r="G482" s="32"/>
      <c r="H482" s="32"/>
      <c r="I482" s="117"/>
      <c r="J482" s="32"/>
      <c r="K482" s="32"/>
      <c r="L482" s="32"/>
      <c r="M482" s="32"/>
      <c r="N482" s="32"/>
      <c r="O482" s="32"/>
      <c r="P482" s="32"/>
      <c r="Q482" s="32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</row>
    <row r="483" spans="1:31" x14ac:dyDescent="0.25">
      <c r="A483" s="118"/>
      <c r="B483" s="67"/>
      <c r="C483" s="32"/>
      <c r="D483" s="67"/>
      <c r="E483" s="67"/>
      <c r="F483" s="67"/>
      <c r="G483" s="32"/>
      <c r="H483" s="32"/>
      <c r="I483" s="117"/>
      <c r="J483" s="32"/>
      <c r="K483" s="32"/>
      <c r="L483" s="32"/>
      <c r="M483" s="32"/>
      <c r="N483" s="32"/>
      <c r="O483" s="32"/>
      <c r="P483" s="32"/>
      <c r="Q483" s="32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</row>
    <row r="484" spans="1:31" x14ac:dyDescent="0.25">
      <c r="A484" s="118"/>
      <c r="B484" s="67"/>
      <c r="C484" s="32"/>
      <c r="D484" s="67"/>
      <c r="E484" s="67"/>
      <c r="F484" s="67"/>
      <c r="G484" s="32"/>
      <c r="H484" s="32"/>
      <c r="I484" s="117"/>
      <c r="J484" s="32"/>
      <c r="K484" s="32"/>
      <c r="L484" s="32"/>
      <c r="M484" s="32"/>
      <c r="N484" s="32"/>
      <c r="O484" s="32"/>
      <c r="P484" s="32"/>
      <c r="Q484" s="32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</row>
    <row r="485" spans="1:31" x14ac:dyDescent="0.25">
      <c r="A485" s="118"/>
      <c r="B485" s="67"/>
      <c r="C485" s="32"/>
      <c r="D485" s="67"/>
      <c r="E485" s="67"/>
      <c r="F485" s="67"/>
      <c r="G485" s="32"/>
      <c r="H485" s="32"/>
      <c r="I485" s="117"/>
      <c r="J485" s="32"/>
      <c r="K485" s="32"/>
      <c r="L485" s="32"/>
      <c r="M485" s="32"/>
      <c r="N485" s="32"/>
      <c r="O485" s="32"/>
      <c r="P485" s="32"/>
      <c r="Q485" s="32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</row>
    <row r="486" spans="1:31" x14ac:dyDescent="0.25">
      <c r="A486" s="118"/>
      <c r="B486" s="67"/>
      <c r="C486" s="32"/>
      <c r="D486" s="67"/>
      <c r="E486" s="67"/>
      <c r="F486" s="67"/>
      <c r="G486" s="32"/>
      <c r="H486" s="32"/>
      <c r="I486" s="117"/>
      <c r="J486" s="32"/>
      <c r="K486" s="32"/>
      <c r="L486" s="32"/>
      <c r="M486" s="32"/>
      <c r="N486" s="32"/>
      <c r="O486" s="32"/>
      <c r="P486" s="32"/>
      <c r="Q486" s="32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</row>
    <row r="487" spans="1:31" x14ac:dyDescent="0.25">
      <c r="A487" s="118"/>
      <c r="B487" s="67"/>
      <c r="C487" s="32"/>
      <c r="D487" s="67"/>
      <c r="E487" s="67"/>
      <c r="F487" s="67"/>
      <c r="G487" s="32"/>
      <c r="H487" s="32"/>
      <c r="I487" s="117"/>
      <c r="J487" s="32"/>
      <c r="K487" s="32"/>
      <c r="L487" s="32"/>
      <c r="M487" s="32"/>
      <c r="N487" s="32"/>
      <c r="O487" s="32"/>
      <c r="P487" s="32"/>
      <c r="Q487" s="32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</row>
    <row r="488" spans="1:31" x14ac:dyDescent="0.25">
      <c r="A488" s="118"/>
      <c r="B488" s="67"/>
      <c r="C488" s="32"/>
      <c r="D488" s="67"/>
      <c r="E488" s="67"/>
      <c r="F488" s="67"/>
      <c r="G488" s="32"/>
      <c r="H488" s="32"/>
      <c r="I488" s="117"/>
      <c r="J488" s="32"/>
      <c r="K488" s="32"/>
      <c r="L488" s="32"/>
      <c r="M488" s="32"/>
      <c r="N488" s="32"/>
      <c r="O488" s="32"/>
      <c r="P488" s="32"/>
      <c r="Q488" s="32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</row>
    <row r="489" spans="1:31" x14ac:dyDescent="0.25">
      <c r="A489" s="118"/>
      <c r="B489" s="67"/>
      <c r="C489" s="32"/>
      <c r="D489" s="67"/>
      <c r="E489" s="67"/>
      <c r="F489" s="67"/>
      <c r="G489" s="32"/>
      <c r="H489" s="32"/>
      <c r="I489" s="117"/>
      <c r="J489" s="32"/>
      <c r="K489" s="32"/>
      <c r="L489" s="32"/>
      <c r="M489" s="32"/>
      <c r="N489" s="32"/>
      <c r="O489" s="32"/>
      <c r="P489" s="32"/>
      <c r="Q489" s="32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</row>
    <row r="490" spans="1:31" x14ac:dyDescent="0.25">
      <c r="A490" s="118"/>
      <c r="B490" s="67"/>
      <c r="C490" s="32"/>
      <c r="D490" s="67"/>
      <c r="E490" s="67"/>
      <c r="F490" s="67"/>
      <c r="G490" s="32"/>
      <c r="H490" s="32"/>
      <c r="I490" s="117"/>
      <c r="J490" s="32"/>
      <c r="K490" s="32"/>
      <c r="L490" s="32"/>
      <c r="M490" s="32"/>
      <c r="N490" s="32"/>
      <c r="O490" s="32"/>
      <c r="P490" s="32"/>
      <c r="Q490" s="32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</row>
    <row r="491" spans="1:31" x14ac:dyDescent="0.25">
      <c r="A491" s="118"/>
      <c r="B491" s="67"/>
      <c r="C491" s="32"/>
      <c r="D491" s="67"/>
      <c r="E491" s="67"/>
      <c r="F491" s="67"/>
      <c r="G491" s="32"/>
      <c r="H491" s="32"/>
      <c r="I491" s="117"/>
      <c r="J491" s="32"/>
      <c r="K491" s="32"/>
      <c r="L491" s="32"/>
      <c r="M491" s="32"/>
      <c r="N491" s="32"/>
      <c r="O491" s="32"/>
      <c r="P491" s="32"/>
      <c r="Q491" s="32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</row>
    <row r="492" spans="1:31" x14ac:dyDescent="0.25">
      <c r="A492" s="118"/>
      <c r="B492" s="67"/>
      <c r="C492" s="32"/>
      <c r="D492" s="67"/>
      <c r="E492" s="67"/>
      <c r="F492" s="67"/>
      <c r="G492" s="32"/>
      <c r="H492" s="32"/>
      <c r="I492" s="117"/>
      <c r="J492" s="32"/>
      <c r="K492" s="32"/>
      <c r="L492" s="32"/>
      <c r="M492" s="32"/>
      <c r="N492" s="32"/>
      <c r="O492" s="32"/>
      <c r="P492" s="32"/>
      <c r="Q492" s="32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</row>
    <row r="493" spans="1:31" x14ac:dyDescent="0.25">
      <c r="A493" s="118"/>
      <c r="B493" s="67"/>
      <c r="C493" s="32"/>
      <c r="D493" s="67"/>
      <c r="E493" s="67"/>
      <c r="F493" s="67"/>
      <c r="G493" s="32"/>
      <c r="H493" s="32"/>
      <c r="I493" s="117"/>
      <c r="J493" s="32"/>
      <c r="K493" s="32"/>
      <c r="L493" s="32"/>
      <c r="M493" s="32"/>
      <c r="N493" s="32"/>
      <c r="O493" s="32"/>
      <c r="P493" s="32"/>
      <c r="Q493" s="32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</row>
    <row r="494" spans="1:31" x14ac:dyDescent="0.25">
      <c r="A494" s="118"/>
      <c r="B494" s="67"/>
      <c r="C494" s="32"/>
      <c r="D494" s="67"/>
      <c r="E494" s="67"/>
      <c r="F494" s="67"/>
      <c r="G494" s="32"/>
      <c r="H494" s="32"/>
      <c r="I494" s="117"/>
      <c r="J494" s="32"/>
      <c r="K494" s="32"/>
      <c r="L494" s="32"/>
      <c r="M494" s="32"/>
      <c r="N494" s="32"/>
      <c r="O494" s="32"/>
      <c r="P494" s="32"/>
      <c r="Q494" s="32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</row>
    <row r="495" spans="1:31" x14ac:dyDescent="0.25">
      <c r="A495" s="118"/>
      <c r="B495" s="67"/>
      <c r="C495" s="32"/>
      <c r="D495" s="67"/>
      <c r="E495" s="67"/>
      <c r="F495" s="67"/>
      <c r="G495" s="32"/>
      <c r="H495" s="32"/>
      <c r="I495" s="117"/>
      <c r="J495" s="32"/>
      <c r="K495" s="32"/>
      <c r="L495" s="32"/>
      <c r="M495" s="32"/>
      <c r="N495" s="32"/>
      <c r="O495" s="32"/>
      <c r="P495" s="32"/>
      <c r="Q495" s="32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</row>
    <row r="496" spans="1:31" x14ac:dyDescent="0.25">
      <c r="A496" s="118"/>
      <c r="B496" s="67"/>
      <c r="C496" s="32"/>
      <c r="D496" s="67"/>
      <c r="E496" s="67"/>
      <c r="F496" s="67"/>
      <c r="G496" s="32"/>
      <c r="H496" s="32"/>
      <c r="I496" s="117"/>
      <c r="J496" s="32"/>
      <c r="K496" s="32"/>
      <c r="L496" s="32"/>
      <c r="M496" s="32"/>
      <c r="N496" s="32"/>
      <c r="O496" s="32"/>
      <c r="P496" s="32"/>
      <c r="Q496" s="32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</row>
    <row r="497" spans="1:31" x14ac:dyDescent="0.25">
      <c r="A497" s="118"/>
      <c r="B497" s="67"/>
      <c r="C497" s="32"/>
      <c r="D497" s="67"/>
      <c r="E497" s="67"/>
      <c r="F497" s="67"/>
      <c r="G497" s="32"/>
      <c r="H497" s="32"/>
      <c r="I497" s="117"/>
      <c r="J497" s="32"/>
      <c r="K497" s="32"/>
      <c r="L497" s="32"/>
      <c r="M497" s="32"/>
      <c r="N497" s="32"/>
      <c r="O497" s="32"/>
      <c r="P497" s="32"/>
      <c r="Q497" s="32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</row>
    <row r="498" spans="1:31" x14ac:dyDescent="0.25">
      <c r="A498" s="118"/>
      <c r="B498" s="67"/>
      <c r="C498" s="32"/>
      <c r="D498" s="67"/>
      <c r="E498" s="67"/>
      <c r="F498" s="67"/>
      <c r="G498" s="32"/>
      <c r="H498" s="32"/>
      <c r="I498" s="117"/>
      <c r="J498" s="32"/>
      <c r="K498" s="32"/>
      <c r="L498" s="32"/>
      <c r="M498" s="32"/>
      <c r="N498" s="32"/>
      <c r="O498" s="32"/>
      <c r="P498" s="32"/>
      <c r="Q498" s="32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</row>
    <row r="499" spans="1:31" x14ac:dyDescent="0.25">
      <c r="A499" s="118"/>
      <c r="B499" s="67"/>
      <c r="C499" s="32"/>
      <c r="D499" s="67"/>
      <c r="E499" s="67"/>
      <c r="F499" s="67"/>
      <c r="G499" s="32"/>
      <c r="H499" s="32"/>
      <c r="I499" s="117"/>
      <c r="J499" s="32"/>
      <c r="K499" s="32"/>
      <c r="L499" s="32"/>
      <c r="M499" s="32"/>
      <c r="N499" s="32"/>
      <c r="O499" s="32"/>
      <c r="P499" s="32"/>
      <c r="Q499" s="32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</row>
    <row r="500" spans="1:31" x14ac:dyDescent="0.25">
      <c r="A500" s="118"/>
      <c r="B500" s="67"/>
      <c r="C500" s="32"/>
      <c r="D500" s="67"/>
      <c r="E500" s="67"/>
      <c r="F500" s="67"/>
      <c r="G500" s="32"/>
      <c r="H500" s="32"/>
      <c r="I500" s="117"/>
      <c r="J500" s="32"/>
      <c r="K500" s="32"/>
      <c r="L500" s="32"/>
      <c r="M500" s="32"/>
      <c r="N500" s="32"/>
      <c r="O500" s="32"/>
      <c r="P500" s="32"/>
      <c r="Q500" s="32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</row>
    <row r="501" spans="1:31" x14ac:dyDescent="0.25">
      <c r="A501" s="118"/>
      <c r="B501" s="67"/>
      <c r="C501" s="32"/>
      <c r="D501" s="67"/>
      <c r="E501" s="67"/>
      <c r="F501" s="67"/>
      <c r="G501" s="32"/>
      <c r="H501" s="32"/>
      <c r="I501" s="117"/>
      <c r="J501" s="32"/>
      <c r="K501" s="32"/>
      <c r="L501" s="32"/>
      <c r="M501" s="32"/>
      <c r="N501" s="32"/>
      <c r="O501" s="32"/>
      <c r="P501" s="32"/>
      <c r="Q501" s="32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</row>
    <row r="502" spans="1:31" x14ac:dyDescent="0.25">
      <c r="A502" s="118"/>
      <c r="B502" s="67"/>
      <c r="C502" s="32"/>
      <c r="D502" s="67"/>
      <c r="E502" s="67"/>
      <c r="F502" s="67"/>
      <c r="G502" s="32"/>
      <c r="H502" s="32"/>
      <c r="I502" s="117"/>
      <c r="J502" s="32"/>
      <c r="K502" s="32"/>
      <c r="L502" s="32"/>
      <c r="M502" s="32"/>
      <c r="N502" s="32"/>
      <c r="O502" s="32"/>
      <c r="P502" s="32"/>
      <c r="Q502" s="32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</row>
    <row r="503" spans="1:31" x14ac:dyDescent="0.25">
      <c r="A503" s="118"/>
      <c r="B503" s="67"/>
      <c r="C503" s="32"/>
      <c r="D503" s="67"/>
      <c r="E503" s="67"/>
      <c r="F503" s="67"/>
      <c r="G503" s="32"/>
      <c r="H503" s="32"/>
      <c r="I503" s="117"/>
      <c r="J503" s="32"/>
      <c r="K503" s="32"/>
      <c r="L503" s="32"/>
      <c r="M503" s="32"/>
      <c r="N503" s="32"/>
      <c r="O503" s="32"/>
      <c r="P503" s="32"/>
      <c r="Q503" s="32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</row>
    <row r="504" spans="1:31" x14ac:dyDescent="0.25">
      <c r="A504" s="118"/>
      <c r="B504" s="67"/>
      <c r="C504" s="32"/>
      <c r="D504" s="67"/>
      <c r="E504" s="67"/>
      <c r="F504" s="67"/>
      <c r="G504" s="32"/>
      <c r="H504" s="32"/>
      <c r="I504" s="117"/>
      <c r="J504" s="32"/>
      <c r="K504" s="32"/>
      <c r="L504" s="32"/>
      <c r="M504" s="32"/>
      <c r="N504" s="32"/>
      <c r="O504" s="32"/>
      <c r="P504" s="32"/>
      <c r="Q504" s="32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</row>
    <row r="505" spans="1:31" x14ac:dyDescent="0.25">
      <c r="A505" s="118"/>
      <c r="B505" s="67"/>
      <c r="C505" s="32"/>
      <c r="D505" s="67"/>
      <c r="E505" s="67"/>
      <c r="F505" s="67"/>
      <c r="G505" s="32"/>
      <c r="H505" s="32"/>
      <c r="I505" s="117"/>
      <c r="J505" s="32"/>
      <c r="K505" s="32"/>
      <c r="L505" s="32"/>
      <c r="M505" s="32"/>
      <c r="N505" s="32"/>
      <c r="O505" s="32"/>
      <c r="P505" s="32"/>
      <c r="Q505" s="32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</row>
    <row r="506" spans="1:31" x14ac:dyDescent="0.25">
      <c r="A506" s="118"/>
      <c r="B506" s="67"/>
      <c r="C506" s="32"/>
      <c r="D506" s="67"/>
      <c r="E506" s="67"/>
      <c r="F506" s="67"/>
      <c r="G506" s="32"/>
      <c r="H506" s="32"/>
      <c r="I506" s="117"/>
      <c r="J506" s="32"/>
      <c r="K506" s="32"/>
      <c r="L506" s="32"/>
      <c r="M506" s="32"/>
      <c r="N506" s="32"/>
      <c r="O506" s="32"/>
      <c r="P506" s="32"/>
      <c r="Q506" s="32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</row>
    <row r="507" spans="1:31" x14ac:dyDescent="0.25">
      <c r="A507" s="118"/>
      <c r="B507" s="67"/>
      <c r="C507" s="32"/>
      <c r="D507" s="67"/>
      <c r="E507" s="67"/>
      <c r="F507" s="67"/>
      <c r="G507" s="32"/>
      <c r="H507" s="32"/>
      <c r="I507" s="117"/>
      <c r="J507" s="32"/>
      <c r="K507" s="32"/>
      <c r="L507" s="32"/>
      <c r="M507" s="32"/>
      <c r="N507" s="32"/>
      <c r="O507" s="32"/>
      <c r="P507" s="32"/>
      <c r="Q507" s="32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</row>
    <row r="508" spans="1:31" x14ac:dyDescent="0.25">
      <c r="A508" s="118"/>
      <c r="B508" s="67"/>
      <c r="C508" s="32"/>
      <c r="D508" s="67"/>
      <c r="E508" s="67"/>
      <c r="F508" s="67"/>
      <c r="G508" s="32"/>
      <c r="H508" s="32"/>
      <c r="I508" s="117"/>
      <c r="J508" s="32"/>
      <c r="K508" s="32"/>
      <c r="L508" s="32"/>
      <c r="M508" s="32"/>
      <c r="N508" s="32"/>
      <c r="O508" s="32"/>
      <c r="P508" s="32"/>
      <c r="Q508" s="32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</row>
    <row r="509" spans="1:31" x14ac:dyDescent="0.25">
      <c r="A509" s="118"/>
      <c r="B509" s="67"/>
      <c r="C509" s="32"/>
      <c r="D509" s="67"/>
      <c r="E509" s="67"/>
      <c r="F509" s="67"/>
      <c r="G509" s="32"/>
      <c r="H509" s="32"/>
      <c r="I509" s="117"/>
      <c r="J509" s="32"/>
      <c r="K509" s="32"/>
      <c r="L509" s="32"/>
      <c r="M509" s="32"/>
      <c r="N509" s="32"/>
      <c r="O509" s="32"/>
      <c r="P509" s="32"/>
      <c r="Q509" s="32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</row>
    <row r="510" spans="1:31" x14ac:dyDescent="0.25">
      <c r="A510" s="118"/>
      <c r="B510" s="67"/>
      <c r="C510" s="32"/>
      <c r="D510" s="67"/>
      <c r="E510" s="67"/>
      <c r="F510" s="67"/>
      <c r="G510" s="32"/>
      <c r="H510" s="32"/>
      <c r="I510" s="117"/>
      <c r="J510" s="32"/>
      <c r="K510" s="32"/>
      <c r="L510" s="32"/>
      <c r="M510" s="32"/>
      <c r="N510" s="32"/>
      <c r="O510" s="32"/>
      <c r="P510" s="32"/>
      <c r="Q510" s="32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</row>
    <row r="511" spans="1:31" x14ac:dyDescent="0.25">
      <c r="A511" s="118"/>
      <c r="B511" s="67"/>
      <c r="C511" s="32"/>
      <c r="D511" s="67"/>
      <c r="E511" s="67"/>
      <c r="F511" s="67"/>
      <c r="G511" s="32"/>
      <c r="H511" s="32"/>
      <c r="I511" s="117"/>
      <c r="J511" s="32"/>
      <c r="K511" s="32"/>
      <c r="L511" s="32"/>
      <c r="M511" s="32"/>
      <c r="N511" s="32"/>
      <c r="O511" s="32"/>
      <c r="P511" s="32"/>
      <c r="Q511" s="32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</row>
    <row r="512" spans="1:31" x14ac:dyDescent="0.25">
      <c r="A512" s="118"/>
      <c r="B512" s="67"/>
      <c r="C512" s="32"/>
      <c r="D512" s="67"/>
      <c r="E512" s="67"/>
      <c r="F512" s="67"/>
      <c r="G512" s="32"/>
      <c r="H512" s="32"/>
      <c r="I512" s="117"/>
      <c r="J512" s="32"/>
      <c r="K512" s="32"/>
      <c r="L512" s="32"/>
      <c r="M512" s="32"/>
      <c r="N512" s="32"/>
      <c r="O512" s="32"/>
      <c r="P512" s="32"/>
      <c r="Q512" s="32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</row>
    <row r="513" spans="1:31" x14ac:dyDescent="0.25">
      <c r="A513" s="118"/>
      <c r="B513" s="67"/>
      <c r="C513" s="32"/>
      <c r="D513" s="67"/>
      <c r="E513" s="67"/>
      <c r="F513" s="67"/>
      <c r="G513" s="32"/>
      <c r="H513" s="32"/>
      <c r="I513" s="117"/>
      <c r="J513" s="32"/>
      <c r="K513" s="32"/>
      <c r="L513" s="32"/>
      <c r="M513" s="32"/>
      <c r="N513" s="32"/>
      <c r="O513" s="32"/>
      <c r="P513" s="32"/>
      <c r="Q513" s="32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</row>
    <row r="514" spans="1:31" x14ac:dyDescent="0.25">
      <c r="A514" s="118"/>
      <c r="B514" s="67"/>
      <c r="C514" s="32"/>
      <c r="D514" s="67"/>
      <c r="E514" s="67"/>
      <c r="F514" s="67"/>
      <c r="G514" s="32"/>
      <c r="H514" s="32"/>
      <c r="I514" s="117"/>
      <c r="J514" s="32"/>
      <c r="K514" s="32"/>
      <c r="L514" s="32"/>
      <c r="M514" s="32"/>
      <c r="N514" s="32"/>
      <c r="O514" s="32"/>
      <c r="P514" s="32"/>
      <c r="Q514" s="32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</row>
    <row r="515" spans="1:31" x14ac:dyDescent="0.25">
      <c r="A515" s="118"/>
      <c r="B515" s="67"/>
      <c r="C515" s="32"/>
      <c r="D515" s="67"/>
      <c r="E515" s="67"/>
      <c r="F515" s="67"/>
      <c r="G515" s="32"/>
      <c r="H515" s="32"/>
      <c r="I515" s="117"/>
      <c r="J515" s="32"/>
      <c r="K515" s="32"/>
      <c r="L515" s="32"/>
      <c r="M515" s="32"/>
      <c r="N515" s="32"/>
      <c r="O515" s="32"/>
      <c r="P515" s="32"/>
      <c r="Q515" s="32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</row>
    <row r="516" spans="1:31" x14ac:dyDescent="0.25">
      <c r="A516" s="118"/>
      <c r="B516" s="67"/>
      <c r="C516" s="32"/>
      <c r="D516" s="67"/>
      <c r="E516" s="67"/>
      <c r="F516" s="67"/>
      <c r="G516" s="32"/>
      <c r="H516" s="32"/>
      <c r="I516" s="117"/>
      <c r="J516" s="32"/>
      <c r="K516" s="32"/>
      <c r="L516" s="32"/>
      <c r="M516" s="32"/>
      <c r="N516" s="32"/>
      <c r="O516" s="32"/>
      <c r="P516" s="32"/>
      <c r="Q516" s="32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</row>
    <row r="517" spans="1:31" x14ac:dyDescent="0.25">
      <c r="A517" s="118"/>
      <c r="B517" s="67"/>
      <c r="C517" s="32"/>
      <c r="D517" s="67"/>
      <c r="E517" s="67"/>
      <c r="F517" s="67"/>
      <c r="G517" s="32"/>
      <c r="H517" s="32"/>
      <c r="I517" s="117"/>
      <c r="J517" s="32"/>
      <c r="K517" s="32"/>
      <c r="L517" s="32"/>
      <c r="M517" s="32"/>
      <c r="N517" s="32"/>
      <c r="O517" s="32"/>
      <c r="P517" s="32"/>
      <c r="Q517" s="32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</row>
    <row r="518" spans="1:31" x14ac:dyDescent="0.25">
      <c r="A518" s="118"/>
      <c r="B518" s="67"/>
      <c r="C518" s="32"/>
      <c r="D518" s="67"/>
      <c r="E518" s="67"/>
      <c r="F518" s="67"/>
      <c r="G518" s="32"/>
      <c r="H518" s="32"/>
      <c r="I518" s="117"/>
      <c r="J518" s="32"/>
      <c r="K518" s="32"/>
      <c r="L518" s="32"/>
      <c r="M518" s="32"/>
      <c r="N518" s="32"/>
      <c r="O518" s="32"/>
      <c r="P518" s="32"/>
      <c r="Q518" s="32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</row>
    <row r="519" spans="1:31" x14ac:dyDescent="0.25">
      <c r="A519" s="118"/>
      <c r="B519" s="67"/>
      <c r="C519" s="32"/>
      <c r="D519" s="67"/>
      <c r="E519" s="67"/>
      <c r="F519" s="67"/>
      <c r="G519" s="32"/>
      <c r="H519" s="32"/>
      <c r="I519" s="117"/>
      <c r="J519" s="32"/>
      <c r="K519" s="32"/>
      <c r="L519" s="32"/>
      <c r="M519" s="32"/>
      <c r="N519" s="32"/>
      <c r="O519" s="32"/>
      <c r="P519" s="32"/>
      <c r="Q519" s="32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</row>
    <row r="520" spans="1:31" x14ac:dyDescent="0.25">
      <c r="A520" s="118"/>
      <c r="B520" s="67"/>
      <c r="C520" s="32"/>
      <c r="D520" s="67"/>
      <c r="E520" s="67"/>
      <c r="F520" s="67"/>
      <c r="G520" s="32"/>
      <c r="H520" s="32"/>
      <c r="I520" s="117"/>
      <c r="J520" s="32"/>
      <c r="K520" s="32"/>
      <c r="L520" s="32"/>
      <c r="M520" s="32"/>
      <c r="N520" s="32"/>
      <c r="O520" s="32"/>
      <c r="P520" s="32"/>
      <c r="Q520" s="32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</row>
    <row r="521" spans="1:31" x14ac:dyDescent="0.25">
      <c r="A521" s="118"/>
      <c r="B521" s="67"/>
      <c r="C521" s="32"/>
      <c r="D521" s="67"/>
      <c r="E521" s="67"/>
      <c r="F521" s="67"/>
      <c r="G521" s="32"/>
      <c r="H521" s="32"/>
      <c r="I521" s="117"/>
      <c r="J521" s="32"/>
      <c r="K521" s="32"/>
      <c r="L521" s="32"/>
      <c r="M521" s="32"/>
      <c r="N521" s="32"/>
      <c r="O521" s="32"/>
      <c r="P521" s="32"/>
      <c r="Q521" s="32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</row>
    <row r="522" spans="1:31" x14ac:dyDescent="0.25">
      <c r="A522" s="118"/>
      <c r="B522" s="67"/>
      <c r="C522" s="32"/>
      <c r="D522" s="67"/>
      <c r="E522" s="67"/>
      <c r="F522" s="67"/>
      <c r="G522" s="32"/>
      <c r="H522" s="32"/>
      <c r="I522" s="117"/>
      <c r="J522" s="32"/>
      <c r="K522" s="32"/>
      <c r="L522" s="32"/>
      <c r="M522" s="32"/>
      <c r="N522" s="32"/>
      <c r="O522" s="32"/>
      <c r="P522" s="32"/>
      <c r="Q522" s="32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</row>
    <row r="523" spans="1:31" x14ac:dyDescent="0.25">
      <c r="A523" s="118"/>
      <c r="B523" s="67"/>
      <c r="C523" s="32"/>
      <c r="D523" s="67"/>
      <c r="E523" s="67"/>
      <c r="F523" s="67"/>
      <c r="G523" s="32"/>
      <c r="H523" s="32"/>
      <c r="I523" s="117"/>
      <c r="J523" s="32"/>
      <c r="K523" s="32"/>
      <c r="L523" s="32"/>
      <c r="M523" s="32"/>
      <c r="N523" s="32"/>
      <c r="O523" s="32"/>
      <c r="P523" s="32"/>
      <c r="Q523" s="32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</row>
    <row r="524" spans="1:31" x14ac:dyDescent="0.25">
      <c r="A524" s="118"/>
      <c r="B524" s="67"/>
      <c r="C524" s="32"/>
      <c r="D524" s="67"/>
      <c r="E524" s="67"/>
      <c r="F524" s="67"/>
      <c r="G524" s="32"/>
      <c r="H524" s="32"/>
      <c r="I524" s="117"/>
      <c r="J524" s="32"/>
      <c r="K524" s="32"/>
      <c r="L524" s="32"/>
      <c r="M524" s="32"/>
      <c r="N524" s="32"/>
      <c r="O524" s="32"/>
      <c r="P524" s="32"/>
      <c r="Q524" s="32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</row>
    <row r="525" spans="1:31" x14ac:dyDescent="0.25">
      <c r="A525" s="118"/>
      <c r="B525" s="67"/>
      <c r="C525" s="32"/>
      <c r="D525" s="67"/>
      <c r="E525" s="67"/>
      <c r="F525" s="67"/>
      <c r="G525" s="32"/>
      <c r="H525" s="32"/>
      <c r="I525" s="117"/>
      <c r="J525" s="32"/>
      <c r="K525" s="32"/>
      <c r="L525" s="32"/>
      <c r="M525" s="32"/>
      <c r="N525" s="32"/>
      <c r="O525" s="32"/>
      <c r="P525" s="32"/>
      <c r="Q525" s="32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</row>
    <row r="526" spans="1:31" x14ac:dyDescent="0.25">
      <c r="A526" s="118"/>
      <c r="B526" s="67"/>
      <c r="C526" s="32"/>
      <c r="D526" s="67"/>
      <c r="E526" s="67"/>
      <c r="F526" s="67"/>
      <c r="G526" s="32"/>
      <c r="H526" s="32"/>
      <c r="I526" s="117"/>
      <c r="J526" s="32"/>
      <c r="K526" s="32"/>
      <c r="L526" s="32"/>
      <c r="M526" s="32"/>
      <c r="N526" s="32"/>
      <c r="O526" s="32"/>
      <c r="P526" s="32"/>
      <c r="Q526" s="32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</row>
    <row r="527" spans="1:31" x14ac:dyDescent="0.25">
      <c r="A527" s="118"/>
      <c r="B527" s="67"/>
      <c r="C527" s="32"/>
      <c r="D527" s="67"/>
      <c r="E527" s="67"/>
      <c r="F527" s="67"/>
      <c r="G527" s="32"/>
      <c r="H527" s="32"/>
      <c r="I527" s="117"/>
      <c r="J527" s="32"/>
      <c r="K527" s="32"/>
      <c r="L527" s="32"/>
      <c r="M527" s="32"/>
      <c r="N527" s="32"/>
      <c r="O527" s="32"/>
      <c r="P527" s="32"/>
      <c r="Q527" s="32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</row>
    <row r="528" spans="1:31" x14ac:dyDescent="0.25">
      <c r="A528" s="118"/>
      <c r="B528" s="67"/>
      <c r="C528" s="32"/>
      <c r="D528" s="67"/>
      <c r="E528" s="67"/>
      <c r="F528" s="67"/>
      <c r="G528" s="32"/>
      <c r="H528" s="32"/>
      <c r="I528" s="117"/>
      <c r="J528" s="32"/>
      <c r="K528" s="32"/>
      <c r="L528" s="32"/>
      <c r="M528" s="32"/>
      <c r="N528" s="32"/>
      <c r="O528" s="32"/>
      <c r="P528" s="32"/>
      <c r="Q528" s="32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</row>
    <row r="529" spans="1:31" x14ac:dyDescent="0.25">
      <c r="A529" s="118"/>
      <c r="B529" s="67"/>
      <c r="C529" s="32"/>
      <c r="D529" s="67"/>
      <c r="E529" s="67"/>
      <c r="F529" s="67"/>
      <c r="G529" s="32"/>
      <c r="H529" s="32"/>
      <c r="I529" s="117"/>
      <c r="J529" s="32"/>
      <c r="K529" s="32"/>
      <c r="L529" s="32"/>
      <c r="M529" s="32"/>
      <c r="N529" s="32"/>
      <c r="O529" s="32"/>
      <c r="P529" s="32"/>
      <c r="Q529" s="32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</row>
    <row r="530" spans="1:31" x14ac:dyDescent="0.25">
      <c r="A530" s="118"/>
      <c r="B530" s="67"/>
      <c r="C530" s="32"/>
      <c r="D530" s="67"/>
      <c r="E530" s="67"/>
      <c r="F530" s="67"/>
      <c r="G530" s="32"/>
      <c r="H530" s="32"/>
      <c r="I530" s="117"/>
      <c r="J530" s="32"/>
      <c r="K530" s="32"/>
      <c r="L530" s="32"/>
      <c r="M530" s="32"/>
      <c r="N530" s="32"/>
      <c r="O530" s="32"/>
      <c r="P530" s="32"/>
      <c r="Q530" s="32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</row>
    <row r="531" spans="1:31" x14ac:dyDescent="0.25">
      <c r="A531" s="118"/>
      <c r="B531" s="67"/>
      <c r="C531" s="32"/>
      <c r="D531" s="67"/>
      <c r="E531" s="67"/>
      <c r="F531" s="67"/>
      <c r="G531" s="32"/>
      <c r="H531" s="32"/>
      <c r="I531" s="117"/>
      <c r="J531" s="32"/>
      <c r="K531" s="32"/>
      <c r="L531" s="32"/>
      <c r="M531" s="32"/>
      <c r="N531" s="32"/>
      <c r="O531" s="32"/>
      <c r="P531" s="32"/>
      <c r="Q531" s="32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</row>
    <row r="532" spans="1:31" x14ac:dyDescent="0.25">
      <c r="A532" s="118"/>
      <c r="B532" s="67"/>
      <c r="C532" s="32"/>
      <c r="D532" s="67"/>
      <c r="E532" s="67"/>
      <c r="F532" s="67"/>
      <c r="G532" s="32"/>
      <c r="H532" s="32"/>
      <c r="I532" s="117"/>
      <c r="J532" s="32"/>
      <c r="K532" s="32"/>
      <c r="L532" s="32"/>
      <c r="M532" s="32"/>
      <c r="N532" s="32"/>
      <c r="O532" s="32"/>
      <c r="P532" s="32"/>
      <c r="Q532" s="32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</row>
    <row r="533" spans="1:31" x14ac:dyDescent="0.25">
      <c r="A533" s="118"/>
      <c r="B533" s="67"/>
      <c r="C533" s="32"/>
      <c r="D533" s="67"/>
      <c r="E533" s="67"/>
      <c r="F533" s="67"/>
      <c r="G533" s="32"/>
      <c r="H533" s="32"/>
      <c r="I533" s="117"/>
      <c r="J533" s="32"/>
      <c r="K533" s="32"/>
      <c r="L533" s="32"/>
      <c r="M533" s="32"/>
      <c r="N533" s="32"/>
      <c r="O533" s="32"/>
      <c r="P533" s="32"/>
      <c r="Q533" s="32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</row>
    <row r="534" spans="1:31" x14ac:dyDescent="0.25">
      <c r="A534" s="118"/>
      <c r="B534" s="67"/>
      <c r="C534" s="32"/>
      <c r="D534" s="67"/>
      <c r="E534" s="67"/>
      <c r="F534" s="67"/>
      <c r="G534" s="32"/>
      <c r="H534" s="32"/>
      <c r="I534" s="117"/>
      <c r="J534" s="32"/>
      <c r="K534" s="32"/>
      <c r="L534" s="32"/>
      <c r="M534" s="32"/>
      <c r="N534" s="32"/>
      <c r="O534" s="32"/>
      <c r="P534" s="32"/>
      <c r="Q534" s="32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</row>
    <row r="535" spans="1:31" x14ac:dyDescent="0.25">
      <c r="A535" s="118"/>
      <c r="B535" s="67"/>
      <c r="C535" s="32"/>
      <c r="D535" s="67"/>
      <c r="E535" s="67"/>
      <c r="F535" s="67"/>
      <c r="G535" s="32"/>
      <c r="H535" s="32"/>
      <c r="I535" s="117"/>
      <c r="J535" s="32"/>
      <c r="K535" s="32"/>
      <c r="L535" s="32"/>
      <c r="M535" s="32"/>
      <c r="N535" s="32"/>
      <c r="O535" s="32"/>
      <c r="P535" s="32"/>
      <c r="Q535" s="32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</row>
    <row r="536" spans="1:31" x14ac:dyDescent="0.25">
      <c r="A536" s="118"/>
      <c r="B536" s="67"/>
      <c r="C536" s="32"/>
      <c r="D536" s="67"/>
      <c r="E536" s="67"/>
      <c r="F536" s="67"/>
      <c r="G536" s="32"/>
      <c r="H536" s="32"/>
      <c r="I536" s="117"/>
      <c r="J536" s="32"/>
      <c r="K536" s="32"/>
      <c r="L536" s="32"/>
      <c r="M536" s="32"/>
      <c r="N536" s="32"/>
      <c r="O536" s="32"/>
      <c r="P536" s="32"/>
      <c r="Q536" s="32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</row>
    <row r="537" spans="1:31" x14ac:dyDescent="0.25">
      <c r="A537" s="118"/>
      <c r="B537" s="67"/>
      <c r="C537" s="32"/>
      <c r="D537" s="67"/>
      <c r="E537" s="67"/>
      <c r="F537" s="67"/>
      <c r="G537" s="32"/>
      <c r="H537" s="32"/>
      <c r="I537" s="117"/>
      <c r="J537" s="32"/>
      <c r="K537" s="32"/>
      <c r="L537" s="32"/>
      <c r="M537" s="32"/>
      <c r="N537" s="32"/>
      <c r="O537" s="32"/>
      <c r="P537" s="32"/>
      <c r="Q537" s="32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</row>
    <row r="538" spans="1:31" x14ac:dyDescent="0.25">
      <c r="A538" s="118"/>
      <c r="B538" s="67"/>
      <c r="C538" s="32"/>
      <c r="D538" s="67"/>
      <c r="E538" s="67"/>
      <c r="F538" s="67"/>
      <c r="G538" s="32"/>
      <c r="H538" s="32"/>
      <c r="I538" s="117"/>
      <c r="J538" s="32"/>
      <c r="K538" s="32"/>
      <c r="L538" s="32"/>
      <c r="M538" s="32"/>
      <c r="N538" s="32"/>
      <c r="O538" s="32"/>
      <c r="P538" s="32"/>
      <c r="Q538" s="32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</row>
    <row r="539" spans="1:31" x14ac:dyDescent="0.25">
      <c r="A539" s="118"/>
      <c r="B539" s="67"/>
      <c r="C539" s="32"/>
      <c r="D539" s="67"/>
      <c r="E539" s="67"/>
      <c r="F539" s="67"/>
      <c r="G539" s="32"/>
      <c r="H539" s="32"/>
      <c r="I539" s="117"/>
      <c r="J539" s="32"/>
      <c r="K539" s="32"/>
      <c r="L539" s="32"/>
      <c r="M539" s="32"/>
      <c r="N539" s="32"/>
      <c r="O539" s="32"/>
      <c r="P539" s="32"/>
      <c r="Q539" s="32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</row>
    <row r="540" spans="1:31" x14ac:dyDescent="0.25">
      <c r="A540" s="118"/>
      <c r="B540" s="67"/>
      <c r="C540" s="32"/>
      <c r="D540" s="67"/>
      <c r="E540" s="67"/>
      <c r="F540" s="67"/>
      <c r="G540" s="32"/>
      <c r="H540" s="32"/>
      <c r="I540" s="117"/>
      <c r="J540" s="32"/>
      <c r="K540" s="32"/>
      <c r="L540" s="32"/>
      <c r="M540" s="32"/>
      <c r="N540" s="32"/>
      <c r="O540" s="32"/>
      <c r="P540" s="32"/>
      <c r="Q540" s="32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</row>
    <row r="541" spans="1:31" x14ac:dyDescent="0.25">
      <c r="A541" s="118"/>
      <c r="B541" s="67"/>
      <c r="C541" s="32"/>
      <c r="D541" s="67"/>
      <c r="E541" s="67"/>
      <c r="F541" s="67"/>
      <c r="G541" s="32"/>
      <c r="H541" s="32"/>
      <c r="I541" s="117"/>
      <c r="J541" s="32"/>
      <c r="K541" s="32"/>
      <c r="L541" s="32"/>
      <c r="M541" s="32"/>
      <c r="N541" s="32"/>
      <c r="O541" s="32"/>
      <c r="P541" s="32"/>
      <c r="Q541" s="32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</row>
    <row r="542" spans="1:31" x14ac:dyDescent="0.25">
      <c r="A542" s="118"/>
      <c r="B542" s="67"/>
      <c r="C542" s="32"/>
      <c r="D542" s="67"/>
      <c r="E542" s="67"/>
      <c r="F542" s="67"/>
      <c r="G542" s="32"/>
      <c r="H542" s="32"/>
      <c r="I542" s="117"/>
      <c r="J542" s="32"/>
      <c r="K542" s="32"/>
      <c r="L542" s="32"/>
      <c r="M542" s="32"/>
      <c r="N542" s="32"/>
      <c r="O542" s="32"/>
      <c r="P542" s="32"/>
      <c r="Q542" s="32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</row>
    <row r="543" spans="1:31" x14ac:dyDescent="0.25">
      <c r="A543" s="118"/>
      <c r="B543" s="67"/>
      <c r="C543" s="32"/>
      <c r="D543" s="67"/>
      <c r="E543" s="67"/>
      <c r="F543" s="67"/>
      <c r="G543" s="32"/>
      <c r="H543" s="32"/>
      <c r="I543" s="117"/>
      <c r="J543" s="32"/>
      <c r="K543" s="32"/>
      <c r="L543" s="32"/>
      <c r="M543" s="32"/>
      <c r="N543" s="32"/>
      <c r="O543" s="32"/>
      <c r="P543" s="32"/>
      <c r="Q543" s="32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</row>
    <row r="544" spans="1:31" x14ac:dyDescent="0.25">
      <c r="A544" s="118"/>
      <c r="B544" s="67"/>
      <c r="C544" s="32"/>
      <c r="D544" s="67"/>
      <c r="E544" s="67"/>
      <c r="F544" s="67"/>
      <c r="G544" s="32"/>
      <c r="H544" s="32"/>
      <c r="I544" s="117"/>
      <c r="J544" s="32"/>
      <c r="K544" s="32"/>
      <c r="L544" s="32"/>
      <c r="M544" s="32"/>
      <c r="N544" s="32"/>
      <c r="O544" s="32"/>
      <c r="P544" s="32"/>
      <c r="Q544" s="32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</row>
    <row r="545" spans="1:31" x14ac:dyDescent="0.25">
      <c r="A545" s="118"/>
      <c r="B545" s="67"/>
      <c r="C545" s="32"/>
      <c r="D545" s="67"/>
      <c r="E545" s="67"/>
      <c r="F545" s="67"/>
      <c r="G545" s="32"/>
      <c r="H545" s="32"/>
      <c r="I545" s="117"/>
      <c r="J545" s="32"/>
      <c r="K545" s="32"/>
      <c r="L545" s="32"/>
      <c r="M545" s="32"/>
      <c r="N545" s="32"/>
      <c r="O545" s="32"/>
      <c r="P545" s="32"/>
      <c r="Q545" s="32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</row>
    <row r="546" spans="1:31" x14ac:dyDescent="0.25">
      <c r="A546" s="118"/>
      <c r="B546" s="67"/>
      <c r="C546" s="32"/>
      <c r="D546" s="67"/>
      <c r="E546" s="67"/>
      <c r="F546" s="67"/>
      <c r="G546" s="32"/>
      <c r="H546" s="32"/>
      <c r="I546" s="117"/>
      <c r="J546" s="32"/>
      <c r="K546" s="32"/>
      <c r="L546" s="32"/>
      <c r="M546" s="32"/>
      <c r="N546" s="32"/>
      <c r="O546" s="32"/>
      <c r="P546" s="32"/>
      <c r="Q546" s="32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</row>
    <row r="547" spans="1:31" x14ac:dyDescent="0.25">
      <c r="A547" s="118"/>
      <c r="B547" s="67"/>
      <c r="C547" s="32"/>
      <c r="D547" s="67"/>
      <c r="E547" s="67"/>
      <c r="F547" s="67"/>
      <c r="G547" s="32"/>
      <c r="H547" s="32"/>
      <c r="I547" s="117"/>
      <c r="J547" s="32"/>
      <c r="K547" s="32"/>
      <c r="L547" s="32"/>
      <c r="M547" s="32"/>
      <c r="N547" s="32"/>
      <c r="O547" s="32"/>
      <c r="P547" s="32"/>
      <c r="Q547" s="32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</row>
    <row r="548" spans="1:31" x14ac:dyDescent="0.25">
      <c r="A548" s="118"/>
      <c r="B548" s="67"/>
      <c r="C548" s="32"/>
      <c r="D548" s="67"/>
      <c r="E548" s="67"/>
      <c r="F548" s="67"/>
      <c r="G548" s="32"/>
      <c r="H548" s="32"/>
      <c r="I548" s="117"/>
      <c r="J548" s="32"/>
      <c r="K548" s="32"/>
      <c r="L548" s="32"/>
      <c r="M548" s="32"/>
      <c r="N548" s="32"/>
      <c r="O548" s="32"/>
      <c r="P548" s="32"/>
      <c r="Q548" s="32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</row>
    <row r="549" spans="1:31" x14ac:dyDescent="0.25">
      <c r="A549" s="118"/>
      <c r="B549" s="67"/>
      <c r="C549" s="32"/>
      <c r="D549" s="67"/>
      <c r="E549" s="67"/>
      <c r="F549" s="67"/>
      <c r="G549" s="32"/>
      <c r="H549" s="32"/>
      <c r="I549" s="117"/>
      <c r="J549" s="32"/>
      <c r="K549" s="32"/>
      <c r="L549" s="32"/>
      <c r="M549" s="32"/>
      <c r="N549" s="32"/>
      <c r="O549" s="32"/>
      <c r="P549" s="32"/>
      <c r="Q549" s="32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</row>
    <row r="550" spans="1:31" x14ac:dyDescent="0.25">
      <c r="A550" s="118"/>
      <c r="B550" s="67"/>
      <c r="C550" s="32"/>
      <c r="D550" s="67"/>
      <c r="E550" s="67"/>
      <c r="F550" s="67"/>
      <c r="G550" s="32"/>
      <c r="H550" s="32"/>
      <c r="I550" s="117"/>
      <c r="J550" s="32"/>
      <c r="K550" s="32"/>
      <c r="L550" s="32"/>
      <c r="M550" s="32"/>
      <c r="N550" s="32"/>
      <c r="O550" s="32"/>
      <c r="P550" s="32"/>
      <c r="Q550" s="32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</row>
    <row r="551" spans="1:31" x14ac:dyDescent="0.25">
      <c r="A551" s="118"/>
      <c r="B551" s="67"/>
      <c r="C551" s="32"/>
      <c r="D551" s="67"/>
      <c r="E551" s="67"/>
      <c r="F551" s="67"/>
      <c r="G551" s="32"/>
      <c r="H551" s="32"/>
      <c r="I551" s="117"/>
      <c r="J551" s="32"/>
      <c r="K551" s="32"/>
      <c r="L551" s="32"/>
      <c r="M551" s="32"/>
      <c r="N551" s="32"/>
      <c r="O551" s="32"/>
      <c r="P551" s="32"/>
      <c r="Q551" s="32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</row>
    <row r="552" spans="1:31" x14ac:dyDescent="0.25">
      <c r="A552" s="118"/>
      <c r="B552" s="67"/>
      <c r="C552" s="32"/>
      <c r="D552" s="67"/>
      <c r="E552" s="67"/>
      <c r="F552" s="67"/>
      <c r="G552" s="32"/>
      <c r="H552" s="32"/>
      <c r="I552" s="117"/>
      <c r="J552" s="32"/>
      <c r="K552" s="32"/>
      <c r="L552" s="32"/>
      <c r="M552" s="32"/>
      <c r="N552" s="32"/>
      <c r="O552" s="32"/>
      <c r="P552" s="32"/>
      <c r="Q552" s="32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</row>
    <row r="553" spans="1:31" x14ac:dyDescent="0.25">
      <c r="A553" s="118"/>
      <c r="B553" s="67"/>
      <c r="C553" s="32"/>
      <c r="D553" s="67"/>
      <c r="E553" s="67"/>
      <c r="F553" s="67"/>
      <c r="G553" s="32"/>
      <c r="H553" s="32"/>
      <c r="I553" s="117"/>
      <c r="J553" s="32"/>
      <c r="K553" s="32"/>
      <c r="L553" s="32"/>
      <c r="M553" s="32"/>
      <c r="N553" s="32"/>
      <c r="O553" s="32"/>
      <c r="P553" s="32"/>
      <c r="Q553" s="32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</row>
    <row r="554" spans="1:31" x14ac:dyDescent="0.25">
      <c r="A554" s="118"/>
      <c r="B554" s="67"/>
      <c r="C554" s="32"/>
      <c r="D554" s="67"/>
      <c r="E554" s="67"/>
      <c r="F554" s="67"/>
      <c r="G554" s="32"/>
      <c r="H554" s="32"/>
      <c r="I554" s="117"/>
      <c r="J554" s="32"/>
      <c r="K554" s="32"/>
      <c r="L554" s="32"/>
      <c r="M554" s="32"/>
      <c r="N554" s="32"/>
      <c r="O554" s="32"/>
      <c r="P554" s="32"/>
      <c r="Q554" s="32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</row>
    <row r="555" spans="1:31" x14ac:dyDescent="0.25">
      <c r="A555" s="118"/>
      <c r="B555" s="67"/>
      <c r="C555" s="32"/>
      <c r="D555" s="67"/>
      <c r="E555" s="67"/>
      <c r="F555" s="67"/>
      <c r="G555" s="32"/>
      <c r="H555" s="32"/>
      <c r="I555" s="117"/>
      <c r="J555" s="32"/>
      <c r="K555" s="32"/>
      <c r="L555" s="32"/>
      <c r="M555" s="32"/>
      <c r="N555" s="32"/>
      <c r="O555" s="32"/>
      <c r="P555" s="32"/>
      <c r="Q555" s="32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</row>
    <row r="556" spans="1:31" x14ac:dyDescent="0.25">
      <c r="A556" s="118"/>
      <c r="B556" s="67"/>
      <c r="C556" s="32"/>
      <c r="D556" s="67"/>
      <c r="E556" s="67"/>
      <c r="F556" s="67"/>
      <c r="G556" s="32"/>
      <c r="H556" s="32"/>
      <c r="I556" s="117"/>
      <c r="J556" s="32"/>
      <c r="K556" s="32"/>
      <c r="L556" s="32"/>
      <c r="M556" s="32"/>
      <c r="N556" s="32"/>
      <c r="O556" s="32"/>
      <c r="P556" s="32"/>
      <c r="Q556" s="32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</row>
    <row r="557" spans="1:31" x14ac:dyDescent="0.25">
      <c r="A557" s="118"/>
      <c r="B557" s="67"/>
      <c r="C557" s="32"/>
      <c r="D557" s="67"/>
      <c r="E557" s="67"/>
      <c r="F557" s="67"/>
      <c r="G557" s="32"/>
      <c r="H557" s="32"/>
      <c r="I557" s="117"/>
      <c r="J557" s="32"/>
      <c r="K557" s="32"/>
      <c r="L557" s="32"/>
      <c r="M557" s="32"/>
      <c r="N557" s="32"/>
      <c r="O557" s="32"/>
      <c r="P557" s="32"/>
      <c r="Q557" s="32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</row>
    <row r="558" spans="1:31" x14ac:dyDescent="0.25">
      <c r="A558" s="118"/>
      <c r="B558" s="67"/>
      <c r="C558" s="32"/>
      <c r="D558" s="67"/>
      <c r="E558" s="67"/>
      <c r="F558" s="67"/>
      <c r="G558" s="32"/>
      <c r="H558" s="32"/>
      <c r="I558" s="117"/>
      <c r="J558" s="32"/>
      <c r="K558" s="32"/>
      <c r="L558" s="32"/>
      <c r="M558" s="32"/>
      <c r="N558" s="32"/>
      <c r="O558" s="32"/>
      <c r="P558" s="32"/>
      <c r="Q558" s="32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</row>
    <row r="559" spans="1:31" x14ac:dyDescent="0.25">
      <c r="A559" s="118"/>
      <c r="B559" s="67"/>
      <c r="C559" s="32"/>
      <c r="D559" s="67"/>
      <c r="E559" s="67"/>
      <c r="F559" s="67"/>
      <c r="G559" s="32"/>
      <c r="H559" s="32"/>
      <c r="I559" s="117"/>
      <c r="J559" s="32"/>
      <c r="K559" s="32"/>
      <c r="L559" s="32"/>
      <c r="M559" s="32"/>
      <c r="N559" s="32"/>
      <c r="O559" s="32"/>
      <c r="P559" s="32"/>
      <c r="Q559" s="32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</row>
    <row r="560" spans="1:31" x14ac:dyDescent="0.25">
      <c r="A560" s="118"/>
      <c r="B560" s="67"/>
      <c r="C560" s="32"/>
      <c r="D560" s="67"/>
      <c r="E560" s="67"/>
      <c r="F560" s="67"/>
      <c r="G560" s="32"/>
      <c r="H560" s="32"/>
      <c r="I560" s="117"/>
      <c r="J560" s="32"/>
      <c r="K560" s="32"/>
      <c r="L560" s="32"/>
      <c r="M560" s="32"/>
      <c r="N560" s="32"/>
      <c r="O560" s="32"/>
      <c r="P560" s="32"/>
      <c r="Q560" s="32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</row>
    <row r="561" spans="1:31" x14ac:dyDescent="0.25">
      <c r="A561" s="118"/>
      <c r="B561" s="67"/>
      <c r="C561" s="32"/>
      <c r="D561" s="67"/>
      <c r="E561" s="67"/>
      <c r="F561" s="67"/>
      <c r="G561" s="32"/>
      <c r="H561" s="32"/>
      <c r="I561" s="117"/>
      <c r="J561" s="32"/>
      <c r="K561" s="32"/>
      <c r="L561" s="32"/>
      <c r="M561" s="32"/>
      <c r="N561" s="32"/>
      <c r="O561" s="32"/>
      <c r="P561" s="32"/>
      <c r="Q561" s="32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</row>
    <row r="562" spans="1:31" x14ac:dyDescent="0.25">
      <c r="A562" s="118"/>
      <c r="B562" s="67"/>
      <c r="C562" s="32"/>
      <c r="D562" s="67"/>
      <c r="E562" s="67"/>
      <c r="F562" s="67"/>
      <c r="G562" s="32"/>
      <c r="H562" s="32"/>
      <c r="I562" s="117"/>
      <c r="J562" s="32"/>
      <c r="K562" s="32"/>
      <c r="L562" s="32"/>
      <c r="M562" s="32"/>
      <c r="N562" s="32"/>
      <c r="O562" s="32"/>
      <c r="P562" s="32"/>
      <c r="Q562" s="32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</row>
    <row r="563" spans="1:31" x14ac:dyDescent="0.25">
      <c r="A563" s="118"/>
      <c r="B563" s="67"/>
      <c r="C563" s="32"/>
      <c r="D563" s="67"/>
      <c r="E563" s="67"/>
      <c r="F563" s="67"/>
      <c r="G563" s="32"/>
      <c r="H563" s="32"/>
      <c r="I563" s="117"/>
      <c r="J563" s="32"/>
      <c r="K563" s="32"/>
      <c r="L563" s="32"/>
      <c r="M563" s="32"/>
      <c r="N563" s="32"/>
      <c r="O563" s="32"/>
      <c r="P563" s="32"/>
      <c r="Q563" s="32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</row>
    <row r="564" spans="1:31" x14ac:dyDescent="0.25">
      <c r="A564" s="118"/>
      <c r="B564" s="67"/>
      <c r="C564" s="32"/>
      <c r="D564" s="67"/>
      <c r="E564" s="67"/>
      <c r="F564" s="67"/>
      <c r="G564" s="32"/>
      <c r="H564" s="32"/>
      <c r="I564" s="117"/>
      <c r="J564" s="32"/>
      <c r="K564" s="32"/>
      <c r="L564" s="32"/>
      <c r="M564" s="32"/>
      <c r="N564" s="32"/>
      <c r="O564" s="32"/>
      <c r="P564" s="32"/>
      <c r="Q564" s="32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</row>
    <row r="565" spans="1:31" x14ac:dyDescent="0.25">
      <c r="A565" s="118"/>
      <c r="B565" s="67"/>
      <c r="C565" s="32"/>
      <c r="D565" s="67"/>
      <c r="E565" s="67"/>
      <c r="F565" s="67"/>
      <c r="G565" s="32"/>
      <c r="H565" s="32"/>
      <c r="I565" s="117"/>
      <c r="J565" s="32"/>
      <c r="K565" s="32"/>
      <c r="L565" s="32"/>
      <c r="M565" s="32"/>
      <c r="N565" s="32"/>
      <c r="O565" s="32"/>
      <c r="P565" s="32"/>
      <c r="Q565" s="32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</row>
    <row r="566" spans="1:31" x14ac:dyDescent="0.25">
      <c r="A566" s="118"/>
      <c r="B566" s="67"/>
      <c r="C566" s="32"/>
      <c r="D566" s="67"/>
      <c r="E566" s="67"/>
      <c r="F566" s="67"/>
      <c r="G566" s="32"/>
      <c r="H566" s="32"/>
      <c r="I566" s="117"/>
      <c r="J566" s="32"/>
      <c r="K566" s="32"/>
      <c r="L566" s="32"/>
      <c r="M566" s="32"/>
      <c r="N566" s="32"/>
      <c r="O566" s="32"/>
      <c r="P566" s="32"/>
      <c r="Q566" s="32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</row>
    <row r="567" spans="1:31" x14ac:dyDescent="0.25">
      <c r="A567" s="118"/>
      <c r="B567" s="67"/>
      <c r="C567" s="32"/>
      <c r="D567" s="67"/>
      <c r="E567" s="67"/>
      <c r="F567" s="67"/>
      <c r="G567" s="32"/>
      <c r="H567" s="32"/>
      <c r="I567" s="117"/>
      <c r="J567" s="32"/>
      <c r="K567" s="32"/>
      <c r="L567" s="32"/>
      <c r="M567" s="32"/>
      <c r="N567" s="32"/>
      <c r="O567" s="32"/>
      <c r="P567" s="32"/>
      <c r="Q567" s="32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</row>
    <row r="568" spans="1:31" x14ac:dyDescent="0.25">
      <c r="A568" s="118"/>
      <c r="B568" s="67"/>
      <c r="C568" s="32"/>
      <c r="D568" s="67"/>
      <c r="E568" s="67"/>
      <c r="F568" s="67"/>
      <c r="G568" s="32"/>
      <c r="H568" s="32"/>
      <c r="I568" s="117"/>
      <c r="J568" s="32"/>
      <c r="K568" s="32"/>
      <c r="L568" s="32"/>
      <c r="M568" s="32"/>
      <c r="N568" s="32"/>
      <c r="O568" s="32"/>
      <c r="P568" s="32"/>
      <c r="Q568" s="32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</row>
    <row r="569" spans="1:31" x14ac:dyDescent="0.25">
      <c r="A569" s="118"/>
      <c r="B569" s="67"/>
      <c r="C569" s="32"/>
      <c r="D569" s="67"/>
      <c r="E569" s="67"/>
      <c r="F569" s="67"/>
      <c r="G569" s="32"/>
      <c r="H569" s="32"/>
      <c r="I569" s="117"/>
      <c r="J569" s="32"/>
      <c r="K569" s="32"/>
      <c r="L569" s="32"/>
      <c r="M569" s="32"/>
      <c r="N569" s="32"/>
      <c r="O569" s="32"/>
      <c r="P569" s="32"/>
      <c r="Q569" s="32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</row>
    <row r="570" spans="1:31" x14ac:dyDescent="0.25">
      <c r="A570" s="118"/>
      <c r="B570" s="67"/>
      <c r="C570" s="32"/>
      <c r="D570" s="67"/>
      <c r="E570" s="67"/>
      <c r="F570" s="67"/>
      <c r="G570" s="32"/>
      <c r="H570" s="32"/>
      <c r="I570" s="117"/>
      <c r="J570" s="32"/>
      <c r="K570" s="32"/>
      <c r="L570" s="32"/>
      <c r="M570" s="32"/>
      <c r="N570" s="32"/>
      <c r="O570" s="32"/>
      <c r="P570" s="32"/>
      <c r="Q570" s="32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</row>
    <row r="571" spans="1:31" x14ac:dyDescent="0.25">
      <c r="A571" s="118"/>
      <c r="B571" s="67"/>
      <c r="C571" s="32"/>
      <c r="D571" s="67"/>
      <c r="E571" s="67"/>
      <c r="F571" s="67"/>
      <c r="G571" s="32"/>
      <c r="H571" s="32"/>
      <c r="I571" s="117"/>
      <c r="J571" s="32"/>
      <c r="K571" s="32"/>
      <c r="L571" s="32"/>
      <c r="M571" s="32"/>
      <c r="N571" s="32"/>
      <c r="O571" s="32"/>
      <c r="P571" s="32"/>
      <c r="Q571" s="32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</row>
    <row r="572" spans="1:31" x14ac:dyDescent="0.25">
      <c r="A572" s="118"/>
      <c r="B572" s="67"/>
      <c r="C572" s="32"/>
      <c r="D572" s="67"/>
      <c r="E572" s="67"/>
      <c r="F572" s="67"/>
      <c r="G572" s="32"/>
      <c r="H572" s="32"/>
      <c r="I572" s="117"/>
      <c r="J572" s="32"/>
      <c r="K572" s="32"/>
      <c r="L572" s="32"/>
      <c r="M572" s="32"/>
      <c r="N572" s="32"/>
      <c r="O572" s="32"/>
      <c r="P572" s="32"/>
      <c r="Q572" s="32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</row>
    <row r="573" spans="1:31" x14ac:dyDescent="0.25">
      <c r="A573" s="118"/>
      <c r="B573" s="67"/>
      <c r="C573" s="32"/>
      <c r="D573" s="67"/>
      <c r="E573" s="67"/>
      <c r="F573" s="67"/>
      <c r="G573" s="32"/>
      <c r="H573" s="32"/>
      <c r="I573" s="117"/>
      <c r="J573" s="32"/>
      <c r="K573" s="32"/>
      <c r="L573" s="32"/>
      <c r="M573" s="32"/>
      <c r="N573" s="32"/>
      <c r="O573" s="32"/>
      <c r="P573" s="32"/>
      <c r="Q573" s="32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</row>
    <row r="574" spans="1:31" x14ac:dyDescent="0.25">
      <c r="A574" s="118"/>
      <c r="B574" s="67"/>
      <c r="C574" s="32"/>
      <c r="D574" s="67"/>
      <c r="E574" s="67"/>
      <c r="F574" s="67"/>
      <c r="G574" s="32"/>
      <c r="H574" s="32"/>
      <c r="I574" s="117"/>
      <c r="J574" s="32"/>
      <c r="K574" s="32"/>
      <c r="L574" s="32"/>
      <c r="M574" s="32"/>
      <c r="N574" s="32"/>
      <c r="O574" s="32"/>
      <c r="P574" s="32"/>
      <c r="Q574" s="32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</row>
    <row r="575" spans="1:31" x14ac:dyDescent="0.25">
      <c r="A575" s="118"/>
      <c r="B575" s="67"/>
      <c r="C575" s="32"/>
      <c r="D575" s="67"/>
      <c r="E575" s="67"/>
      <c r="F575" s="67"/>
      <c r="G575" s="32"/>
      <c r="H575" s="32"/>
      <c r="I575" s="117"/>
      <c r="J575" s="32"/>
      <c r="K575" s="32"/>
      <c r="L575" s="32"/>
      <c r="M575" s="32"/>
      <c r="N575" s="32"/>
      <c r="O575" s="32"/>
      <c r="P575" s="32"/>
      <c r="Q575" s="32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</row>
    <row r="576" spans="1:31" x14ac:dyDescent="0.25">
      <c r="A576" s="118"/>
      <c r="B576" s="67"/>
      <c r="C576" s="32"/>
      <c r="D576" s="67"/>
      <c r="E576" s="67"/>
      <c r="F576" s="67"/>
      <c r="G576" s="32"/>
      <c r="H576" s="32"/>
      <c r="I576" s="117"/>
      <c r="J576" s="32"/>
      <c r="K576" s="32"/>
      <c r="L576" s="32"/>
      <c r="M576" s="32"/>
      <c r="N576" s="32"/>
      <c r="O576" s="32"/>
      <c r="P576" s="32"/>
      <c r="Q576" s="32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</row>
    <row r="577" spans="1:31" x14ac:dyDescent="0.25">
      <c r="A577" s="118"/>
      <c r="B577" s="67"/>
      <c r="C577" s="32"/>
      <c r="D577" s="67"/>
      <c r="E577" s="67"/>
      <c r="F577" s="67"/>
      <c r="G577" s="32"/>
      <c r="H577" s="32"/>
      <c r="I577" s="117"/>
      <c r="J577" s="32"/>
      <c r="K577" s="32"/>
      <c r="L577" s="32"/>
      <c r="M577" s="32"/>
      <c r="N577" s="32"/>
      <c r="O577" s="32"/>
      <c r="P577" s="32"/>
      <c r="Q577" s="32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</row>
    <row r="578" spans="1:31" x14ac:dyDescent="0.25">
      <c r="A578" s="118"/>
      <c r="B578" s="67"/>
      <c r="C578" s="32"/>
      <c r="D578" s="67"/>
      <c r="E578" s="67"/>
      <c r="F578" s="67"/>
      <c r="G578" s="32"/>
      <c r="H578" s="32"/>
      <c r="I578" s="117"/>
      <c r="J578" s="32"/>
      <c r="K578" s="32"/>
      <c r="L578" s="32"/>
      <c r="M578" s="32"/>
      <c r="N578" s="32"/>
      <c r="O578" s="32"/>
      <c r="P578" s="32"/>
      <c r="Q578" s="32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</row>
    <row r="579" spans="1:31" x14ac:dyDescent="0.25">
      <c r="A579" s="118"/>
      <c r="B579" s="67"/>
      <c r="C579" s="32"/>
      <c r="D579" s="67"/>
      <c r="E579" s="67"/>
      <c r="F579" s="67"/>
      <c r="G579" s="32"/>
      <c r="H579" s="32"/>
      <c r="I579" s="117"/>
      <c r="J579" s="32"/>
      <c r="K579" s="32"/>
      <c r="L579" s="32"/>
      <c r="M579" s="32"/>
      <c r="N579" s="32"/>
      <c r="O579" s="32"/>
      <c r="P579" s="32"/>
      <c r="Q579" s="32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</row>
    <row r="580" spans="1:31" x14ac:dyDescent="0.25">
      <c r="A580" s="118"/>
      <c r="B580" s="67"/>
      <c r="C580" s="32"/>
      <c r="D580" s="67"/>
      <c r="E580" s="67"/>
      <c r="F580" s="67"/>
      <c r="G580" s="32"/>
      <c r="H580" s="32"/>
      <c r="I580" s="117"/>
      <c r="J580" s="32"/>
      <c r="K580" s="32"/>
      <c r="L580" s="32"/>
      <c r="M580" s="32"/>
      <c r="N580" s="32"/>
      <c r="O580" s="32"/>
      <c r="P580" s="32"/>
      <c r="Q580" s="32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</row>
    <row r="581" spans="1:31" x14ac:dyDescent="0.25">
      <c r="A581" s="118"/>
      <c r="B581" s="67"/>
      <c r="C581" s="32"/>
      <c r="D581" s="67"/>
      <c r="E581" s="67"/>
      <c r="F581" s="67"/>
      <c r="G581" s="32"/>
      <c r="H581" s="32"/>
      <c r="I581" s="117"/>
      <c r="J581" s="32"/>
      <c r="K581" s="32"/>
      <c r="L581" s="32"/>
      <c r="M581" s="32"/>
      <c r="N581" s="32"/>
      <c r="O581" s="32"/>
      <c r="P581" s="32"/>
      <c r="Q581" s="32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</row>
    <row r="582" spans="1:31" x14ac:dyDescent="0.25">
      <c r="A582" s="118"/>
      <c r="B582" s="67"/>
      <c r="C582" s="32"/>
      <c r="D582" s="67"/>
      <c r="E582" s="67"/>
      <c r="F582" s="67"/>
      <c r="G582" s="32"/>
      <c r="H582" s="32"/>
      <c r="I582" s="117"/>
      <c r="J582" s="32"/>
      <c r="K582" s="32"/>
      <c r="L582" s="32"/>
      <c r="M582" s="32"/>
      <c r="N582" s="32"/>
      <c r="O582" s="32"/>
      <c r="P582" s="32"/>
      <c r="Q582" s="32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</row>
    <row r="583" spans="1:31" x14ac:dyDescent="0.25">
      <c r="A583" s="118"/>
      <c r="B583" s="67"/>
      <c r="C583" s="32"/>
      <c r="D583" s="67"/>
      <c r="E583" s="67"/>
      <c r="F583" s="67"/>
      <c r="G583" s="32"/>
      <c r="H583" s="32"/>
      <c r="I583" s="117"/>
      <c r="J583" s="32"/>
      <c r="K583" s="32"/>
      <c r="L583" s="32"/>
      <c r="M583" s="32"/>
      <c r="N583" s="32"/>
      <c r="O583" s="32"/>
      <c r="P583" s="32"/>
      <c r="Q583" s="32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</row>
    <row r="584" spans="1:31" x14ac:dyDescent="0.25">
      <c r="A584" s="118"/>
      <c r="B584" s="67"/>
      <c r="C584" s="32"/>
      <c r="D584" s="67"/>
      <c r="E584" s="67"/>
      <c r="F584" s="67"/>
      <c r="G584" s="32"/>
      <c r="H584" s="32"/>
      <c r="I584" s="117"/>
      <c r="J584" s="32"/>
      <c r="K584" s="32"/>
      <c r="L584" s="32"/>
      <c r="M584" s="32"/>
      <c r="N584" s="32"/>
      <c r="O584" s="32"/>
      <c r="P584" s="32"/>
      <c r="Q584" s="32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</row>
    <row r="585" spans="1:31" x14ac:dyDescent="0.25">
      <c r="A585" s="118"/>
      <c r="B585" s="67"/>
      <c r="C585" s="32"/>
      <c r="D585" s="67"/>
      <c r="E585" s="67"/>
      <c r="F585" s="67"/>
      <c r="G585" s="32"/>
      <c r="H585" s="32"/>
      <c r="I585" s="117"/>
      <c r="J585" s="32"/>
      <c r="K585" s="32"/>
      <c r="L585" s="32"/>
      <c r="M585" s="32"/>
      <c r="N585" s="32"/>
      <c r="O585" s="32"/>
      <c r="P585" s="32"/>
      <c r="Q585" s="32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</row>
    <row r="586" spans="1:31" x14ac:dyDescent="0.25">
      <c r="A586" s="118"/>
      <c r="B586" s="67"/>
      <c r="C586" s="32"/>
      <c r="D586" s="67"/>
      <c r="E586" s="67"/>
      <c r="F586" s="67"/>
      <c r="G586" s="32"/>
      <c r="H586" s="32"/>
      <c r="I586" s="117"/>
      <c r="J586" s="32"/>
      <c r="K586" s="32"/>
      <c r="L586" s="32"/>
      <c r="M586" s="32"/>
      <c r="N586" s="32"/>
      <c r="O586" s="32"/>
      <c r="P586" s="32"/>
      <c r="Q586" s="32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</row>
    <row r="587" spans="1:31" x14ac:dyDescent="0.25">
      <c r="A587" s="118"/>
      <c r="B587" s="67"/>
      <c r="C587" s="32"/>
      <c r="D587" s="67"/>
      <c r="E587" s="67"/>
      <c r="F587" s="67"/>
      <c r="G587" s="32"/>
      <c r="H587" s="32"/>
      <c r="I587" s="117"/>
      <c r="J587" s="32"/>
      <c r="K587" s="32"/>
      <c r="L587" s="32"/>
      <c r="M587" s="32"/>
      <c r="N587" s="32"/>
      <c r="O587" s="32"/>
      <c r="P587" s="32"/>
      <c r="Q587" s="32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</row>
    <row r="588" spans="1:31" x14ac:dyDescent="0.25">
      <c r="A588" s="118"/>
      <c r="B588" s="67"/>
      <c r="C588" s="32"/>
      <c r="D588" s="67"/>
      <c r="E588" s="67"/>
      <c r="F588" s="67"/>
      <c r="G588" s="32"/>
      <c r="H588" s="32"/>
      <c r="I588" s="117"/>
      <c r="J588" s="32"/>
      <c r="K588" s="32"/>
      <c r="L588" s="32"/>
      <c r="M588" s="32"/>
      <c r="N588" s="32"/>
      <c r="O588" s="32"/>
      <c r="P588" s="32"/>
      <c r="Q588" s="32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</row>
    <row r="589" spans="1:31" x14ac:dyDescent="0.25">
      <c r="A589" s="118"/>
      <c r="B589" s="67"/>
      <c r="C589" s="32"/>
      <c r="D589" s="67"/>
      <c r="E589" s="67"/>
      <c r="F589" s="67"/>
      <c r="G589" s="32"/>
      <c r="H589" s="32"/>
      <c r="I589" s="117"/>
      <c r="J589" s="32"/>
      <c r="K589" s="32"/>
      <c r="L589" s="32"/>
      <c r="M589" s="32"/>
      <c r="N589" s="32"/>
      <c r="O589" s="32"/>
      <c r="P589" s="32"/>
      <c r="Q589" s="32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</row>
    <row r="590" spans="1:31" x14ac:dyDescent="0.25">
      <c r="A590" s="118"/>
      <c r="B590" s="67"/>
      <c r="C590" s="32"/>
      <c r="D590" s="67"/>
      <c r="E590" s="67"/>
      <c r="F590" s="67"/>
      <c r="G590" s="32"/>
      <c r="H590" s="32"/>
      <c r="I590" s="117"/>
      <c r="J590" s="32"/>
      <c r="K590" s="32"/>
      <c r="L590" s="32"/>
      <c r="M590" s="32"/>
      <c r="N590" s="32"/>
      <c r="O590" s="32"/>
      <c r="P590" s="32"/>
      <c r="Q590" s="32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</row>
    <row r="591" spans="1:31" x14ac:dyDescent="0.25">
      <c r="A591" s="118"/>
      <c r="B591" s="67"/>
      <c r="C591" s="32"/>
      <c r="D591" s="67"/>
      <c r="E591" s="67"/>
      <c r="F591" s="67"/>
      <c r="G591" s="32"/>
      <c r="H591" s="32"/>
      <c r="I591" s="117"/>
      <c r="J591" s="32"/>
      <c r="K591" s="32"/>
      <c r="L591" s="32"/>
      <c r="M591" s="32"/>
      <c r="N591" s="32"/>
      <c r="O591" s="32"/>
      <c r="P591" s="32"/>
      <c r="Q591" s="32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</row>
    <row r="592" spans="1:31" x14ac:dyDescent="0.25">
      <c r="A592" s="118"/>
      <c r="B592" s="67"/>
      <c r="C592" s="32"/>
      <c r="D592" s="67"/>
      <c r="E592" s="67"/>
      <c r="F592" s="67"/>
      <c r="G592" s="32"/>
      <c r="H592" s="32"/>
      <c r="I592" s="117"/>
      <c r="J592" s="32"/>
      <c r="K592" s="32"/>
      <c r="L592" s="32"/>
      <c r="M592" s="32"/>
      <c r="N592" s="32"/>
      <c r="O592" s="32"/>
      <c r="P592" s="32"/>
      <c r="Q592" s="32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</row>
    <row r="593" spans="1:31" x14ac:dyDescent="0.25">
      <c r="A593" s="118"/>
      <c r="B593" s="67"/>
      <c r="C593" s="32"/>
      <c r="D593" s="67"/>
      <c r="E593" s="67"/>
      <c r="F593" s="67"/>
      <c r="G593" s="32"/>
      <c r="H593" s="32"/>
      <c r="I593" s="117"/>
      <c r="J593" s="32"/>
      <c r="K593" s="32"/>
      <c r="L593" s="32"/>
      <c r="M593" s="32"/>
      <c r="N593" s="32"/>
      <c r="O593" s="32"/>
      <c r="P593" s="32"/>
      <c r="Q593" s="32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</row>
    <row r="594" spans="1:31" x14ac:dyDescent="0.25">
      <c r="A594" s="118"/>
      <c r="B594" s="67"/>
      <c r="C594" s="32"/>
      <c r="D594" s="67"/>
      <c r="E594" s="67"/>
      <c r="F594" s="67"/>
      <c r="G594" s="32"/>
      <c r="H594" s="32"/>
      <c r="I594" s="117"/>
      <c r="J594" s="32"/>
      <c r="K594" s="32"/>
      <c r="L594" s="32"/>
      <c r="M594" s="32"/>
      <c r="N594" s="32"/>
      <c r="O594" s="32"/>
      <c r="P594" s="32"/>
      <c r="Q594" s="32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</row>
    <row r="595" spans="1:31" x14ac:dyDescent="0.25">
      <c r="A595" s="118"/>
      <c r="B595" s="67"/>
      <c r="C595" s="32"/>
      <c r="D595" s="67"/>
      <c r="E595" s="67"/>
      <c r="F595" s="67"/>
      <c r="G595" s="32"/>
      <c r="H595" s="32"/>
      <c r="I595" s="117"/>
      <c r="J595" s="32"/>
      <c r="K595" s="32"/>
      <c r="L595" s="32"/>
      <c r="M595" s="32"/>
      <c r="N595" s="32"/>
      <c r="O595" s="32"/>
      <c r="P595" s="32"/>
      <c r="Q595" s="32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</row>
    <row r="596" spans="1:31" x14ac:dyDescent="0.25">
      <c r="A596" s="118"/>
      <c r="B596" s="67"/>
      <c r="C596" s="32"/>
      <c r="D596" s="67"/>
      <c r="E596" s="67"/>
      <c r="F596" s="67"/>
      <c r="G596" s="32"/>
      <c r="H596" s="32"/>
      <c r="I596" s="117"/>
      <c r="J596" s="32"/>
      <c r="K596" s="32"/>
      <c r="L596" s="32"/>
      <c r="M596" s="32"/>
      <c r="N596" s="32"/>
      <c r="O596" s="32"/>
      <c r="P596" s="32"/>
      <c r="Q596" s="32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</row>
    <row r="597" spans="1:31" x14ac:dyDescent="0.25">
      <c r="A597" s="118"/>
      <c r="B597" s="67"/>
      <c r="C597" s="32"/>
      <c r="D597" s="67"/>
      <c r="E597" s="67"/>
      <c r="F597" s="67"/>
      <c r="G597" s="32"/>
      <c r="H597" s="32"/>
      <c r="I597" s="117"/>
      <c r="J597" s="32"/>
      <c r="K597" s="32"/>
      <c r="L597" s="32"/>
      <c r="M597" s="32"/>
      <c r="N597" s="32"/>
      <c r="O597" s="32"/>
      <c r="P597" s="32"/>
      <c r="Q597" s="32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</row>
    <row r="598" spans="1:31" x14ac:dyDescent="0.25">
      <c r="A598" s="118"/>
      <c r="B598" s="67"/>
      <c r="C598" s="32"/>
      <c r="D598" s="67"/>
      <c r="E598" s="67"/>
      <c r="F598" s="67"/>
      <c r="G598" s="32"/>
      <c r="H598" s="32"/>
      <c r="I598" s="117"/>
      <c r="J598" s="32"/>
      <c r="K598" s="32"/>
      <c r="L598" s="32"/>
      <c r="M598" s="32"/>
      <c r="N598" s="32"/>
      <c r="O598" s="32"/>
      <c r="P598" s="32"/>
      <c r="Q598" s="32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</row>
    <row r="599" spans="1:31" x14ac:dyDescent="0.25">
      <c r="A599" s="118"/>
      <c r="B599" s="67"/>
      <c r="C599" s="32"/>
      <c r="D599" s="67"/>
      <c r="E599" s="67"/>
      <c r="F599" s="67"/>
      <c r="G599" s="32"/>
      <c r="H599" s="32"/>
      <c r="I599" s="117"/>
      <c r="J599" s="32"/>
      <c r="K599" s="32"/>
      <c r="L599" s="32"/>
      <c r="M599" s="32"/>
      <c r="N599" s="32"/>
      <c r="O599" s="32"/>
      <c r="P599" s="32"/>
      <c r="Q599" s="32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</row>
    <row r="600" spans="1:31" x14ac:dyDescent="0.25">
      <c r="A600" s="118"/>
      <c r="B600" s="67"/>
      <c r="C600" s="32"/>
      <c r="D600" s="67"/>
      <c r="E600" s="67"/>
      <c r="F600" s="67"/>
      <c r="G600" s="32"/>
      <c r="H600" s="32"/>
      <c r="I600" s="117"/>
      <c r="J600" s="32"/>
      <c r="K600" s="32"/>
      <c r="L600" s="32"/>
      <c r="M600" s="32"/>
      <c r="N600" s="32"/>
      <c r="O600" s="32"/>
      <c r="P600" s="32"/>
      <c r="Q600" s="32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</row>
    <row r="601" spans="1:31" x14ac:dyDescent="0.25">
      <c r="A601" s="118"/>
      <c r="B601" s="67"/>
      <c r="C601" s="32"/>
      <c r="D601" s="67"/>
      <c r="E601" s="67"/>
      <c r="F601" s="67"/>
      <c r="G601" s="32"/>
      <c r="H601" s="32"/>
      <c r="I601" s="117"/>
      <c r="J601" s="32"/>
      <c r="K601" s="32"/>
      <c r="L601" s="32"/>
      <c r="M601" s="32"/>
      <c r="N601" s="32"/>
      <c r="O601" s="32"/>
      <c r="P601" s="32"/>
      <c r="Q601" s="32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</row>
    <row r="602" spans="1:31" x14ac:dyDescent="0.25">
      <c r="A602" s="118"/>
      <c r="B602" s="67"/>
      <c r="C602" s="32"/>
      <c r="D602" s="67"/>
      <c r="E602" s="67"/>
      <c r="F602" s="67"/>
      <c r="G602" s="32"/>
      <c r="H602" s="32"/>
      <c r="I602" s="117"/>
      <c r="J602" s="32"/>
      <c r="K602" s="32"/>
      <c r="L602" s="32"/>
      <c r="M602" s="32"/>
      <c r="N602" s="32"/>
      <c r="O602" s="32"/>
      <c r="P602" s="32"/>
      <c r="Q602" s="32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</row>
    <row r="603" spans="1:31" x14ac:dyDescent="0.25">
      <c r="A603" s="118"/>
      <c r="B603" s="67"/>
      <c r="C603" s="32"/>
      <c r="D603" s="67"/>
      <c r="E603" s="67"/>
      <c r="F603" s="67"/>
      <c r="G603" s="32"/>
      <c r="H603" s="32"/>
      <c r="I603" s="117"/>
      <c r="J603" s="32"/>
      <c r="K603" s="32"/>
      <c r="L603" s="32"/>
      <c r="M603" s="32"/>
      <c r="N603" s="32"/>
      <c r="O603" s="32"/>
      <c r="P603" s="32"/>
      <c r="Q603" s="32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</row>
    <row r="604" spans="1:31" x14ac:dyDescent="0.25">
      <c r="A604" s="118"/>
      <c r="B604" s="67"/>
      <c r="C604" s="32"/>
      <c r="D604" s="67"/>
      <c r="E604" s="67"/>
      <c r="F604" s="67"/>
      <c r="G604" s="32"/>
      <c r="H604" s="32"/>
      <c r="I604" s="117"/>
      <c r="J604" s="32"/>
      <c r="K604" s="32"/>
      <c r="L604" s="32"/>
      <c r="M604" s="32"/>
      <c r="N604" s="32"/>
      <c r="O604" s="32"/>
      <c r="P604" s="32"/>
      <c r="Q604" s="32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</row>
    <row r="605" spans="1:31" x14ac:dyDescent="0.25">
      <c r="A605" s="118"/>
      <c r="B605" s="67"/>
      <c r="C605" s="32"/>
      <c r="D605" s="67"/>
      <c r="E605" s="67"/>
      <c r="F605" s="67"/>
      <c r="G605" s="32"/>
      <c r="H605" s="32"/>
      <c r="I605" s="117"/>
      <c r="J605" s="32"/>
      <c r="K605" s="32"/>
      <c r="L605" s="32"/>
      <c r="M605" s="32"/>
      <c r="N605" s="32"/>
      <c r="O605" s="32"/>
      <c r="P605" s="32"/>
      <c r="Q605" s="32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</row>
    <row r="606" spans="1:31" x14ac:dyDescent="0.25">
      <c r="A606" s="118"/>
      <c r="B606" s="67"/>
      <c r="C606" s="32"/>
      <c r="D606" s="67"/>
      <c r="E606" s="67"/>
      <c r="F606" s="67"/>
      <c r="G606" s="32"/>
      <c r="H606" s="32"/>
      <c r="I606" s="117"/>
      <c r="J606" s="32"/>
      <c r="K606" s="32"/>
      <c r="L606" s="32"/>
      <c r="M606" s="32"/>
      <c r="N606" s="32"/>
      <c r="O606" s="32"/>
      <c r="P606" s="32"/>
      <c r="Q606" s="32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</row>
    <row r="607" spans="1:31" x14ac:dyDescent="0.25">
      <c r="A607" s="118"/>
      <c r="B607" s="67"/>
      <c r="C607" s="32"/>
      <c r="D607" s="67"/>
      <c r="E607" s="67"/>
      <c r="F607" s="67"/>
      <c r="G607" s="32"/>
      <c r="H607" s="32"/>
      <c r="I607" s="117"/>
      <c r="J607" s="32"/>
      <c r="K607" s="32"/>
      <c r="L607" s="32"/>
      <c r="M607" s="32"/>
      <c r="N607" s="32"/>
      <c r="O607" s="32"/>
      <c r="P607" s="32"/>
      <c r="Q607" s="32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</row>
    <row r="608" spans="1:31" x14ac:dyDescent="0.25">
      <c r="A608" s="118"/>
      <c r="B608" s="67"/>
      <c r="C608" s="32"/>
      <c r="D608" s="67"/>
      <c r="E608" s="67"/>
      <c r="F608" s="67"/>
      <c r="G608" s="32"/>
      <c r="H608" s="32"/>
      <c r="I608" s="117"/>
      <c r="J608" s="32"/>
      <c r="K608" s="32"/>
      <c r="L608" s="32"/>
      <c r="M608" s="32"/>
      <c r="N608" s="32"/>
      <c r="O608" s="32"/>
      <c r="P608" s="32"/>
      <c r="Q608" s="32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</row>
    <row r="609" spans="1:31" x14ac:dyDescent="0.25">
      <c r="A609" s="118"/>
      <c r="B609" s="67"/>
      <c r="C609" s="32"/>
      <c r="D609" s="67"/>
      <c r="E609" s="67"/>
      <c r="F609" s="67"/>
      <c r="G609" s="32"/>
      <c r="H609" s="32"/>
      <c r="I609" s="117"/>
      <c r="J609" s="32"/>
      <c r="K609" s="32"/>
      <c r="L609" s="32"/>
      <c r="M609" s="32"/>
      <c r="N609" s="32"/>
      <c r="O609" s="32"/>
      <c r="P609" s="32"/>
      <c r="Q609" s="32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</row>
    <row r="610" spans="1:31" x14ac:dyDescent="0.25">
      <c r="A610" s="118"/>
      <c r="B610" s="67"/>
      <c r="C610" s="32"/>
      <c r="D610" s="67"/>
      <c r="E610" s="67"/>
      <c r="F610" s="67"/>
      <c r="G610" s="32"/>
      <c r="H610" s="32"/>
      <c r="I610" s="117"/>
      <c r="J610" s="32"/>
      <c r="K610" s="32"/>
      <c r="L610" s="32"/>
      <c r="M610" s="32"/>
      <c r="N610" s="32"/>
      <c r="O610" s="32"/>
      <c r="P610" s="32"/>
      <c r="Q610" s="32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</row>
    <row r="611" spans="1:31" x14ac:dyDescent="0.25">
      <c r="A611" s="118"/>
      <c r="B611" s="67"/>
      <c r="C611" s="32"/>
      <c r="D611" s="67"/>
      <c r="E611" s="67"/>
      <c r="F611" s="67"/>
      <c r="G611" s="32"/>
      <c r="H611" s="32"/>
      <c r="I611" s="117"/>
      <c r="J611" s="32"/>
      <c r="K611" s="32"/>
      <c r="L611" s="32"/>
      <c r="M611" s="32"/>
      <c r="N611" s="32"/>
      <c r="O611" s="32"/>
      <c r="P611" s="32"/>
      <c r="Q611" s="32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</row>
    <row r="612" spans="1:31" x14ac:dyDescent="0.25">
      <c r="A612" s="118"/>
      <c r="B612" s="67"/>
      <c r="C612" s="32"/>
      <c r="D612" s="67"/>
      <c r="E612" s="67"/>
      <c r="F612" s="67"/>
      <c r="G612" s="32"/>
      <c r="H612" s="32"/>
      <c r="I612" s="117"/>
      <c r="J612" s="32"/>
      <c r="K612" s="32"/>
      <c r="L612" s="32"/>
      <c r="M612" s="32"/>
      <c r="N612" s="32"/>
      <c r="O612" s="32"/>
      <c r="P612" s="32"/>
      <c r="Q612" s="32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</row>
    <row r="613" spans="1:31" x14ac:dyDescent="0.25">
      <c r="A613" s="118"/>
      <c r="B613" s="67"/>
      <c r="C613" s="32"/>
      <c r="D613" s="67"/>
      <c r="E613" s="67"/>
      <c r="F613" s="67"/>
      <c r="G613" s="32"/>
      <c r="H613" s="32"/>
      <c r="I613" s="117"/>
      <c r="J613" s="32"/>
      <c r="K613" s="32"/>
      <c r="L613" s="32"/>
      <c r="M613" s="32"/>
      <c r="N613" s="32"/>
      <c r="O613" s="32"/>
      <c r="P613" s="32"/>
      <c r="Q613" s="32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</row>
    <row r="614" spans="1:31" x14ac:dyDescent="0.25">
      <c r="A614" s="118"/>
      <c r="B614" s="67"/>
      <c r="C614" s="32"/>
      <c r="D614" s="67"/>
      <c r="E614" s="67"/>
      <c r="F614" s="67"/>
      <c r="G614" s="32"/>
      <c r="H614" s="32"/>
      <c r="I614" s="117"/>
      <c r="J614" s="32"/>
      <c r="K614" s="32"/>
      <c r="L614" s="32"/>
      <c r="M614" s="32"/>
      <c r="N614" s="32"/>
      <c r="O614" s="32"/>
      <c r="P614" s="32"/>
      <c r="Q614" s="32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</row>
    <row r="615" spans="1:31" x14ac:dyDescent="0.25">
      <c r="A615" s="118"/>
      <c r="B615" s="67"/>
      <c r="C615" s="32"/>
      <c r="D615" s="67"/>
      <c r="E615" s="67"/>
      <c r="F615" s="67"/>
      <c r="G615" s="32"/>
      <c r="H615" s="32"/>
      <c r="I615" s="117"/>
      <c r="J615" s="32"/>
      <c r="K615" s="32"/>
      <c r="L615" s="32"/>
      <c r="M615" s="32"/>
      <c r="N615" s="32"/>
      <c r="O615" s="32"/>
      <c r="P615" s="32"/>
      <c r="Q615" s="32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</row>
    <row r="616" spans="1:31" x14ac:dyDescent="0.25">
      <c r="A616" s="118"/>
      <c r="B616" s="67"/>
      <c r="C616" s="32"/>
      <c r="D616" s="67"/>
      <c r="E616" s="67"/>
      <c r="F616" s="67"/>
      <c r="G616" s="32"/>
      <c r="H616" s="32"/>
      <c r="I616" s="117"/>
      <c r="J616" s="32"/>
      <c r="K616" s="32"/>
      <c r="L616" s="32"/>
      <c r="M616" s="32"/>
      <c r="N616" s="32"/>
      <c r="O616" s="32"/>
      <c r="P616" s="32"/>
      <c r="Q616" s="32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</row>
    <row r="617" spans="1:31" x14ac:dyDescent="0.25">
      <c r="A617" s="118"/>
      <c r="B617" s="67"/>
      <c r="C617" s="32"/>
      <c r="D617" s="67"/>
      <c r="E617" s="67"/>
      <c r="F617" s="67"/>
      <c r="G617" s="32"/>
      <c r="H617" s="32"/>
      <c r="I617" s="117"/>
      <c r="J617" s="32"/>
      <c r="K617" s="32"/>
      <c r="L617" s="32"/>
      <c r="M617" s="32"/>
      <c r="N617" s="32"/>
      <c r="O617" s="32"/>
      <c r="P617" s="32"/>
      <c r="Q617" s="32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</row>
    <row r="618" spans="1:31" x14ac:dyDescent="0.25">
      <c r="A618" s="118"/>
      <c r="B618" s="67"/>
      <c r="C618" s="32"/>
      <c r="D618" s="67"/>
      <c r="E618" s="67"/>
      <c r="F618" s="67"/>
      <c r="G618" s="32"/>
      <c r="H618" s="32"/>
      <c r="I618" s="117"/>
      <c r="J618" s="32"/>
      <c r="K618" s="32"/>
      <c r="L618" s="32"/>
      <c r="M618" s="32"/>
      <c r="N618" s="32"/>
      <c r="O618" s="32"/>
      <c r="P618" s="32"/>
      <c r="Q618" s="32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</row>
    <row r="619" spans="1:31" x14ac:dyDescent="0.25">
      <c r="A619" s="118"/>
      <c r="B619" s="67"/>
      <c r="C619" s="32"/>
      <c r="D619" s="67"/>
      <c r="E619" s="67"/>
      <c r="F619" s="67"/>
      <c r="G619" s="32"/>
      <c r="H619" s="32"/>
      <c r="I619" s="117"/>
      <c r="J619" s="32"/>
      <c r="K619" s="32"/>
      <c r="L619" s="32"/>
      <c r="M619" s="32"/>
      <c r="N619" s="32"/>
      <c r="O619" s="32"/>
      <c r="P619" s="32"/>
      <c r="Q619" s="32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</row>
    <row r="620" spans="1:31" x14ac:dyDescent="0.25">
      <c r="A620" s="118"/>
      <c r="B620" s="67"/>
      <c r="C620" s="32"/>
      <c r="D620" s="67"/>
      <c r="E620" s="67"/>
      <c r="F620" s="67"/>
      <c r="G620" s="32"/>
      <c r="H620" s="32"/>
      <c r="I620" s="117"/>
      <c r="J620" s="32"/>
      <c r="K620" s="32"/>
      <c r="L620" s="32"/>
      <c r="M620" s="32"/>
      <c r="N620" s="32"/>
      <c r="O620" s="32"/>
      <c r="P620" s="32"/>
      <c r="Q620" s="32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</row>
    <row r="621" spans="1:31" x14ac:dyDescent="0.25">
      <c r="A621" s="118"/>
      <c r="B621" s="67"/>
      <c r="C621" s="32"/>
      <c r="D621" s="67"/>
      <c r="E621" s="67"/>
      <c r="F621" s="67"/>
      <c r="G621" s="32"/>
      <c r="H621" s="32"/>
      <c r="I621" s="117"/>
      <c r="J621" s="32"/>
      <c r="K621" s="32"/>
      <c r="L621" s="32"/>
      <c r="M621" s="32"/>
      <c r="N621" s="32"/>
      <c r="O621" s="32"/>
      <c r="P621" s="32"/>
      <c r="Q621" s="32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</row>
    <row r="622" spans="1:31" x14ac:dyDescent="0.25">
      <c r="A622" s="118"/>
      <c r="B622" s="67"/>
      <c r="C622" s="32"/>
      <c r="D622" s="67"/>
      <c r="E622" s="67"/>
      <c r="F622" s="67"/>
      <c r="G622" s="32"/>
      <c r="H622" s="32"/>
      <c r="I622" s="117"/>
      <c r="J622" s="32"/>
      <c r="K622" s="32"/>
      <c r="L622" s="32"/>
      <c r="M622" s="32"/>
      <c r="N622" s="32"/>
      <c r="O622" s="32"/>
      <c r="P622" s="32"/>
      <c r="Q622" s="32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</row>
    <row r="623" spans="1:31" x14ac:dyDescent="0.25">
      <c r="A623" s="118"/>
      <c r="B623" s="67"/>
      <c r="C623" s="32"/>
      <c r="D623" s="67"/>
      <c r="E623" s="67"/>
      <c r="F623" s="67"/>
      <c r="G623" s="32"/>
      <c r="H623" s="32"/>
      <c r="I623" s="117"/>
      <c r="J623" s="32"/>
      <c r="K623" s="32"/>
      <c r="L623" s="32"/>
      <c r="M623" s="32"/>
      <c r="N623" s="32"/>
      <c r="O623" s="32"/>
      <c r="P623" s="32"/>
      <c r="Q623" s="32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</row>
    <row r="624" spans="1:31" x14ac:dyDescent="0.25">
      <c r="A624" s="118"/>
      <c r="B624" s="67"/>
      <c r="C624" s="32"/>
      <c r="D624" s="67"/>
      <c r="E624" s="67"/>
      <c r="F624" s="67"/>
      <c r="G624" s="32"/>
      <c r="H624" s="32"/>
      <c r="I624" s="117"/>
      <c r="J624" s="32"/>
      <c r="K624" s="32"/>
      <c r="L624" s="32"/>
      <c r="M624" s="32"/>
      <c r="N624" s="32"/>
      <c r="O624" s="32"/>
      <c r="P624" s="32"/>
      <c r="Q624" s="32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</row>
    <row r="625" spans="1:31" x14ac:dyDescent="0.25">
      <c r="A625" s="118"/>
      <c r="B625" s="67"/>
      <c r="C625" s="32"/>
      <c r="D625" s="67"/>
      <c r="E625" s="67"/>
      <c r="F625" s="67"/>
      <c r="G625" s="32"/>
      <c r="H625" s="32"/>
      <c r="I625" s="117"/>
      <c r="J625" s="32"/>
      <c r="K625" s="32"/>
      <c r="L625" s="32"/>
      <c r="M625" s="32"/>
      <c r="N625" s="32"/>
      <c r="O625" s="32"/>
      <c r="P625" s="32"/>
      <c r="Q625" s="32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</row>
    <row r="626" spans="1:31" x14ac:dyDescent="0.25">
      <c r="A626" s="118"/>
      <c r="B626" s="67"/>
      <c r="C626" s="32"/>
      <c r="D626" s="67"/>
      <c r="E626" s="67"/>
      <c r="F626" s="67"/>
      <c r="G626" s="32"/>
      <c r="H626" s="32"/>
      <c r="I626" s="117"/>
      <c r="J626" s="32"/>
      <c r="K626" s="32"/>
      <c r="L626" s="32"/>
      <c r="M626" s="32"/>
      <c r="N626" s="32"/>
      <c r="O626" s="32"/>
      <c r="P626" s="32"/>
      <c r="Q626" s="32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</row>
    <row r="627" spans="1:31" x14ac:dyDescent="0.25">
      <c r="A627" s="118"/>
      <c r="B627" s="67"/>
      <c r="C627" s="32"/>
      <c r="D627" s="67"/>
      <c r="E627" s="67"/>
      <c r="F627" s="67"/>
      <c r="G627" s="32"/>
      <c r="H627" s="32"/>
      <c r="I627" s="117"/>
      <c r="J627" s="32"/>
      <c r="K627" s="32"/>
      <c r="L627" s="32"/>
      <c r="M627" s="32"/>
      <c r="N627" s="32"/>
      <c r="O627" s="32"/>
      <c r="P627" s="32"/>
      <c r="Q627" s="32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</row>
    <row r="628" spans="1:31" x14ac:dyDescent="0.25">
      <c r="A628" s="118"/>
      <c r="B628" s="67"/>
      <c r="C628" s="32"/>
      <c r="D628" s="67"/>
      <c r="E628" s="67"/>
      <c r="F628" s="67"/>
      <c r="G628" s="32"/>
      <c r="H628" s="32"/>
      <c r="I628" s="117"/>
      <c r="J628" s="32"/>
      <c r="K628" s="32"/>
      <c r="L628" s="32"/>
      <c r="M628" s="32"/>
      <c r="N628" s="32"/>
      <c r="O628" s="32"/>
      <c r="P628" s="32"/>
      <c r="Q628" s="32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</row>
    <row r="629" spans="1:31" x14ac:dyDescent="0.25">
      <c r="A629" s="118"/>
      <c r="B629" s="67"/>
      <c r="C629" s="32"/>
      <c r="D629" s="67"/>
      <c r="E629" s="67"/>
      <c r="F629" s="67"/>
      <c r="G629" s="32"/>
      <c r="H629" s="32"/>
      <c r="I629" s="117"/>
      <c r="J629" s="32"/>
      <c r="K629" s="32"/>
      <c r="L629" s="32"/>
      <c r="M629" s="32"/>
      <c r="N629" s="32"/>
      <c r="O629" s="32"/>
      <c r="P629" s="32"/>
      <c r="Q629" s="32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</row>
    <row r="630" spans="1:31" x14ac:dyDescent="0.25">
      <c r="A630" s="118"/>
      <c r="B630" s="67"/>
      <c r="C630" s="32"/>
      <c r="D630" s="67"/>
      <c r="E630" s="67"/>
      <c r="F630" s="67"/>
      <c r="G630" s="32"/>
      <c r="H630" s="32"/>
      <c r="I630" s="117"/>
      <c r="J630" s="32"/>
      <c r="K630" s="32"/>
      <c r="L630" s="32"/>
      <c r="M630" s="32"/>
      <c r="N630" s="32"/>
      <c r="O630" s="32"/>
      <c r="P630" s="32"/>
      <c r="Q630" s="32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</row>
    <row r="631" spans="1:31" x14ac:dyDescent="0.25">
      <c r="A631" s="118"/>
      <c r="B631" s="67"/>
      <c r="C631" s="32"/>
      <c r="D631" s="67"/>
      <c r="E631" s="67"/>
      <c r="F631" s="67"/>
      <c r="G631" s="32"/>
      <c r="H631" s="32"/>
      <c r="I631" s="117"/>
      <c r="J631" s="32"/>
      <c r="K631" s="32"/>
      <c r="L631" s="32"/>
      <c r="M631" s="32"/>
      <c r="N631" s="32"/>
      <c r="O631" s="32"/>
      <c r="P631" s="32"/>
      <c r="Q631" s="32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</row>
    <row r="632" spans="1:31" x14ac:dyDescent="0.25">
      <c r="A632" s="118"/>
      <c r="B632" s="67"/>
      <c r="C632" s="32"/>
      <c r="D632" s="67"/>
      <c r="E632" s="67"/>
      <c r="F632" s="67"/>
      <c r="G632" s="32"/>
      <c r="H632" s="32"/>
      <c r="I632" s="117"/>
      <c r="J632" s="32"/>
      <c r="K632" s="32"/>
      <c r="L632" s="32"/>
      <c r="M632" s="32"/>
      <c r="N632" s="32"/>
      <c r="O632" s="32"/>
      <c r="P632" s="32"/>
      <c r="Q632" s="32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</row>
    <row r="633" spans="1:31" x14ac:dyDescent="0.25">
      <c r="A633" s="118"/>
      <c r="B633" s="67"/>
      <c r="C633" s="32"/>
      <c r="D633" s="67"/>
      <c r="E633" s="67"/>
      <c r="F633" s="67"/>
      <c r="G633" s="32"/>
      <c r="H633" s="32"/>
      <c r="I633" s="117"/>
      <c r="J633" s="32"/>
      <c r="K633" s="32"/>
      <c r="L633" s="32"/>
      <c r="M633" s="32"/>
      <c r="N633" s="32"/>
      <c r="O633" s="32"/>
      <c r="P633" s="32"/>
      <c r="Q633" s="32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</row>
    <row r="634" spans="1:31" x14ac:dyDescent="0.25">
      <c r="A634" s="118"/>
      <c r="B634" s="67"/>
      <c r="C634" s="32"/>
      <c r="D634" s="67"/>
      <c r="E634" s="67"/>
      <c r="F634" s="67"/>
      <c r="G634" s="32"/>
      <c r="H634" s="32"/>
      <c r="I634" s="117"/>
      <c r="J634" s="32"/>
      <c r="K634" s="32"/>
      <c r="L634" s="32"/>
      <c r="M634" s="32"/>
      <c r="N634" s="32"/>
      <c r="O634" s="32"/>
      <c r="P634" s="32"/>
      <c r="Q634" s="32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</row>
    <row r="635" spans="1:31" x14ac:dyDescent="0.25">
      <c r="A635" s="118"/>
      <c r="B635" s="67"/>
      <c r="C635" s="32"/>
      <c r="D635" s="67"/>
      <c r="E635" s="67"/>
      <c r="F635" s="67"/>
      <c r="G635" s="32"/>
      <c r="H635" s="32"/>
      <c r="I635" s="117"/>
      <c r="J635" s="32"/>
      <c r="K635" s="32"/>
      <c r="L635" s="32"/>
      <c r="M635" s="32"/>
      <c r="N635" s="32"/>
      <c r="O635" s="32"/>
      <c r="P635" s="32"/>
      <c r="Q635" s="32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</row>
    <row r="636" spans="1:31" x14ac:dyDescent="0.25">
      <c r="A636" s="118"/>
      <c r="B636" s="67"/>
      <c r="C636" s="32"/>
      <c r="D636" s="67"/>
      <c r="E636" s="67"/>
      <c r="F636" s="67"/>
      <c r="G636" s="32"/>
      <c r="H636" s="32"/>
      <c r="I636" s="117"/>
      <c r="J636" s="32"/>
      <c r="K636" s="32"/>
      <c r="L636" s="32"/>
      <c r="M636" s="32"/>
      <c r="N636" s="32"/>
      <c r="O636" s="32"/>
      <c r="P636" s="32"/>
      <c r="Q636" s="32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</row>
    <row r="637" spans="1:31" x14ac:dyDescent="0.25">
      <c r="A637" s="118"/>
      <c r="B637" s="67"/>
      <c r="C637" s="32"/>
      <c r="D637" s="67"/>
      <c r="E637" s="67"/>
      <c r="F637" s="67"/>
      <c r="G637" s="32"/>
      <c r="H637" s="32"/>
      <c r="I637" s="117"/>
      <c r="J637" s="32"/>
      <c r="K637" s="32"/>
      <c r="L637" s="32"/>
      <c r="M637" s="32"/>
      <c r="N637" s="32"/>
      <c r="O637" s="32"/>
      <c r="P637" s="32"/>
      <c r="Q637" s="32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</row>
    <row r="638" spans="1:31" x14ac:dyDescent="0.25">
      <c r="A638" s="118"/>
      <c r="B638" s="67"/>
      <c r="C638" s="32"/>
      <c r="D638" s="67"/>
      <c r="E638" s="67"/>
      <c r="F638" s="67"/>
      <c r="G638" s="32"/>
      <c r="H638" s="32"/>
      <c r="I638" s="117"/>
      <c r="J638" s="32"/>
      <c r="K638" s="32"/>
      <c r="L638" s="32"/>
      <c r="M638" s="32"/>
      <c r="N638" s="32"/>
      <c r="O638" s="32"/>
      <c r="P638" s="32"/>
      <c r="Q638" s="32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</row>
    <row r="639" spans="1:31" x14ac:dyDescent="0.25">
      <c r="A639" s="118"/>
      <c r="B639" s="67"/>
      <c r="C639" s="32"/>
      <c r="D639" s="67"/>
      <c r="E639" s="67"/>
      <c r="F639" s="67"/>
      <c r="G639" s="32"/>
      <c r="H639" s="32"/>
      <c r="I639" s="117"/>
      <c r="J639" s="32"/>
      <c r="K639" s="32"/>
      <c r="L639" s="32"/>
      <c r="M639" s="32"/>
      <c r="N639" s="32"/>
      <c r="O639" s="32"/>
      <c r="P639" s="32"/>
      <c r="Q639" s="32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</row>
    <row r="640" spans="1:31" x14ac:dyDescent="0.25">
      <c r="A640" s="118"/>
      <c r="B640" s="67"/>
      <c r="C640" s="32"/>
      <c r="D640" s="67"/>
      <c r="E640" s="67"/>
      <c r="F640" s="67"/>
      <c r="G640" s="32"/>
      <c r="H640" s="32"/>
      <c r="I640" s="117"/>
      <c r="J640" s="32"/>
      <c r="K640" s="32"/>
      <c r="L640" s="32"/>
      <c r="M640" s="32"/>
      <c r="N640" s="32"/>
      <c r="O640" s="32"/>
      <c r="P640" s="32"/>
      <c r="Q640" s="32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</row>
    <row r="641" spans="1:31" x14ac:dyDescent="0.25">
      <c r="A641" s="118"/>
      <c r="B641" s="67"/>
      <c r="C641" s="32"/>
      <c r="D641" s="67"/>
      <c r="E641" s="67"/>
      <c r="F641" s="67"/>
      <c r="G641" s="32"/>
      <c r="H641" s="32"/>
      <c r="I641" s="117"/>
      <c r="J641" s="32"/>
      <c r="K641" s="32"/>
      <c r="L641" s="32"/>
      <c r="M641" s="32"/>
      <c r="N641" s="32"/>
      <c r="O641" s="32"/>
      <c r="P641" s="32"/>
      <c r="Q641" s="32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</row>
    <row r="642" spans="1:31" x14ac:dyDescent="0.25">
      <c r="A642" s="118"/>
      <c r="B642" s="67"/>
      <c r="C642" s="32"/>
      <c r="D642" s="67"/>
      <c r="E642" s="67"/>
      <c r="F642" s="67"/>
      <c r="G642" s="32"/>
      <c r="H642" s="32"/>
      <c r="I642" s="117"/>
      <c r="J642" s="32"/>
      <c r="K642" s="32"/>
      <c r="L642" s="32"/>
      <c r="M642" s="32"/>
      <c r="N642" s="32"/>
      <c r="O642" s="32"/>
      <c r="P642" s="32"/>
      <c r="Q642" s="32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</row>
    <row r="643" spans="1:31" x14ac:dyDescent="0.25">
      <c r="A643" s="118"/>
      <c r="B643" s="67"/>
      <c r="C643" s="32"/>
      <c r="D643" s="67"/>
      <c r="E643" s="67"/>
      <c r="F643" s="67"/>
      <c r="G643" s="32"/>
      <c r="H643" s="32"/>
      <c r="I643" s="117"/>
      <c r="J643" s="32"/>
      <c r="K643" s="32"/>
      <c r="L643" s="32"/>
      <c r="M643" s="32"/>
      <c r="N643" s="32"/>
      <c r="O643" s="32"/>
      <c r="P643" s="32"/>
      <c r="Q643" s="32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</row>
    <row r="644" spans="1:31" x14ac:dyDescent="0.25">
      <c r="A644" s="118"/>
      <c r="B644" s="67"/>
      <c r="C644" s="32"/>
      <c r="D644" s="67"/>
      <c r="E644" s="67"/>
      <c r="F644" s="67"/>
      <c r="G644" s="32"/>
      <c r="H644" s="32"/>
      <c r="I644" s="117"/>
      <c r="J644" s="32"/>
      <c r="K644" s="32"/>
      <c r="L644" s="32"/>
      <c r="M644" s="32"/>
      <c r="N644" s="32"/>
      <c r="O644" s="32"/>
      <c r="P644" s="32"/>
      <c r="Q644" s="32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</row>
    <row r="645" spans="1:31" x14ac:dyDescent="0.25">
      <c r="A645" s="118"/>
      <c r="B645" s="67"/>
      <c r="C645" s="32"/>
      <c r="D645" s="67"/>
      <c r="E645" s="67"/>
      <c r="F645" s="67"/>
      <c r="G645" s="32"/>
      <c r="H645" s="32"/>
      <c r="I645" s="117"/>
      <c r="J645" s="32"/>
      <c r="K645" s="32"/>
      <c r="L645" s="32"/>
      <c r="M645" s="32"/>
      <c r="N645" s="32"/>
      <c r="O645" s="32"/>
      <c r="P645" s="32"/>
      <c r="Q645" s="32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</row>
    <row r="646" spans="1:31" x14ac:dyDescent="0.25">
      <c r="A646" s="118"/>
      <c r="B646" s="67"/>
      <c r="C646" s="32"/>
      <c r="D646" s="67"/>
      <c r="E646" s="67"/>
      <c r="F646" s="67"/>
      <c r="G646" s="32"/>
      <c r="H646" s="32"/>
      <c r="I646" s="117"/>
      <c r="J646" s="32"/>
      <c r="K646" s="32"/>
      <c r="L646" s="32"/>
      <c r="M646" s="32"/>
      <c r="N646" s="32"/>
      <c r="O646" s="32"/>
      <c r="P646" s="32"/>
      <c r="Q646" s="32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</row>
    <row r="647" spans="1:31" x14ac:dyDescent="0.25">
      <c r="A647" s="118"/>
      <c r="B647" s="67"/>
      <c r="C647" s="32"/>
      <c r="D647" s="67"/>
      <c r="E647" s="67"/>
      <c r="F647" s="67"/>
      <c r="G647" s="32"/>
      <c r="H647" s="32"/>
      <c r="I647" s="117"/>
      <c r="J647" s="32"/>
      <c r="K647" s="32"/>
      <c r="L647" s="32"/>
      <c r="M647" s="32"/>
      <c r="N647" s="32"/>
      <c r="O647" s="32"/>
      <c r="P647" s="32"/>
      <c r="Q647" s="32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</row>
    <row r="648" spans="1:31" x14ac:dyDescent="0.25">
      <c r="A648" s="118"/>
      <c r="B648" s="67"/>
      <c r="C648" s="32"/>
      <c r="D648" s="67"/>
      <c r="E648" s="67"/>
      <c r="F648" s="67"/>
      <c r="G648" s="32"/>
      <c r="H648" s="32"/>
      <c r="I648" s="117"/>
      <c r="J648" s="32"/>
      <c r="K648" s="32"/>
      <c r="L648" s="32"/>
      <c r="M648" s="32"/>
      <c r="N648" s="32"/>
      <c r="O648" s="32"/>
      <c r="P648" s="32"/>
      <c r="Q648" s="32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</row>
    <row r="649" spans="1:31" x14ac:dyDescent="0.25">
      <c r="A649" s="118"/>
      <c r="B649" s="67"/>
      <c r="C649" s="32"/>
      <c r="D649" s="67"/>
      <c r="E649" s="67"/>
      <c r="F649" s="67"/>
      <c r="G649" s="32"/>
      <c r="H649" s="32"/>
      <c r="I649" s="117"/>
      <c r="J649" s="32"/>
      <c r="K649" s="32"/>
      <c r="L649" s="32"/>
      <c r="M649" s="32"/>
      <c r="N649" s="32"/>
      <c r="O649" s="32"/>
      <c r="P649" s="32"/>
      <c r="Q649" s="32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</row>
    <row r="650" spans="1:31" x14ac:dyDescent="0.25">
      <c r="A650" s="118"/>
      <c r="B650" s="67"/>
      <c r="C650" s="32"/>
      <c r="D650" s="67"/>
      <c r="E650" s="67"/>
      <c r="F650" s="67"/>
      <c r="G650" s="32"/>
      <c r="H650" s="32"/>
      <c r="I650" s="117"/>
      <c r="J650" s="32"/>
      <c r="K650" s="32"/>
      <c r="L650" s="32"/>
      <c r="M650" s="32"/>
      <c r="N650" s="32"/>
      <c r="O650" s="32"/>
      <c r="P650" s="32"/>
      <c r="Q650" s="32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</row>
    <row r="651" spans="1:31" x14ac:dyDescent="0.25">
      <c r="A651" s="118"/>
      <c r="B651" s="67"/>
      <c r="C651" s="32"/>
      <c r="D651" s="67"/>
      <c r="E651" s="67"/>
      <c r="F651" s="67"/>
      <c r="G651" s="32"/>
      <c r="H651" s="32"/>
      <c r="I651" s="117"/>
      <c r="J651" s="32"/>
      <c r="K651" s="32"/>
      <c r="L651" s="32"/>
      <c r="M651" s="32"/>
      <c r="N651" s="32"/>
      <c r="O651" s="32"/>
      <c r="P651" s="32"/>
      <c r="Q651" s="32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</row>
    <row r="652" spans="1:31" x14ac:dyDescent="0.25">
      <c r="A652" s="118"/>
      <c r="B652" s="67"/>
      <c r="C652" s="32"/>
      <c r="D652" s="67"/>
      <c r="E652" s="67"/>
      <c r="F652" s="67"/>
      <c r="G652" s="32"/>
      <c r="H652" s="32"/>
      <c r="I652" s="117"/>
      <c r="J652" s="32"/>
      <c r="K652" s="32"/>
      <c r="L652" s="32"/>
      <c r="M652" s="32"/>
      <c r="N652" s="32"/>
      <c r="O652" s="32"/>
      <c r="P652" s="32"/>
      <c r="Q652" s="32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</row>
    <row r="653" spans="1:31" x14ac:dyDescent="0.25">
      <c r="A653" s="118"/>
      <c r="B653" s="67"/>
      <c r="C653" s="32"/>
      <c r="D653" s="67"/>
      <c r="E653" s="67"/>
      <c r="F653" s="67"/>
      <c r="G653" s="32"/>
      <c r="H653" s="32"/>
      <c r="I653" s="117"/>
      <c r="J653" s="32"/>
      <c r="K653" s="32"/>
      <c r="L653" s="32"/>
      <c r="M653" s="32"/>
      <c r="N653" s="32"/>
      <c r="O653" s="32"/>
      <c r="P653" s="32"/>
      <c r="Q653" s="32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</row>
    <row r="654" spans="1:31" x14ac:dyDescent="0.25">
      <c r="A654" s="118"/>
      <c r="B654" s="67"/>
      <c r="C654" s="32"/>
      <c r="D654" s="67"/>
      <c r="E654" s="67"/>
      <c r="F654" s="67"/>
      <c r="G654" s="32"/>
      <c r="H654" s="32"/>
      <c r="I654" s="117"/>
      <c r="J654" s="32"/>
      <c r="K654" s="32"/>
      <c r="L654" s="32"/>
      <c r="M654" s="32"/>
      <c r="N654" s="32"/>
      <c r="O654" s="32"/>
      <c r="P654" s="32"/>
      <c r="Q654" s="32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</row>
    <row r="655" spans="1:31" x14ac:dyDescent="0.25">
      <c r="A655" s="118"/>
      <c r="B655" s="67"/>
      <c r="C655" s="32"/>
      <c r="D655" s="67"/>
      <c r="E655" s="67"/>
      <c r="F655" s="67"/>
      <c r="G655" s="32"/>
      <c r="H655" s="32"/>
      <c r="I655" s="117"/>
      <c r="J655" s="32"/>
      <c r="K655" s="32"/>
      <c r="L655" s="32"/>
      <c r="M655" s="32"/>
      <c r="N655" s="32"/>
      <c r="O655" s="32"/>
      <c r="P655" s="32"/>
      <c r="Q655" s="32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</row>
    <row r="656" spans="1:31" x14ac:dyDescent="0.25">
      <c r="A656" s="118"/>
      <c r="B656" s="67"/>
      <c r="C656" s="32"/>
      <c r="D656" s="67"/>
      <c r="E656" s="67"/>
      <c r="F656" s="67"/>
      <c r="G656" s="32"/>
      <c r="H656" s="32"/>
      <c r="I656" s="117"/>
      <c r="J656" s="32"/>
      <c r="K656" s="32"/>
      <c r="L656" s="32"/>
      <c r="M656" s="32"/>
      <c r="N656" s="32"/>
      <c r="O656" s="32"/>
      <c r="P656" s="32"/>
      <c r="Q656" s="32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</row>
    <row r="657" spans="1:31" x14ac:dyDescent="0.25">
      <c r="A657" s="118"/>
      <c r="B657" s="67"/>
      <c r="C657" s="32"/>
      <c r="D657" s="67"/>
      <c r="E657" s="67"/>
      <c r="F657" s="67"/>
      <c r="G657" s="32"/>
      <c r="H657" s="32"/>
      <c r="I657" s="117"/>
      <c r="J657" s="32"/>
      <c r="K657" s="32"/>
      <c r="L657" s="32"/>
      <c r="M657" s="32"/>
      <c r="N657" s="32"/>
      <c r="O657" s="32"/>
      <c r="P657" s="32"/>
      <c r="Q657" s="32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</row>
    <row r="658" spans="1:31" x14ac:dyDescent="0.25">
      <c r="A658" s="118"/>
      <c r="B658" s="67"/>
      <c r="C658" s="32"/>
      <c r="D658" s="67"/>
      <c r="E658" s="67"/>
      <c r="F658" s="67"/>
      <c r="G658" s="32"/>
      <c r="H658" s="32"/>
      <c r="I658" s="117"/>
      <c r="J658" s="32"/>
      <c r="K658" s="32"/>
      <c r="L658" s="32"/>
      <c r="M658" s="32"/>
      <c r="N658" s="32"/>
      <c r="O658" s="32"/>
      <c r="P658" s="32"/>
      <c r="Q658" s="32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</row>
    <row r="659" spans="1:31" x14ac:dyDescent="0.25">
      <c r="A659" s="118"/>
      <c r="B659" s="67"/>
      <c r="C659" s="32"/>
      <c r="D659" s="67"/>
      <c r="E659" s="67"/>
      <c r="F659" s="67"/>
      <c r="G659" s="32"/>
      <c r="H659" s="32"/>
      <c r="I659" s="117"/>
      <c r="J659" s="32"/>
      <c r="K659" s="32"/>
      <c r="L659" s="32"/>
      <c r="M659" s="32"/>
      <c r="N659" s="32"/>
      <c r="O659" s="32"/>
      <c r="P659" s="32"/>
      <c r="Q659" s="32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</row>
    <row r="660" spans="1:31" x14ac:dyDescent="0.25">
      <c r="A660" s="118"/>
      <c r="B660" s="67"/>
      <c r="C660" s="32"/>
      <c r="D660" s="67"/>
      <c r="E660" s="67"/>
      <c r="F660" s="67"/>
      <c r="G660" s="32"/>
      <c r="H660" s="32"/>
      <c r="I660" s="117"/>
      <c r="J660" s="32"/>
      <c r="K660" s="32"/>
      <c r="L660" s="32"/>
      <c r="M660" s="32"/>
      <c r="N660" s="32"/>
      <c r="O660" s="32"/>
      <c r="P660" s="32"/>
      <c r="Q660" s="32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</row>
    <row r="661" spans="1:31" x14ac:dyDescent="0.25">
      <c r="A661" s="118"/>
      <c r="B661" s="67"/>
      <c r="C661" s="32"/>
      <c r="D661" s="67"/>
      <c r="E661" s="67"/>
      <c r="F661" s="67"/>
      <c r="G661" s="32"/>
      <c r="H661" s="32"/>
      <c r="I661" s="117"/>
      <c r="J661" s="32"/>
      <c r="K661" s="32"/>
      <c r="L661" s="32"/>
      <c r="M661" s="32"/>
      <c r="N661" s="32"/>
      <c r="O661" s="32"/>
      <c r="P661" s="32"/>
      <c r="Q661" s="32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</row>
    <row r="662" spans="1:31" x14ac:dyDescent="0.25">
      <c r="A662" s="118"/>
      <c r="B662" s="67"/>
      <c r="C662" s="32"/>
      <c r="D662" s="67"/>
      <c r="E662" s="67"/>
      <c r="F662" s="67"/>
      <c r="G662" s="32"/>
      <c r="H662" s="32"/>
      <c r="I662" s="117"/>
      <c r="J662" s="32"/>
      <c r="K662" s="32"/>
      <c r="L662" s="32"/>
      <c r="M662" s="32"/>
      <c r="N662" s="32"/>
      <c r="O662" s="32"/>
      <c r="P662" s="32"/>
      <c r="Q662" s="32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</row>
    <row r="663" spans="1:31" x14ac:dyDescent="0.25">
      <c r="A663" s="118"/>
      <c r="B663" s="67"/>
      <c r="C663" s="32"/>
      <c r="D663" s="67"/>
      <c r="E663" s="67"/>
      <c r="F663" s="67"/>
      <c r="G663" s="32"/>
      <c r="H663" s="32"/>
      <c r="I663" s="117"/>
      <c r="J663" s="32"/>
      <c r="K663" s="32"/>
      <c r="L663" s="32"/>
      <c r="M663" s="32"/>
      <c r="N663" s="32"/>
      <c r="O663" s="32"/>
      <c r="P663" s="32"/>
      <c r="Q663" s="32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</row>
    <row r="664" spans="1:31" x14ac:dyDescent="0.25">
      <c r="A664" s="118"/>
      <c r="B664" s="67"/>
      <c r="C664" s="32"/>
      <c r="D664" s="67"/>
      <c r="E664" s="67"/>
      <c r="F664" s="67"/>
      <c r="G664" s="32"/>
      <c r="H664" s="32"/>
      <c r="I664" s="117"/>
      <c r="J664" s="32"/>
      <c r="K664" s="32"/>
      <c r="L664" s="32"/>
      <c r="M664" s="32"/>
      <c r="N664" s="32"/>
      <c r="O664" s="32"/>
      <c r="P664" s="32"/>
      <c r="Q664" s="32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</row>
    <row r="665" spans="1:31" x14ac:dyDescent="0.25">
      <c r="A665" s="118"/>
      <c r="B665" s="67"/>
      <c r="C665" s="32"/>
      <c r="D665" s="67"/>
      <c r="E665" s="67"/>
      <c r="F665" s="67"/>
      <c r="G665" s="32"/>
      <c r="H665" s="32"/>
      <c r="I665" s="117"/>
      <c r="J665" s="32"/>
      <c r="K665" s="32"/>
      <c r="L665" s="32"/>
      <c r="M665" s="32"/>
      <c r="N665" s="32"/>
      <c r="O665" s="32"/>
      <c r="P665" s="32"/>
      <c r="Q665" s="32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</row>
    <row r="666" spans="1:31" x14ac:dyDescent="0.25">
      <c r="A666" s="118"/>
      <c r="B666" s="67"/>
      <c r="C666" s="32"/>
      <c r="D666" s="67"/>
      <c r="E666" s="67"/>
      <c r="F666" s="67"/>
      <c r="G666" s="32"/>
      <c r="H666" s="32"/>
      <c r="I666" s="117"/>
      <c r="J666" s="32"/>
      <c r="K666" s="32"/>
      <c r="L666" s="32"/>
      <c r="M666" s="32"/>
      <c r="N666" s="32"/>
      <c r="O666" s="32"/>
      <c r="P666" s="32"/>
      <c r="Q666" s="32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</row>
    <row r="667" spans="1:31" x14ac:dyDescent="0.25">
      <c r="A667" s="118"/>
      <c r="B667" s="67"/>
      <c r="C667" s="32"/>
      <c r="D667" s="67"/>
      <c r="E667" s="67"/>
      <c r="F667" s="67"/>
      <c r="G667" s="32"/>
      <c r="H667" s="32"/>
      <c r="I667" s="117"/>
      <c r="J667" s="32"/>
      <c r="K667" s="32"/>
      <c r="L667" s="32"/>
      <c r="M667" s="32"/>
      <c r="N667" s="32"/>
      <c r="O667" s="32"/>
      <c r="P667" s="32"/>
      <c r="Q667" s="32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</row>
    <row r="668" spans="1:31" x14ac:dyDescent="0.25">
      <c r="A668" s="118"/>
      <c r="B668" s="67"/>
      <c r="C668" s="32"/>
      <c r="D668" s="67"/>
      <c r="E668" s="67"/>
      <c r="F668" s="67"/>
      <c r="G668" s="32"/>
      <c r="H668" s="32"/>
      <c r="I668" s="117"/>
      <c r="J668" s="32"/>
      <c r="K668" s="32"/>
      <c r="L668" s="32"/>
      <c r="M668" s="32"/>
      <c r="N668" s="32"/>
      <c r="O668" s="32"/>
      <c r="P668" s="32"/>
      <c r="Q668" s="32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</row>
    <row r="669" spans="1:31" x14ac:dyDescent="0.25">
      <c r="A669" s="118"/>
      <c r="B669" s="67"/>
      <c r="C669" s="32"/>
      <c r="D669" s="67"/>
      <c r="E669" s="67"/>
      <c r="F669" s="67"/>
      <c r="G669" s="32"/>
      <c r="H669" s="32"/>
      <c r="I669" s="117"/>
      <c r="J669" s="32"/>
      <c r="K669" s="32"/>
      <c r="L669" s="32"/>
      <c r="M669" s="32"/>
      <c r="N669" s="32"/>
      <c r="O669" s="32"/>
      <c r="P669" s="32"/>
      <c r="Q669" s="32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</row>
    <row r="670" spans="1:31" x14ac:dyDescent="0.25">
      <c r="A670" s="118"/>
      <c r="B670" s="67"/>
      <c r="C670" s="32"/>
      <c r="D670" s="67"/>
      <c r="E670" s="67"/>
      <c r="F670" s="67"/>
      <c r="G670" s="32"/>
      <c r="H670" s="32"/>
      <c r="I670" s="117"/>
      <c r="J670" s="32"/>
      <c r="K670" s="32"/>
      <c r="L670" s="32"/>
      <c r="M670" s="32"/>
      <c r="N670" s="32"/>
      <c r="O670" s="32"/>
      <c r="P670" s="32"/>
      <c r="Q670" s="32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</row>
    <row r="671" spans="1:31" x14ac:dyDescent="0.25">
      <c r="A671" s="118"/>
      <c r="B671" s="67"/>
      <c r="C671" s="32"/>
      <c r="D671" s="67"/>
      <c r="E671" s="67"/>
      <c r="F671" s="67"/>
      <c r="G671" s="32"/>
      <c r="H671" s="32"/>
      <c r="I671" s="117"/>
      <c r="J671" s="32"/>
      <c r="K671" s="32"/>
      <c r="L671" s="32"/>
      <c r="M671" s="32"/>
      <c r="N671" s="32"/>
      <c r="O671" s="32"/>
      <c r="P671" s="32"/>
      <c r="Q671" s="32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</row>
    <row r="672" spans="1:31" x14ac:dyDescent="0.25">
      <c r="A672" s="118"/>
      <c r="B672" s="67"/>
      <c r="C672" s="32"/>
      <c r="D672" s="67"/>
      <c r="E672" s="67"/>
      <c r="F672" s="67"/>
      <c r="G672" s="32"/>
      <c r="H672" s="32"/>
      <c r="I672" s="117"/>
      <c r="J672" s="32"/>
      <c r="K672" s="32"/>
      <c r="L672" s="32"/>
      <c r="M672" s="32"/>
      <c r="N672" s="32"/>
      <c r="O672" s="32"/>
      <c r="P672" s="32"/>
      <c r="Q672" s="32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</row>
    <row r="673" spans="1:31" x14ac:dyDescent="0.25">
      <c r="A673" s="118"/>
      <c r="B673" s="67"/>
      <c r="C673" s="32"/>
      <c r="D673" s="67"/>
      <c r="E673" s="67"/>
      <c r="F673" s="67"/>
      <c r="G673" s="32"/>
      <c r="H673" s="32"/>
      <c r="I673" s="117"/>
      <c r="J673" s="32"/>
      <c r="K673" s="32"/>
      <c r="L673" s="32"/>
      <c r="M673" s="32"/>
      <c r="N673" s="32"/>
      <c r="O673" s="32"/>
      <c r="P673" s="32"/>
      <c r="Q673" s="32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</row>
    <row r="674" spans="1:31" x14ac:dyDescent="0.25">
      <c r="A674" s="118"/>
      <c r="B674" s="67"/>
      <c r="C674" s="32"/>
      <c r="D674" s="67"/>
      <c r="E674" s="67"/>
      <c r="F674" s="67"/>
      <c r="G674" s="32"/>
      <c r="H674" s="32"/>
      <c r="I674" s="117"/>
      <c r="J674" s="32"/>
      <c r="K674" s="32"/>
      <c r="L674" s="32"/>
      <c r="M674" s="32"/>
      <c r="N674" s="32"/>
      <c r="O674" s="32"/>
      <c r="P674" s="32"/>
      <c r="Q674" s="32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</row>
    <row r="675" spans="1:31" x14ac:dyDescent="0.25">
      <c r="A675" s="118"/>
      <c r="B675" s="67"/>
      <c r="C675" s="32"/>
      <c r="D675" s="67"/>
      <c r="E675" s="67"/>
      <c r="F675" s="67"/>
      <c r="G675" s="32"/>
      <c r="H675" s="32"/>
      <c r="I675" s="117"/>
      <c r="J675" s="32"/>
      <c r="K675" s="32"/>
      <c r="L675" s="32"/>
      <c r="M675" s="32"/>
      <c r="N675" s="32"/>
      <c r="O675" s="32"/>
      <c r="P675" s="32"/>
      <c r="Q675" s="32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</row>
    <row r="676" spans="1:31" x14ac:dyDescent="0.25">
      <c r="A676" s="118"/>
      <c r="B676" s="67"/>
      <c r="C676" s="32"/>
      <c r="D676" s="67"/>
      <c r="E676" s="67"/>
      <c r="F676" s="67"/>
      <c r="G676" s="32"/>
      <c r="H676" s="32"/>
      <c r="I676" s="117"/>
      <c r="J676" s="32"/>
      <c r="K676" s="32"/>
      <c r="L676" s="32"/>
      <c r="M676" s="32"/>
      <c r="N676" s="32"/>
      <c r="O676" s="32"/>
      <c r="P676" s="32"/>
      <c r="Q676" s="32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</row>
    <row r="677" spans="1:31" x14ac:dyDescent="0.25">
      <c r="A677" s="118"/>
      <c r="B677" s="67"/>
      <c r="C677" s="32"/>
      <c r="D677" s="67"/>
      <c r="E677" s="67"/>
      <c r="F677" s="67"/>
      <c r="G677" s="32"/>
      <c r="H677" s="32"/>
      <c r="I677" s="117"/>
      <c r="J677" s="32"/>
      <c r="K677" s="32"/>
      <c r="L677" s="32"/>
      <c r="M677" s="32"/>
      <c r="N677" s="32"/>
      <c r="O677" s="32"/>
      <c r="P677" s="32"/>
      <c r="Q677" s="32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</row>
    <row r="678" spans="1:31" x14ac:dyDescent="0.25">
      <c r="A678" s="118"/>
      <c r="B678" s="67"/>
      <c r="C678" s="32"/>
      <c r="D678" s="67"/>
      <c r="E678" s="67"/>
      <c r="F678" s="67"/>
      <c r="G678" s="32"/>
      <c r="H678" s="32"/>
      <c r="I678" s="117"/>
      <c r="J678" s="32"/>
      <c r="K678" s="32"/>
      <c r="L678" s="32"/>
      <c r="M678" s="32"/>
      <c r="N678" s="32"/>
      <c r="O678" s="32"/>
      <c r="P678" s="32"/>
      <c r="Q678" s="32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</row>
    <row r="679" spans="1:31" x14ac:dyDescent="0.25">
      <c r="A679" s="118"/>
      <c r="B679" s="67"/>
      <c r="C679" s="32"/>
      <c r="D679" s="67"/>
      <c r="E679" s="67"/>
      <c r="F679" s="67"/>
      <c r="G679" s="32"/>
      <c r="H679" s="32"/>
      <c r="I679" s="117"/>
      <c r="J679" s="32"/>
      <c r="K679" s="32"/>
      <c r="L679" s="32"/>
      <c r="M679" s="32"/>
      <c r="N679" s="32"/>
      <c r="O679" s="32"/>
      <c r="P679" s="32"/>
      <c r="Q679" s="32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</row>
    <row r="680" spans="1:31" x14ac:dyDescent="0.25">
      <c r="A680" s="118"/>
      <c r="B680" s="67"/>
      <c r="C680" s="32"/>
      <c r="D680" s="67"/>
      <c r="E680" s="67"/>
      <c r="F680" s="67"/>
      <c r="G680" s="32"/>
      <c r="H680" s="32"/>
      <c r="I680" s="117"/>
      <c r="J680" s="32"/>
      <c r="K680" s="32"/>
      <c r="L680" s="32"/>
      <c r="M680" s="32"/>
      <c r="N680" s="32"/>
      <c r="O680" s="32"/>
      <c r="P680" s="32"/>
      <c r="Q680" s="32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</row>
    <row r="681" spans="1:31" x14ac:dyDescent="0.25">
      <c r="A681" s="118"/>
      <c r="B681" s="67"/>
      <c r="C681" s="32"/>
      <c r="D681" s="67"/>
      <c r="E681" s="67"/>
      <c r="F681" s="67"/>
      <c r="G681" s="32"/>
      <c r="H681" s="32"/>
      <c r="I681" s="117"/>
      <c r="J681" s="32"/>
      <c r="K681" s="32"/>
      <c r="L681" s="32"/>
      <c r="M681" s="32"/>
      <c r="N681" s="32"/>
      <c r="O681" s="32"/>
      <c r="P681" s="32"/>
      <c r="Q681" s="32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</row>
    <row r="682" spans="1:31" x14ac:dyDescent="0.25">
      <c r="A682" s="118"/>
      <c r="B682" s="67"/>
      <c r="C682" s="32"/>
      <c r="D682" s="67"/>
      <c r="E682" s="67"/>
      <c r="F682" s="67"/>
      <c r="G682" s="32"/>
      <c r="H682" s="32"/>
      <c r="I682" s="117"/>
      <c r="J682" s="32"/>
      <c r="K682" s="32"/>
      <c r="L682" s="32"/>
      <c r="M682" s="32"/>
      <c r="N682" s="32"/>
      <c r="O682" s="32"/>
      <c r="P682" s="32"/>
      <c r="Q682" s="32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</row>
    <row r="683" spans="1:31" x14ac:dyDescent="0.25">
      <c r="A683" s="118"/>
      <c r="B683" s="67"/>
      <c r="C683" s="32"/>
      <c r="D683" s="67"/>
      <c r="E683" s="67"/>
      <c r="F683" s="67"/>
      <c r="G683" s="32"/>
      <c r="H683" s="32"/>
      <c r="I683" s="117"/>
      <c r="J683" s="32"/>
      <c r="K683" s="32"/>
      <c r="L683" s="32"/>
      <c r="M683" s="32"/>
      <c r="N683" s="32"/>
      <c r="O683" s="32"/>
      <c r="P683" s="32"/>
      <c r="Q683" s="32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</row>
    <row r="684" spans="1:31" x14ac:dyDescent="0.25">
      <c r="A684" s="118"/>
      <c r="B684" s="67"/>
      <c r="C684" s="32"/>
      <c r="D684" s="67"/>
      <c r="E684" s="67"/>
      <c r="F684" s="67"/>
      <c r="G684" s="32"/>
      <c r="H684" s="32"/>
      <c r="I684" s="117"/>
      <c r="J684" s="32"/>
      <c r="K684" s="32"/>
      <c r="L684" s="32"/>
      <c r="M684" s="32"/>
      <c r="N684" s="32"/>
      <c r="O684" s="32"/>
      <c r="P684" s="32"/>
      <c r="Q684" s="32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</row>
    <row r="685" spans="1:31" x14ac:dyDescent="0.25">
      <c r="A685" s="118"/>
      <c r="B685" s="67"/>
      <c r="C685" s="32"/>
      <c r="D685" s="67"/>
      <c r="E685" s="67"/>
      <c r="F685" s="67"/>
      <c r="G685" s="32"/>
      <c r="H685" s="32"/>
      <c r="I685" s="117"/>
      <c r="J685" s="32"/>
      <c r="K685" s="32"/>
      <c r="L685" s="32"/>
      <c r="M685" s="32"/>
      <c r="N685" s="32"/>
      <c r="O685" s="32"/>
      <c r="P685" s="32"/>
      <c r="Q685" s="32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</row>
    <row r="686" spans="1:31" x14ac:dyDescent="0.25">
      <c r="A686" s="118"/>
      <c r="B686" s="67"/>
      <c r="C686" s="32"/>
      <c r="D686" s="67"/>
      <c r="E686" s="67"/>
      <c r="F686" s="67"/>
      <c r="G686" s="32"/>
      <c r="H686" s="32"/>
      <c r="I686" s="117"/>
      <c r="J686" s="32"/>
      <c r="K686" s="32"/>
      <c r="L686" s="32"/>
      <c r="M686" s="32"/>
      <c r="N686" s="32"/>
      <c r="O686" s="32"/>
      <c r="P686" s="32"/>
      <c r="Q686" s="32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</row>
    <row r="687" spans="1:31" x14ac:dyDescent="0.25">
      <c r="A687" s="118"/>
      <c r="B687" s="67"/>
      <c r="C687" s="32"/>
      <c r="D687" s="67"/>
      <c r="E687" s="67"/>
      <c r="F687" s="67"/>
      <c r="G687" s="32"/>
      <c r="H687" s="32"/>
      <c r="I687" s="117"/>
      <c r="J687" s="32"/>
      <c r="K687" s="32"/>
      <c r="L687" s="32"/>
      <c r="M687" s="32"/>
      <c r="N687" s="32"/>
      <c r="O687" s="32"/>
      <c r="P687" s="32"/>
      <c r="Q687" s="32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</row>
    <row r="688" spans="1:31" x14ac:dyDescent="0.25">
      <c r="A688" s="118"/>
      <c r="B688" s="67"/>
      <c r="C688" s="32"/>
      <c r="D688" s="67"/>
      <c r="E688" s="67"/>
      <c r="F688" s="67"/>
      <c r="G688" s="32"/>
      <c r="H688" s="32"/>
      <c r="I688" s="117"/>
      <c r="J688" s="32"/>
      <c r="K688" s="32"/>
      <c r="L688" s="32"/>
      <c r="M688" s="32"/>
      <c r="N688" s="32"/>
      <c r="O688" s="32"/>
      <c r="P688" s="32"/>
      <c r="Q688" s="32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</row>
    <row r="689" spans="1:31" x14ac:dyDescent="0.25">
      <c r="A689" s="118"/>
      <c r="B689" s="67"/>
      <c r="C689" s="32"/>
      <c r="D689" s="67"/>
      <c r="E689" s="67"/>
      <c r="F689" s="67"/>
      <c r="G689" s="32"/>
      <c r="H689" s="32"/>
      <c r="I689" s="117"/>
      <c r="J689" s="32"/>
      <c r="K689" s="32"/>
      <c r="L689" s="32"/>
      <c r="M689" s="32"/>
      <c r="N689" s="32"/>
      <c r="O689" s="32"/>
      <c r="P689" s="32"/>
      <c r="Q689" s="32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</row>
    <row r="690" spans="1:31" x14ac:dyDescent="0.25">
      <c r="A690" s="118"/>
      <c r="B690" s="67"/>
      <c r="C690" s="32"/>
      <c r="D690" s="67"/>
      <c r="E690" s="67"/>
      <c r="F690" s="67"/>
      <c r="G690" s="32"/>
      <c r="H690" s="32"/>
      <c r="I690" s="117"/>
      <c r="J690" s="32"/>
      <c r="K690" s="32"/>
      <c r="L690" s="32"/>
      <c r="M690" s="32"/>
      <c r="N690" s="32"/>
      <c r="O690" s="32"/>
      <c r="P690" s="32"/>
      <c r="Q690" s="32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</row>
    <row r="691" spans="1:31" x14ac:dyDescent="0.25">
      <c r="A691" s="118"/>
      <c r="B691" s="67"/>
      <c r="C691" s="32"/>
      <c r="D691" s="67"/>
      <c r="E691" s="67"/>
      <c r="F691" s="67"/>
      <c r="G691" s="32"/>
      <c r="H691" s="32"/>
      <c r="I691" s="117"/>
      <c r="J691" s="32"/>
      <c r="K691" s="32"/>
      <c r="L691" s="32"/>
      <c r="M691" s="32"/>
      <c r="N691" s="32"/>
      <c r="O691" s="32"/>
      <c r="P691" s="32"/>
      <c r="Q691" s="32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</row>
    <row r="692" spans="1:31" x14ac:dyDescent="0.25">
      <c r="A692" s="118"/>
      <c r="B692" s="67"/>
      <c r="C692" s="32"/>
      <c r="D692" s="67"/>
      <c r="E692" s="67"/>
      <c r="F692" s="67"/>
      <c r="G692" s="32"/>
      <c r="H692" s="32"/>
      <c r="I692" s="117"/>
      <c r="J692" s="32"/>
      <c r="K692" s="32"/>
      <c r="L692" s="32"/>
      <c r="M692" s="32"/>
      <c r="N692" s="32"/>
      <c r="O692" s="32"/>
      <c r="P692" s="32"/>
      <c r="Q692" s="32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</row>
    <row r="693" spans="1:31" x14ac:dyDescent="0.25">
      <c r="A693" s="118"/>
      <c r="B693" s="67"/>
      <c r="C693" s="32"/>
      <c r="D693" s="67"/>
      <c r="E693" s="67"/>
      <c r="F693" s="67"/>
      <c r="G693" s="32"/>
      <c r="H693" s="32"/>
      <c r="I693" s="117"/>
      <c r="J693" s="32"/>
      <c r="K693" s="32"/>
      <c r="L693" s="32"/>
      <c r="M693" s="32"/>
      <c r="N693" s="32"/>
      <c r="O693" s="32"/>
      <c r="P693" s="32"/>
      <c r="Q693" s="32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</row>
    <row r="694" spans="1:31" x14ac:dyDescent="0.25">
      <c r="A694" s="118"/>
      <c r="B694" s="67"/>
      <c r="C694" s="32"/>
      <c r="D694" s="67"/>
      <c r="E694" s="67"/>
      <c r="F694" s="67"/>
      <c r="G694" s="32"/>
      <c r="H694" s="32"/>
      <c r="I694" s="117"/>
      <c r="J694" s="32"/>
      <c r="K694" s="32"/>
      <c r="L694" s="32"/>
      <c r="M694" s="32"/>
      <c r="N694" s="32"/>
      <c r="O694" s="32"/>
      <c r="P694" s="32"/>
      <c r="Q694" s="32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</row>
    <row r="695" spans="1:31" x14ac:dyDescent="0.25">
      <c r="A695" s="118"/>
      <c r="B695" s="67"/>
      <c r="C695" s="32"/>
      <c r="D695" s="67"/>
      <c r="E695" s="67"/>
      <c r="F695" s="67"/>
      <c r="G695" s="32"/>
      <c r="H695" s="32"/>
      <c r="I695" s="117"/>
      <c r="J695" s="32"/>
      <c r="K695" s="32"/>
      <c r="L695" s="32"/>
      <c r="M695" s="32"/>
      <c r="N695" s="32"/>
      <c r="O695" s="32"/>
      <c r="P695" s="32"/>
      <c r="Q695" s="32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</row>
    <row r="696" spans="1:31" x14ac:dyDescent="0.25">
      <c r="A696" s="118"/>
      <c r="B696" s="67"/>
      <c r="C696" s="32"/>
      <c r="D696" s="67"/>
      <c r="E696" s="67"/>
      <c r="F696" s="67"/>
      <c r="G696" s="32"/>
      <c r="H696" s="32"/>
      <c r="I696" s="117"/>
      <c r="J696" s="32"/>
      <c r="K696" s="32"/>
      <c r="L696" s="32"/>
      <c r="M696" s="32"/>
      <c r="N696" s="32"/>
      <c r="O696" s="32"/>
      <c r="P696" s="32"/>
      <c r="Q696" s="32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</row>
    <row r="697" spans="1:31" x14ac:dyDescent="0.25">
      <c r="A697" s="118"/>
      <c r="B697" s="67"/>
      <c r="C697" s="32"/>
      <c r="D697" s="67"/>
      <c r="E697" s="67"/>
      <c r="F697" s="67"/>
      <c r="G697" s="32"/>
      <c r="H697" s="32"/>
      <c r="I697" s="117"/>
      <c r="J697" s="32"/>
      <c r="K697" s="32"/>
      <c r="L697" s="32"/>
      <c r="M697" s="32"/>
      <c r="N697" s="32"/>
      <c r="O697" s="32"/>
      <c r="P697" s="32"/>
      <c r="Q697" s="32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</row>
    <row r="698" spans="1:31" x14ac:dyDescent="0.25">
      <c r="A698" s="118"/>
      <c r="B698" s="67"/>
      <c r="C698" s="32"/>
      <c r="D698" s="67"/>
      <c r="E698" s="67"/>
      <c r="F698" s="67"/>
      <c r="G698" s="32"/>
      <c r="H698" s="32"/>
      <c r="I698" s="117"/>
      <c r="J698" s="32"/>
      <c r="K698" s="32"/>
      <c r="L698" s="32"/>
      <c r="M698" s="32"/>
      <c r="N698" s="32"/>
      <c r="O698" s="32"/>
      <c r="P698" s="32"/>
      <c r="Q698" s="32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</row>
    <row r="699" spans="1:31" x14ac:dyDescent="0.25">
      <c r="A699" s="118"/>
      <c r="B699" s="67"/>
      <c r="C699" s="32"/>
      <c r="D699" s="67"/>
      <c r="E699" s="67"/>
      <c r="F699" s="67"/>
      <c r="G699" s="32"/>
      <c r="H699" s="32"/>
      <c r="I699" s="117"/>
      <c r="J699" s="32"/>
      <c r="K699" s="32"/>
      <c r="L699" s="32"/>
      <c r="M699" s="32"/>
      <c r="N699" s="32"/>
      <c r="O699" s="32"/>
      <c r="P699" s="32"/>
      <c r="Q699" s="32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</row>
    <row r="700" spans="1:31" x14ac:dyDescent="0.25">
      <c r="A700" s="118"/>
      <c r="B700" s="67"/>
      <c r="C700" s="32"/>
      <c r="D700" s="67"/>
      <c r="E700" s="67"/>
      <c r="F700" s="67"/>
      <c r="G700" s="32"/>
      <c r="H700" s="32"/>
      <c r="I700" s="117"/>
      <c r="J700" s="32"/>
      <c r="K700" s="32"/>
      <c r="L700" s="32"/>
      <c r="M700" s="32"/>
      <c r="N700" s="32"/>
      <c r="O700" s="32"/>
      <c r="P700" s="32"/>
      <c r="Q700" s="32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</row>
    <row r="701" spans="1:31" x14ac:dyDescent="0.25">
      <c r="A701" s="118"/>
      <c r="B701" s="67"/>
      <c r="C701" s="32"/>
      <c r="D701" s="67"/>
      <c r="E701" s="67"/>
      <c r="F701" s="67"/>
      <c r="G701" s="32"/>
      <c r="H701" s="32"/>
      <c r="I701" s="117"/>
      <c r="J701" s="32"/>
      <c r="K701" s="32"/>
      <c r="L701" s="32"/>
      <c r="M701" s="32"/>
      <c r="N701" s="32"/>
      <c r="O701" s="32"/>
      <c r="P701" s="32"/>
      <c r="Q701" s="32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</row>
    <row r="702" spans="1:31" x14ac:dyDescent="0.25">
      <c r="A702" s="118"/>
      <c r="B702" s="67"/>
      <c r="C702" s="32"/>
      <c r="D702" s="67"/>
      <c r="E702" s="67"/>
      <c r="F702" s="67"/>
      <c r="G702" s="32"/>
      <c r="H702" s="32"/>
      <c r="I702" s="117"/>
      <c r="J702" s="32"/>
      <c r="K702" s="32"/>
      <c r="L702" s="32"/>
      <c r="M702" s="32"/>
      <c r="N702" s="32"/>
      <c r="O702" s="32"/>
      <c r="P702" s="32"/>
      <c r="Q702" s="32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</row>
    <row r="703" spans="1:31" x14ac:dyDescent="0.25">
      <c r="A703" s="118"/>
      <c r="B703" s="67"/>
      <c r="C703" s="32"/>
      <c r="D703" s="67"/>
      <c r="E703" s="67"/>
      <c r="F703" s="67"/>
      <c r="G703" s="32"/>
      <c r="H703" s="32"/>
      <c r="I703" s="117"/>
      <c r="J703" s="32"/>
      <c r="K703" s="32"/>
      <c r="L703" s="32"/>
      <c r="M703" s="32"/>
      <c r="N703" s="32"/>
      <c r="O703" s="32"/>
      <c r="P703" s="32"/>
      <c r="Q703" s="32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</row>
    <row r="704" spans="1:31" x14ac:dyDescent="0.25">
      <c r="A704" s="118"/>
      <c r="B704" s="67"/>
      <c r="C704" s="32"/>
      <c r="D704" s="67"/>
      <c r="E704" s="67"/>
      <c r="F704" s="67"/>
      <c r="G704" s="32"/>
      <c r="H704" s="32"/>
      <c r="I704" s="117"/>
      <c r="J704" s="32"/>
      <c r="K704" s="32"/>
      <c r="L704" s="32"/>
      <c r="M704" s="32"/>
      <c r="N704" s="32"/>
      <c r="O704" s="32"/>
      <c r="P704" s="32"/>
      <c r="Q704" s="32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</row>
    <row r="705" spans="1:31" x14ac:dyDescent="0.25">
      <c r="A705" s="118"/>
      <c r="B705" s="67"/>
      <c r="C705" s="32"/>
      <c r="D705" s="67"/>
      <c r="E705" s="67"/>
      <c r="F705" s="67"/>
      <c r="G705" s="32"/>
      <c r="H705" s="32"/>
      <c r="I705" s="117"/>
      <c r="J705" s="32"/>
      <c r="K705" s="32"/>
      <c r="L705" s="32"/>
      <c r="M705" s="32"/>
      <c r="N705" s="32"/>
      <c r="O705" s="32"/>
      <c r="P705" s="32"/>
      <c r="Q705" s="32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</row>
    <row r="706" spans="1:31" x14ac:dyDescent="0.25">
      <c r="A706" s="118"/>
      <c r="B706" s="67"/>
      <c r="C706" s="32"/>
      <c r="D706" s="67"/>
      <c r="E706" s="67"/>
      <c r="F706" s="67"/>
      <c r="G706" s="32"/>
      <c r="H706" s="32"/>
      <c r="I706" s="117"/>
      <c r="J706" s="32"/>
      <c r="K706" s="32"/>
      <c r="L706" s="32"/>
      <c r="M706" s="32"/>
      <c r="N706" s="32"/>
      <c r="O706" s="32"/>
      <c r="P706" s="32"/>
      <c r="Q706" s="32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</row>
    <row r="707" spans="1:31" x14ac:dyDescent="0.25">
      <c r="A707" s="118"/>
      <c r="B707" s="67"/>
      <c r="C707" s="32"/>
      <c r="D707" s="67"/>
      <c r="E707" s="67"/>
      <c r="F707" s="67"/>
      <c r="G707" s="32"/>
      <c r="H707" s="32"/>
      <c r="I707" s="117"/>
      <c r="J707" s="32"/>
      <c r="K707" s="32"/>
      <c r="L707" s="32"/>
      <c r="M707" s="32"/>
      <c r="N707" s="32"/>
      <c r="O707" s="32"/>
      <c r="P707" s="32"/>
      <c r="Q707" s="32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</row>
    <row r="708" spans="1:31" x14ac:dyDescent="0.25">
      <c r="A708" s="118"/>
      <c r="B708" s="67"/>
      <c r="C708" s="32"/>
      <c r="D708" s="67"/>
      <c r="E708" s="67"/>
      <c r="F708" s="67"/>
      <c r="G708" s="32"/>
      <c r="H708" s="32"/>
      <c r="I708" s="117"/>
      <c r="J708" s="32"/>
      <c r="K708" s="32"/>
      <c r="L708" s="32"/>
      <c r="M708" s="32"/>
      <c r="N708" s="32"/>
      <c r="O708" s="32"/>
      <c r="P708" s="32"/>
      <c r="Q708" s="32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</row>
    <row r="709" spans="1:31" x14ac:dyDescent="0.25">
      <c r="A709" s="118"/>
      <c r="B709" s="67"/>
      <c r="C709" s="32"/>
      <c r="D709" s="67"/>
      <c r="E709" s="67"/>
      <c r="F709" s="67"/>
      <c r="G709" s="32"/>
      <c r="H709" s="32"/>
      <c r="I709" s="117"/>
      <c r="J709" s="32"/>
      <c r="K709" s="32"/>
      <c r="L709" s="32"/>
      <c r="M709" s="32"/>
      <c r="N709" s="32"/>
      <c r="O709" s="32"/>
      <c r="P709" s="32"/>
      <c r="Q709" s="32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</row>
    <row r="710" spans="1:31" x14ac:dyDescent="0.25">
      <c r="A710" s="118"/>
      <c r="B710" s="67"/>
      <c r="C710" s="32"/>
      <c r="D710" s="67"/>
      <c r="E710" s="67"/>
      <c r="F710" s="67"/>
      <c r="G710" s="32"/>
      <c r="H710" s="32"/>
      <c r="I710" s="117"/>
      <c r="J710" s="32"/>
      <c r="K710" s="32"/>
      <c r="L710" s="32"/>
      <c r="M710" s="32"/>
      <c r="N710" s="32"/>
      <c r="O710" s="32"/>
      <c r="P710" s="32"/>
      <c r="Q710" s="32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</row>
    <row r="711" spans="1:31" x14ac:dyDescent="0.25">
      <c r="A711" s="118"/>
      <c r="B711" s="67"/>
      <c r="C711" s="32"/>
      <c r="D711" s="67"/>
      <c r="E711" s="67"/>
      <c r="F711" s="67"/>
      <c r="G711" s="32"/>
      <c r="H711" s="32"/>
      <c r="I711" s="117"/>
      <c r="J711" s="32"/>
      <c r="K711" s="32"/>
      <c r="L711" s="32"/>
      <c r="M711" s="32"/>
      <c r="N711" s="32"/>
      <c r="O711" s="32"/>
      <c r="P711" s="32"/>
      <c r="Q711" s="32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</row>
    <row r="712" spans="1:31" x14ac:dyDescent="0.25">
      <c r="A712" s="118"/>
      <c r="B712" s="67"/>
      <c r="C712" s="32"/>
      <c r="D712" s="67"/>
      <c r="E712" s="67"/>
      <c r="F712" s="67"/>
      <c r="G712" s="32"/>
      <c r="H712" s="32"/>
      <c r="I712" s="117"/>
      <c r="J712" s="32"/>
      <c r="K712" s="32"/>
      <c r="L712" s="32"/>
      <c r="M712" s="32"/>
      <c r="N712" s="32"/>
      <c r="O712" s="32"/>
      <c r="P712" s="32"/>
      <c r="Q712" s="32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</row>
    <row r="713" spans="1:31" x14ac:dyDescent="0.25">
      <c r="A713" s="118"/>
      <c r="B713" s="67"/>
      <c r="C713" s="32"/>
      <c r="D713" s="67"/>
      <c r="E713" s="67"/>
      <c r="F713" s="67"/>
      <c r="G713" s="32"/>
      <c r="H713" s="32"/>
      <c r="I713" s="117"/>
      <c r="J713" s="32"/>
      <c r="K713" s="32"/>
      <c r="L713" s="32"/>
      <c r="M713" s="32"/>
      <c r="N713" s="32"/>
      <c r="O713" s="32"/>
      <c r="P713" s="32"/>
      <c r="Q713" s="32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</row>
    <row r="714" spans="1:31" x14ac:dyDescent="0.25">
      <c r="A714" s="118"/>
      <c r="B714" s="67"/>
      <c r="C714" s="32"/>
      <c r="D714" s="67"/>
      <c r="E714" s="67"/>
      <c r="F714" s="67"/>
      <c r="G714" s="32"/>
      <c r="H714" s="32"/>
      <c r="I714" s="117"/>
      <c r="J714" s="32"/>
      <c r="K714" s="32"/>
      <c r="L714" s="32"/>
      <c r="M714" s="32"/>
      <c r="N714" s="32"/>
      <c r="O714" s="32"/>
      <c r="P714" s="32"/>
      <c r="Q714" s="32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</row>
    <row r="715" spans="1:31" x14ac:dyDescent="0.25">
      <c r="A715" s="118"/>
      <c r="B715" s="67"/>
      <c r="C715" s="32"/>
      <c r="D715" s="67"/>
      <c r="E715" s="67"/>
      <c r="F715" s="67"/>
      <c r="G715" s="32"/>
      <c r="H715" s="32"/>
      <c r="I715" s="117"/>
      <c r="J715" s="32"/>
      <c r="K715" s="32"/>
      <c r="L715" s="32"/>
      <c r="M715" s="32"/>
      <c r="N715" s="32"/>
      <c r="O715" s="32"/>
      <c r="P715" s="32"/>
      <c r="Q715" s="32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</row>
    <row r="716" spans="1:31" x14ac:dyDescent="0.25">
      <c r="A716" s="118"/>
      <c r="B716" s="67"/>
      <c r="C716" s="32"/>
      <c r="D716" s="67"/>
      <c r="E716" s="67"/>
      <c r="F716" s="67"/>
      <c r="G716" s="32"/>
      <c r="H716" s="32"/>
      <c r="I716" s="117"/>
      <c r="J716" s="32"/>
      <c r="K716" s="32"/>
      <c r="L716" s="32"/>
      <c r="M716" s="32"/>
      <c r="N716" s="32"/>
      <c r="O716" s="32"/>
      <c r="P716" s="32"/>
      <c r="Q716" s="32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</row>
    <row r="717" spans="1:31" x14ac:dyDescent="0.25">
      <c r="A717" s="118"/>
      <c r="B717" s="67"/>
      <c r="C717" s="32"/>
      <c r="D717" s="67"/>
      <c r="E717" s="67"/>
      <c r="F717" s="67"/>
      <c r="G717" s="32"/>
      <c r="H717" s="32"/>
      <c r="I717" s="117"/>
      <c r="J717" s="32"/>
      <c r="K717" s="32"/>
      <c r="L717" s="32"/>
      <c r="M717" s="32"/>
      <c r="N717" s="32"/>
      <c r="O717" s="32"/>
      <c r="P717" s="32"/>
      <c r="Q717" s="32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</row>
    <row r="718" spans="1:31" x14ac:dyDescent="0.25">
      <c r="A718" s="118"/>
      <c r="B718" s="67"/>
      <c r="C718" s="32"/>
      <c r="D718" s="67"/>
      <c r="E718" s="67"/>
      <c r="F718" s="67"/>
      <c r="G718" s="32"/>
      <c r="H718" s="32"/>
      <c r="I718" s="117"/>
      <c r="J718" s="32"/>
      <c r="K718" s="32"/>
      <c r="L718" s="32"/>
      <c r="M718" s="32"/>
      <c r="N718" s="32"/>
      <c r="O718" s="32"/>
      <c r="P718" s="32"/>
      <c r="Q718" s="32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</row>
    <row r="719" spans="1:31" x14ac:dyDescent="0.25">
      <c r="A719" s="118"/>
      <c r="B719" s="67"/>
      <c r="C719" s="32"/>
      <c r="D719" s="67"/>
      <c r="E719" s="67"/>
      <c r="F719" s="67"/>
      <c r="G719" s="32"/>
      <c r="H719" s="32"/>
      <c r="I719" s="117"/>
      <c r="J719" s="32"/>
      <c r="K719" s="32"/>
      <c r="L719" s="32"/>
      <c r="M719" s="32"/>
      <c r="N719" s="32"/>
      <c r="O719" s="32"/>
      <c r="P719" s="32"/>
      <c r="Q719" s="32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</row>
    <row r="720" spans="1:31" x14ac:dyDescent="0.25">
      <c r="A720" s="118"/>
      <c r="B720" s="67"/>
      <c r="C720" s="32"/>
      <c r="D720" s="67"/>
      <c r="E720" s="67"/>
      <c r="F720" s="67"/>
      <c r="G720" s="32"/>
      <c r="H720" s="32"/>
      <c r="I720" s="117"/>
      <c r="J720" s="32"/>
      <c r="K720" s="32"/>
      <c r="L720" s="32"/>
      <c r="M720" s="32"/>
      <c r="N720" s="32"/>
      <c r="O720" s="32"/>
      <c r="P720" s="32"/>
      <c r="Q720" s="32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</row>
    <row r="721" spans="1:31" x14ac:dyDescent="0.25">
      <c r="A721" s="118"/>
      <c r="B721" s="67"/>
      <c r="C721" s="32"/>
      <c r="D721" s="67"/>
      <c r="E721" s="67"/>
      <c r="F721" s="67"/>
      <c r="G721" s="32"/>
      <c r="H721" s="32"/>
      <c r="I721" s="117"/>
      <c r="J721" s="32"/>
      <c r="K721" s="32"/>
      <c r="L721" s="32"/>
      <c r="M721" s="32"/>
      <c r="N721" s="32"/>
      <c r="O721" s="32"/>
      <c r="P721" s="32"/>
      <c r="Q721" s="32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</row>
    <row r="722" spans="1:31" x14ac:dyDescent="0.25">
      <c r="A722" s="118"/>
      <c r="B722" s="67"/>
      <c r="C722" s="32"/>
      <c r="D722" s="67"/>
      <c r="E722" s="67"/>
      <c r="F722" s="67"/>
      <c r="G722" s="32"/>
      <c r="H722" s="32"/>
      <c r="I722" s="117"/>
      <c r="J722" s="32"/>
      <c r="K722" s="32"/>
      <c r="L722" s="32"/>
      <c r="M722" s="32"/>
      <c r="N722" s="32"/>
      <c r="O722" s="32"/>
      <c r="P722" s="32"/>
      <c r="Q722" s="32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</row>
    <row r="723" spans="1:31" x14ac:dyDescent="0.25">
      <c r="A723" s="118"/>
      <c r="B723" s="67"/>
      <c r="C723" s="32"/>
      <c r="D723" s="67"/>
      <c r="E723" s="67"/>
      <c r="F723" s="67"/>
      <c r="G723" s="32"/>
      <c r="H723" s="32"/>
      <c r="I723" s="117"/>
      <c r="J723" s="32"/>
      <c r="K723" s="32"/>
      <c r="L723" s="32"/>
      <c r="M723" s="32"/>
      <c r="N723" s="32"/>
      <c r="O723" s="32"/>
      <c r="P723" s="32"/>
      <c r="Q723" s="32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</row>
    <row r="724" spans="1:31" x14ac:dyDescent="0.25">
      <c r="A724" s="118"/>
      <c r="B724" s="67"/>
      <c r="C724" s="32"/>
      <c r="D724" s="67"/>
      <c r="E724" s="67"/>
      <c r="F724" s="67"/>
      <c r="G724" s="32"/>
      <c r="H724" s="32"/>
      <c r="I724" s="117"/>
      <c r="J724" s="32"/>
      <c r="K724" s="32"/>
      <c r="L724" s="32"/>
      <c r="M724" s="32"/>
      <c r="N724" s="32"/>
      <c r="O724" s="32"/>
      <c r="P724" s="32"/>
      <c r="Q724" s="32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</row>
    <row r="725" spans="1:31" x14ac:dyDescent="0.25">
      <c r="A725" s="118"/>
      <c r="B725" s="67"/>
      <c r="C725" s="32"/>
      <c r="D725" s="67"/>
      <c r="E725" s="67"/>
      <c r="F725" s="67"/>
      <c r="G725" s="32"/>
      <c r="H725" s="32"/>
      <c r="I725" s="117"/>
      <c r="J725" s="32"/>
      <c r="K725" s="32"/>
      <c r="L725" s="32"/>
      <c r="M725" s="32"/>
      <c r="N725" s="32"/>
      <c r="O725" s="32"/>
      <c r="P725" s="32"/>
      <c r="Q725" s="32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</row>
    <row r="726" spans="1:31" x14ac:dyDescent="0.25">
      <c r="A726" s="118"/>
      <c r="B726" s="67"/>
      <c r="C726" s="32"/>
      <c r="D726" s="67"/>
      <c r="E726" s="67"/>
      <c r="F726" s="67"/>
      <c r="G726" s="32"/>
      <c r="H726" s="32"/>
      <c r="I726" s="117"/>
      <c r="J726" s="32"/>
      <c r="K726" s="32"/>
      <c r="L726" s="32"/>
      <c r="M726" s="32"/>
      <c r="N726" s="32"/>
      <c r="O726" s="32"/>
      <c r="P726" s="32"/>
      <c r="Q726" s="32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</row>
    <row r="727" spans="1:31" x14ac:dyDescent="0.25">
      <c r="A727" s="118"/>
      <c r="B727" s="67"/>
      <c r="C727" s="32"/>
      <c r="D727" s="67"/>
      <c r="E727" s="67"/>
      <c r="F727" s="67"/>
      <c r="G727" s="32"/>
      <c r="H727" s="32"/>
      <c r="I727" s="117"/>
      <c r="J727" s="32"/>
      <c r="K727" s="32"/>
      <c r="L727" s="32"/>
      <c r="M727" s="32"/>
      <c r="N727" s="32"/>
      <c r="O727" s="32"/>
      <c r="P727" s="32"/>
      <c r="Q727" s="32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</row>
    <row r="728" spans="1:31" x14ac:dyDescent="0.25">
      <c r="A728" s="118"/>
      <c r="B728" s="67"/>
      <c r="C728" s="32"/>
      <c r="D728" s="67"/>
      <c r="E728" s="67"/>
      <c r="F728" s="67"/>
      <c r="G728" s="32"/>
      <c r="H728" s="32"/>
      <c r="I728" s="117"/>
      <c r="J728" s="32"/>
      <c r="K728" s="32"/>
      <c r="L728" s="32"/>
      <c r="M728" s="32"/>
      <c r="N728" s="32"/>
      <c r="O728" s="32"/>
      <c r="P728" s="32"/>
      <c r="Q728" s="32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</row>
    <row r="729" spans="1:31" x14ac:dyDescent="0.25">
      <c r="A729" s="118"/>
      <c r="B729" s="67"/>
      <c r="C729" s="32"/>
      <c r="D729" s="67"/>
      <c r="E729" s="67"/>
      <c r="F729" s="67"/>
      <c r="G729" s="32"/>
      <c r="H729" s="32"/>
      <c r="I729" s="117"/>
      <c r="J729" s="32"/>
      <c r="K729" s="32"/>
      <c r="L729" s="32"/>
      <c r="M729" s="32"/>
      <c r="N729" s="32"/>
      <c r="O729" s="32"/>
      <c r="P729" s="32"/>
      <c r="Q729" s="32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</row>
    <row r="730" spans="1:31" x14ac:dyDescent="0.25">
      <c r="A730" s="118"/>
      <c r="B730" s="67"/>
      <c r="C730" s="32"/>
      <c r="D730" s="67"/>
      <c r="E730" s="67"/>
      <c r="F730" s="67"/>
      <c r="G730" s="32"/>
      <c r="H730" s="32"/>
      <c r="I730" s="117"/>
      <c r="J730" s="32"/>
      <c r="K730" s="32"/>
      <c r="L730" s="32"/>
      <c r="M730" s="32"/>
      <c r="N730" s="32"/>
      <c r="O730" s="32"/>
      <c r="P730" s="32"/>
      <c r="Q730" s="32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</row>
    <row r="731" spans="1:31" x14ac:dyDescent="0.25">
      <c r="A731" s="118"/>
      <c r="B731" s="67"/>
      <c r="C731" s="32"/>
      <c r="D731" s="67"/>
      <c r="E731" s="67"/>
      <c r="F731" s="67"/>
      <c r="G731" s="32"/>
      <c r="H731" s="32"/>
      <c r="I731" s="117"/>
      <c r="J731" s="32"/>
      <c r="K731" s="32"/>
      <c r="L731" s="32"/>
      <c r="M731" s="32"/>
      <c r="N731" s="32"/>
      <c r="O731" s="32"/>
      <c r="P731" s="32"/>
      <c r="Q731" s="32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</row>
    <row r="732" spans="1:31" x14ac:dyDescent="0.25">
      <c r="A732" s="118"/>
      <c r="B732" s="67"/>
      <c r="C732" s="32"/>
      <c r="D732" s="67"/>
      <c r="E732" s="67"/>
      <c r="F732" s="67"/>
      <c r="G732" s="32"/>
      <c r="H732" s="32"/>
      <c r="I732" s="117"/>
      <c r="J732" s="32"/>
      <c r="K732" s="32"/>
      <c r="L732" s="32"/>
      <c r="M732" s="32"/>
      <c r="N732" s="32"/>
      <c r="O732" s="32"/>
      <c r="P732" s="32"/>
      <c r="Q732" s="32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</row>
    <row r="733" spans="1:31" x14ac:dyDescent="0.25">
      <c r="A733" s="118"/>
      <c r="B733" s="67"/>
      <c r="C733" s="32"/>
      <c r="D733" s="67"/>
      <c r="E733" s="67"/>
      <c r="F733" s="67"/>
      <c r="G733" s="32"/>
      <c r="H733" s="32"/>
      <c r="I733" s="117"/>
      <c r="J733" s="32"/>
      <c r="K733" s="32"/>
      <c r="L733" s="32"/>
      <c r="M733" s="32"/>
      <c r="N733" s="32"/>
      <c r="O733" s="32"/>
      <c r="P733" s="32"/>
      <c r="Q733" s="32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</row>
    <row r="734" spans="1:31" x14ac:dyDescent="0.25">
      <c r="A734" s="118"/>
      <c r="B734" s="67"/>
      <c r="C734" s="32"/>
      <c r="D734" s="67"/>
      <c r="E734" s="67"/>
      <c r="F734" s="67"/>
      <c r="G734" s="32"/>
      <c r="H734" s="32"/>
      <c r="I734" s="117"/>
      <c r="J734" s="32"/>
      <c r="K734" s="32"/>
      <c r="L734" s="32"/>
      <c r="M734" s="32"/>
      <c r="N734" s="32"/>
      <c r="O734" s="32"/>
      <c r="P734" s="32"/>
      <c r="Q734" s="32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</row>
    <row r="735" spans="1:31" x14ac:dyDescent="0.25">
      <c r="A735" s="118"/>
      <c r="B735" s="67"/>
      <c r="C735" s="32"/>
      <c r="D735" s="67"/>
      <c r="E735" s="67"/>
      <c r="F735" s="67"/>
      <c r="G735" s="32"/>
      <c r="H735" s="32"/>
      <c r="I735" s="117"/>
      <c r="J735" s="32"/>
      <c r="K735" s="32"/>
      <c r="L735" s="32"/>
      <c r="M735" s="32"/>
      <c r="N735" s="32"/>
      <c r="O735" s="32"/>
      <c r="P735" s="32"/>
      <c r="Q735" s="32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</row>
    <row r="736" spans="1:31" x14ac:dyDescent="0.25">
      <c r="A736" s="118"/>
      <c r="B736" s="67"/>
      <c r="C736" s="32"/>
      <c r="D736" s="67"/>
      <c r="E736" s="67"/>
      <c r="F736" s="67"/>
      <c r="G736" s="32"/>
      <c r="H736" s="32"/>
      <c r="I736" s="117"/>
      <c r="J736" s="32"/>
      <c r="K736" s="32"/>
      <c r="L736" s="32"/>
      <c r="M736" s="32"/>
      <c r="N736" s="32"/>
      <c r="O736" s="32"/>
      <c r="P736" s="32"/>
      <c r="Q736" s="32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</row>
    <row r="737" spans="1:31" x14ac:dyDescent="0.25">
      <c r="A737" s="118"/>
      <c r="B737" s="67"/>
      <c r="C737" s="32"/>
      <c r="D737" s="67"/>
      <c r="E737" s="67"/>
      <c r="F737" s="67"/>
      <c r="G737" s="32"/>
      <c r="H737" s="32"/>
      <c r="I737" s="117"/>
      <c r="J737" s="32"/>
      <c r="K737" s="32"/>
      <c r="L737" s="32"/>
      <c r="M737" s="32"/>
      <c r="N737" s="32"/>
      <c r="O737" s="32"/>
      <c r="P737" s="32"/>
      <c r="Q737" s="32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</row>
    <row r="738" spans="1:31" x14ac:dyDescent="0.25">
      <c r="A738" s="118"/>
      <c r="B738" s="67"/>
      <c r="C738" s="32"/>
      <c r="D738" s="67"/>
      <c r="E738" s="67"/>
      <c r="F738" s="67"/>
      <c r="G738" s="32"/>
      <c r="H738" s="32"/>
      <c r="I738" s="117"/>
      <c r="J738" s="32"/>
      <c r="K738" s="32"/>
      <c r="L738" s="32"/>
      <c r="M738" s="32"/>
      <c r="N738" s="32"/>
      <c r="O738" s="32"/>
      <c r="P738" s="32"/>
      <c r="Q738" s="32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</row>
    <row r="739" spans="1:31" x14ac:dyDescent="0.25">
      <c r="A739" s="118"/>
      <c r="B739" s="67"/>
      <c r="C739" s="32"/>
      <c r="D739" s="67"/>
      <c r="E739" s="67"/>
      <c r="F739" s="67"/>
      <c r="G739" s="32"/>
      <c r="H739" s="32"/>
      <c r="I739" s="117"/>
      <c r="J739" s="32"/>
      <c r="K739" s="32"/>
      <c r="L739" s="32"/>
      <c r="M739" s="32"/>
      <c r="N739" s="32"/>
      <c r="O739" s="32"/>
      <c r="P739" s="32"/>
      <c r="Q739" s="32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</row>
    <row r="740" spans="1:31" x14ac:dyDescent="0.25">
      <c r="A740" s="118"/>
      <c r="B740" s="67"/>
      <c r="C740" s="32"/>
      <c r="D740" s="67"/>
      <c r="E740" s="67"/>
      <c r="F740" s="67"/>
      <c r="G740" s="32"/>
      <c r="H740" s="32"/>
      <c r="I740" s="117"/>
      <c r="J740" s="32"/>
      <c r="K740" s="32"/>
      <c r="L740" s="32"/>
      <c r="M740" s="32"/>
      <c r="N740" s="32"/>
      <c r="O740" s="32"/>
      <c r="P740" s="32"/>
      <c r="Q740" s="32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</row>
    <row r="741" spans="1:31" x14ac:dyDescent="0.25">
      <c r="A741" s="118"/>
      <c r="B741" s="67"/>
      <c r="C741" s="32"/>
      <c r="D741" s="67"/>
      <c r="E741" s="67"/>
      <c r="F741" s="67"/>
      <c r="G741" s="32"/>
      <c r="H741" s="32"/>
      <c r="I741" s="117"/>
      <c r="J741" s="32"/>
      <c r="K741" s="32"/>
      <c r="L741" s="32"/>
      <c r="M741" s="32"/>
      <c r="N741" s="32"/>
      <c r="O741" s="32"/>
      <c r="P741" s="32"/>
      <c r="Q741" s="32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</row>
    <row r="742" spans="1:31" x14ac:dyDescent="0.25">
      <c r="A742" s="118"/>
      <c r="B742" s="67"/>
      <c r="C742" s="32"/>
      <c r="D742" s="67"/>
      <c r="E742" s="67"/>
      <c r="F742" s="67"/>
      <c r="G742" s="32"/>
      <c r="H742" s="32"/>
      <c r="I742" s="117"/>
      <c r="J742" s="32"/>
      <c r="K742" s="32"/>
      <c r="L742" s="32"/>
      <c r="M742" s="32"/>
      <c r="N742" s="32"/>
      <c r="O742" s="32"/>
      <c r="P742" s="32"/>
      <c r="Q742" s="32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</row>
    <row r="743" spans="1:31" x14ac:dyDescent="0.25">
      <c r="A743" s="118"/>
      <c r="B743" s="67"/>
      <c r="C743" s="32"/>
      <c r="D743" s="67"/>
      <c r="E743" s="67"/>
      <c r="F743" s="67"/>
      <c r="G743" s="32"/>
      <c r="H743" s="32"/>
      <c r="I743" s="117"/>
      <c r="J743" s="32"/>
      <c r="K743" s="32"/>
      <c r="L743" s="32"/>
      <c r="M743" s="32"/>
      <c r="N743" s="32"/>
      <c r="O743" s="32"/>
      <c r="P743" s="32"/>
      <c r="Q743" s="32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</row>
    <row r="744" spans="1:31" x14ac:dyDescent="0.25">
      <c r="A744" s="118"/>
      <c r="B744" s="67"/>
      <c r="C744" s="32"/>
      <c r="D744" s="67"/>
      <c r="E744" s="67"/>
      <c r="F744" s="67"/>
      <c r="G744" s="32"/>
      <c r="H744" s="32"/>
      <c r="I744" s="117"/>
      <c r="J744" s="32"/>
      <c r="K744" s="32"/>
      <c r="L744" s="32"/>
      <c r="M744" s="32"/>
      <c r="N744" s="32"/>
      <c r="O744" s="32"/>
      <c r="P744" s="32"/>
      <c r="Q744" s="32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</row>
    <row r="745" spans="1:31" x14ac:dyDescent="0.25">
      <c r="A745" s="118"/>
      <c r="B745" s="67"/>
      <c r="C745" s="32"/>
      <c r="D745" s="67"/>
      <c r="E745" s="67"/>
      <c r="F745" s="67"/>
      <c r="G745" s="32"/>
      <c r="H745" s="32"/>
      <c r="I745" s="117"/>
      <c r="J745" s="32"/>
      <c r="K745" s="32"/>
      <c r="L745" s="32"/>
      <c r="M745" s="32"/>
      <c r="N745" s="32"/>
      <c r="O745" s="32"/>
      <c r="P745" s="32"/>
      <c r="Q745" s="32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</row>
    <row r="746" spans="1:31" x14ac:dyDescent="0.25">
      <c r="A746" s="118"/>
      <c r="B746" s="67"/>
      <c r="C746" s="32"/>
      <c r="D746" s="67"/>
      <c r="E746" s="67"/>
      <c r="F746" s="67"/>
      <c r="G746" s="32"/>
      <c r="H746" s="32"/>
      <c r="I746" s="117"/>
      <c r="J746" s="32"/>
      <c r="K746" s="32"/>
      <c r="L746" s="32"/>
      <c r="M746" s="32"/>
      <c r="N746" s="32"/>
      <c r="O746" s="32"/>
      <c r="P746" s="32"/>
      <c r="Q746" s="32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</row>
    <row r="747" spans="1:31" x14ac:dyDescent="0.25">
      <c r="A747" s="118"/>
      <c r="B747" s="67"/>
      <c r="C747" s="32"/>
      <c r="D747" s="67"/>
      <c r="E747" s="67"/>
      <c r="F747" s="67"/>
      <c r="G747" s="32"/>
      <c r="H747" s="32"/>
      <c r="I747" s="117"/>
      <c r="J747" s="32"/>
      <c r="K747" s="32"/>
      <c r="L747" s="32"/>
      <c r="M747" s="32"/>
      <c r="N747" s="32"/>
      <c r="O747" s="32"/>
      <c r="P747" s="32"/>
      <c r="Q747" s="32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</row>
    <row r="748" spans="1:31" x14ac:dyDescent="0.25">
      <c r="A748" s="118"/>
      <c r="B748" s="67"/>
      <c r="C748" s="32"/>
      <c r="D748" s="67"/>
      <c r="E748" s="67"/>
      <c r="F748" s="67"/>
      <c r="G748" s="32"/>
      <c r="H748" s="32"/>
      <c r="I748" s="117"/>
      <c r="J748" s="32"/>
      <c r="K748" s="32"/>
      <c r="L748" s="32"/>
      <c r="M748" s="32"/>
      <c r="N748" s="32"/>
      <c r="O748" s="32"/>
      <c r="P748" s="32"/>
      <c r="Q748" s="32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</row>
    <row r="749" spans="1:31" x14ac:dyDescent="0.25">
      <c r="A749" s="118"/>
      <c r="B749" s="67"/>
      <c r="C749" s="32"/>
      <c r="D749" s="67"/>
      <c r="E749" s="67"/>
      <c r="F749" s="67"/>
      <c r="G749" s="32"/>
      <c r="H749" s="32"/>
      <c r="I749" s="117"/>
      <c r="J749" s="32"/>
      <c r="K749" s="32"/>
      <c r="L749" s="32"/>
      <c r="M749" s="32"/>
      <c r="N749" s="32"/>
      <c r="O749" s="32"/>
      <c r="P749" s="32"/>
      <c r="Q749" s="32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</row>
    <row r="750" spans="1:31" x14ac:dyDescent="0.25">
      <c r="A750" s="118"/>
      <c r="B750" s="67"/>
      <c r="C750" s="32"/>
      <c r="D750" s="67"/>
      <c r="E750" s="67"/>
      <c r="F750" s="67"/>
      <c r="G750" s="32"/>
      <c r="H750" s="32"/>
      <c r="I750" s="117"/>
      <c r="J750" s="32"/>
      <c r="K750" s="32"/>
      <c r="L750" s="32"/>
      <c r="M750" s="32"/>
      <c r="N750" s="32"/>
      <c r="O750" s="32"/>
      <c r="P750" s="32"/>
      <c r="Q750" s="32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</row>
    <row r="751" spans="1:31" x14ac:dyDescent="0.25">
      <c r="A751" s="118"/>
      <c r="B751" s="67"/>
      <c r="C751" s="32"/>
      <c r="D751" s="67"/>
      <c r="E751" s="67"/>
      <c r="F751" s="67"/>
      <c r="G751" s="32"/>
      <c r="H751" s="32"/>
      <c r="I751" s="117"/>
      <c r="J751" s="32"/>
      <c r="K751" s="32"/>
      <c r="L751" s="32"/>
      <c r="M751" s="32"/>
      <c r="N751" s="32"/>
      <c r="O751" s="32"/>
      <c r="P751" s="32"/>
      <c r="Q751" s="32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</row>
    <row r="752" spans="1:31" x14ac:dyDescent="0.25">
      <c r="A752" s="118"/>
      <c r="B752" s="67"/>
      <c r="C752" s="32"/>
      <c r="D752" s="67"/>
      <c r="E752" s="67"/>
      <c r="F752" s="67"/>
      <c r="G752" s="32"/>
      <c r="H752" s="32"/>
      <c r="I752" s="117"/>
      <c r="J752" s="32"/>
      <c r="K752" s="32"/>
      <c r="L752" s="32"/>
      <c r="M752" s="32"/>
      <c r="N752" s="32"/>
      <c r="O752" s="32"/>
      <c r="P752" s="32"/>
      <c r="Q752" s="32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</row>
    <row r="753" spans="1:31" x14ac:dyDescent="0.25">
      <c r="A753" s="118"/>
      <c r="B753" s="67"/>
      <c r="C753" s="32"/>
      <c r="D753" s="67"/>
      <c r="E753" s="67"/>
      <c r="F753" s="67"/>
      <c r="G753" s="32"/>
      <c r="H753" s="32"/>
      <c r="I753" s="117"/>
      <c r="J753" s="32"/>
      <c r="K753" s="32"/>
      <c r="L753" s="32"/>
      <c r="M753" s="32"/>
      <c r="N753" s="32"/>
      <c r="O753" s="32"/>
      <c r="P753" s="32"/>
      <c r="Q753" s="32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</row>
    <row r="754" spans="1:31" x14ac:dyDescent="0.25">
      <c r="A754" s="118"/>
      <c r="B754" s="67"/>
      <c r="C754" s="32"/>
      <c r="D754" s="67"/>
      <c r="E754" s="67"/>
      <c r="F754" s="67"/>
      <c r="G754" s="32"/>
      <c r="H754" s="32"/>
      <c r="I754" s="117"/>
      <c r="J754" s="32"/>
      <c r="K754" s="32"/>
      <c r="L754" s="32"/>
      <c r="M754" s="32"/>
      <c r="N754" s="32"/>
      <c r="O754" s="32"/>
      <c r="P754" s="32"/>
      <c r="Q754" s="32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</row>
    <row r="755" spans="1:31" x14ac:dyDescent="0.25">
      <c r="A755" s="118"/>
      <c r="B755" s="67"/>
      <c r="C755" s="32"/>
      <c r="D755" s="67"/>
      <c r="E755" s="67"/>
      <c r="F755" s="67"/>
      <c r="G755" s="32"/>
      <c r="H755" s="32"/>
      <c r="I755" s="117"/>
      <c r="J755" s="32"/>
      <c r="K755" s="32"/>
      <c r="L755" s="32"/>
      <c r="M755" s="32"/>
      <c r="N755" s="32"/>
      <c r="O755" s="32"/>
      <c r="P755" s="32"/>
      <c r="Q755" s="32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</row>
    <row r="756" spans="1:31" x14ac:dyDescent="0.25">
      <c r="A756" s="118"/>
      <c r="B756" s="67"/>
      <c r="C756" s="32"/>
      <c r="D756" s="67"/>
      <c r="E756" s="67"/>
      <c r="F756" s="67"/>
      <c r="G756" s="32"/>
      <c r="H756" s="32"/>
      <c r="I756" s="117"/>
      <c r="J756" s="32"/>
      <c r="K756" s="32"/>
      <c r="L756" s="32"/>
      <c r="M756" s="32"/>
      <c r="N756" s="32"/>
      <c r="O756" s="32"/>
      <c r="P756" s="32"/>
      <c r="Q756" s="32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</row>
    <row r="757" spans="1:31" x14ac:dyDescent="0.25">
      <c r="A757" s="118"/>
      <c r="B757" s="67"/>
      <c r="C757" s="32"/>
      <c r="D757" s="67"/>
      <c r="E757" s="67"/>
      <c r="F757" s="67"/>
      <c r="G757" s="32"/>
      <c r="H757" s="32"/>
      <c r="I757" s="117"/>
      <c r="J757" s="32"/>
      <c r="K757" s="32"/>
      <c r="L757" s="32"/>
      <c r="M757" s="32"/>
      <c r="N757" s="32"/>
      <c r="O757" s="32"/>
      <c r="P757" s="32"/>
      <c r="Q757" s="32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</row>
    <row r="758" spans="1:31" x14ac:dyDescent="0.25">
      <c r="A758" s="118"/>
      <c r="B758" s="67"/>
      <c r="C758" s="32"/>
      <c r="D758" s="67"/>
      <c r="E758" s="67"/>
      <c r="F758" s="67"/>
      <c r="G758" s="32"/>
      <c r="H758" s="32"/>
      <c r="I758" s="117"/>
      <c r="J758" s="32"/>
      <c r="K758" s="32"/>
      <c r="L758" s="32"/>
      <c r="M758" s="32"/>
      <c r="N758" s="32"/>
      <c r="O758" s="32"/>
      <c r="P758" s="32"/>
      <c r="Q758" s="32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</row>
    <row r="759" spans="1:31" x14ac:dyDescent="0.25">
      <c r="A759" s="118"/>
      <c r="B759" s="67"/>
      <c r="C759" s="32"/>
      <c r="D759" s="67"/>
      <c r="E759" s="67"/>
      <c r="F759" s="67"/>
      <c r="G759" s="32"/>
      <c r="H759" s="32"/>
      <c r="I759" s="117"/>
      <c r="J759" s="32"/>
      <c r="K759" s="32"/>
      <c r="L759" s="32"/>
      <c r="M759" s="32"/>
      <c r="N759" s="32"/>
      <c r="O759" s="32"/>
      <c r="P759" s="32"/>
      <c r="Q759" s="32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</row>
    <row r="760" spans="1:31" x14ac:dyDescent="0.25">
      <c r="A760" s="118"/>
      <c r="B760" s="67"/>
      <c r="C760" s="32"/>
      <c r="D760" s="67"/>
      <c r="E760" s="67"/>
      <c r="F760" s="67"/>
      <c r="G760" s="32"/>
      <c r="H760" s="32"/>
      <c r="I760" s="117"/>
      <c r="J760" s="32"/>
      <c r="K760" s="32"/>
      <c r="L760" s="32"/>
      <c r="M760" s="32"/>
      <c r="N760" s="32"/>
      <c r="O760" s="32"/>
      <c r="P760" s="32"/>
      <c r="Q760" s="32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</row>
    <row r="761" spans="1:31" x14ac:dyDescent="0.25">
      <c r="A761" s="118"/>
      <c r="B761" s="67"/>
      <c r="C761" s="32"/>
      <c r="D761" s="67"/>
      <c r="E761" s="67"/>
      <c r="F761" s="67"/>
      <c r="G761" s="32"/>
      <c r="H761" s="32"/>
      <c r="I761" s="117"/>
      <c r="J761" s="32"/>
      <c r="K761" s="32"/>
      <c r="L761" s="32"/>
      <c r="M761" s="32"/>
      <c r="N761" s="32"/>
      <c r="O761" s="32"/>
      <c r="P761" s="32"/>
      <c r="Q761" s="32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</row>
    <row r="762" spans="1:31" x14ac:dyDescent="0.25">
      <c r="A762" s="118"/>
      <c r="B762" s="67"/>
      <c r="C762" s="32"/>
      <c r="D762" s="67"/>
      <c r="E762" s="67"/>
      <c r="F762" s="67"/>
      <c r="G762" s="32"/>
      <c r="H762" s="32"/>
      <c r="I762" s="117"/>
      <c r="J762" s="32"/>
      <c r="K762" s="32"/>
      <c r="L762" s="32"/>
      <c r="M762" s="32"/>
      <c r="N762" s="32"/>
      <c r="O762" s="32"/>
      <c r="P762" s="32"/>
      <c r="Q762" s="32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</row>
    <row r="763" spans="1:31" x14ac:dyDescent="0.25">
      <c r="A763" s="118"/>
      <c r="B763" s="67"/>
      <c r="C763" s="32"/>
      <c r="D763" s="67"/>
      <c r="E763" s="67"/>
      <c r="F763" s="67"/>
      <c r="G763" s="32"/>
      <c r="H763" s="32"/>
      <c r="I763" s="117"/>
      <c r="J763" s="32"/>
      <c r="K763" s="32"/>
      <c r="L763" s="32"/>
      <c r="M763" s="32"/>
      <c r="N763" s="32"/>
      <c r="O763" s="32"/>
      <c r="P763" s="32"/>
      <c r="Q763" s="32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</row>
    <row r="764" spans="1:31" x14ac:dyDescent="0.25">
      <c r="A764" s="118"/>
      <c r="B764" s="67"/>
      <c r="C764" s="32"/>
      <c r="D764" s="67"/>
      <c r="E764" s="67"/>
      <c r="F764" s="67"/>
      <c r="G764" s="32"/>
      <c r="H764" s="32"/>
      <c r="I764" s="117"/>
      <c r="J764" s="32"/>
      <c r="K764" s="32"/>
      <c r="L764" s="32"/>
      <c r="M764" s="32"/>
      <c r="N764" s="32"/>
      <c r="O764" s="32"/>
      <c r="P764" s="32"/>
      <c r="Q764" s="32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</row>
    <row r="765" spans="1:31" x14ac:dyDescent="0.25">
      <c r="A765" s="118"/>
      <c r="B765" s="67"/>
      <c r="C765" s="32"/>
      <c r="D765" s="67"/>
      <c r="E765" s="67"/>
      <c r="F765" s="67"/>
      <c r="G765" s="32"/>
      <c r="H765" s="32"/>
      <c r="I765" s="117"/>
      <c r="J765" s="32"/>
      <c r="K765" s="32"/>
      <c r="L765" s="32"/>
      <c r="M765" s="32"/>
      <c r="N765" s="32"/>
      <c r="O765" s="32"/>
      <c r="P765" s="32"/>
      <c r="Q765" s="32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</row>
    <row r="766" spans="1:31" x14ac:dyDescent="0.25">
      <c r="A766" s="118"/>
      <c r="B766" s="67"/>
      <c r="C766" s="32"/>
      <c r="D766" s="67"/>
      <c r="E766" s="67"/>
      <c r="F766" s="67"/>
      <c r="G766" s="32"/>
      <c r="H766" s="32"/>
      <c r="I766" s="117"/>
      <c r="J766" s="32"/>
      <c r="K766" s="32"/>
      <c r="L766" s="32"/>
      <c r="M766" s="32"/>
      <c r="N766" s="32"/>
      <c r="O766" s="32"/>
      <c r="P766" s="32"/>
      <c r="Q766" s="32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</row>
    <row r="767" spans="1:31" x14ac:dyDescent="0.25">
      <c r="A767" s="118"/>
      <c r="B767" s="67"/>
      <c r="C767" s="32"/>
      <c r="D767" s="67"/>
      <c r="E767" s="67"/>
      <c r="F767" s="67"/>
      <c r="G767" s="32"/>
      <c r="H767" s="32"/>
      <c r="I767" s="117"/>
      <c r="J767" s="32"/>
      <c r="K767" s="32"/>
      <c r="L767" s="32"/>
      <c r="M767" s="32"/>
      <c r="N767" s="32"/>
      <c r="O767" s="32"/>
      <c r="P767" s="32"/>
      <c r="Q767" s="32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</row>
    <row r="768" spans="1:31" x14ac:dyDescent="0.25">
      <c r="A768" s="118"/>
      <c r="B768" s="67"/>
      <c r="C768" s="32"/>
      <c r="D768" s="67"/>
      <c r="E768" s="67"/>
      <c r="F768" s="67"/>
      <c r="G768" s="32"/>
      <c r="H768" s="32"/>
      <c r="I768" s="117"/>
      <c r="J768" s="32"/>
      <c r="K768" s="32"/>
      <c r="L768" s="32"/>
      <c r="M768" s="32"/>
      <c r="N768" s="32"/>
      <c r="O768" s="32"/>
      <c r="P768" s="32"/>
      <c r="Q768" s="32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</row>
    <row r="769" spans="1:31" x14ac:dyDescent="0.25">
      <c r="A769" s="118"/>
      <c r="B769" s="67"/>
      <c r="C769" s="32"/>
      <c r="D769" s="67"/>
      <c r="E769" s="67"/>
      <c r="F769" s="67"/>
      <c r="G769" s="32"/>
      <c r="H769" s="32"/>
      <c r="I769" s="117"/>
      <c r="J769" s="32"/>
      <c r="K769" s="32"/>
      <c r="L769" s="32"/>
      <c r="M769" s="32"/>
      <c r="N769" s="32"/>
      <c r="O769" s="32"/>
      <c r="P769" s="32"/>
      <c r="Q769" s="32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</row>
    <row r="770" spans="1:31" x14ac:dyDescent="0.25">
      <c r="A770" s="118"/>
      <c r="B770" s="67"/>
      <c r="C770" s="32"/>
      <c r="D770" s="67"/>
      <c r="E770" s="67"/>
      <c r="F770" s="67"/>
      <c r="G770" s="32"/>
      <c r="H770" s="32"/>
      <c r="I770" s="117"/>
      <c r="J770" s="32"/>
      <c r="K770" s="32"/>
      <c r="L770" s="32"/>
      <c r="M770" s="32"/>
      <c r="N770" s="32"/>
      <c r="O770" s="32"/>
      <c r="P770" s="32"/>
      <c r="Q770" s="32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</row>
    <row r="771" spans="1:31" x14ac:dyDescent="0.25">
      <c r="A771" s="118"/>
      <c r="B771" s="67"/>
      <c r="C771" s="32"/>
      <c r="D771" s="67"/>
      <c r="E771" s="67"/>
      <c r="F771" s="67"/>
      <c r="G771" s="32"/>
      <c r="H771" s="32"/>
      <c r="I771" s="117"/>
      <c r="J771" s="32"/>
      <c r="K771" s="32"/>
      <c r="L771" s="32"/>
      <c r="M771" s="32"/>
      <c r="N771" s="32"/>
      <c r="O771" s="32"/>
      <c r="P771" s="32"/>
      <c r="Q771" s="32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</row>
    <row r="772" spans="1:31" x14ac:dyDescent="0.25">
      <c r="A772" s="118"/>
      <c r="B772" s="67"/>
      <c r="C772" s="32"/>
      <c r="D772" s="67"/>
      <c r="E772" s="67"/>
      <c r="F772" s="67"/>
      <c r="G772" s="32"/>
      <c r="H772" s="32"/>
      <c r="I772" s="117"/>
      <c r="J772" s="32"/>
      <c r="K772" s="32"/>
      <c r="L772" s="32"/>
      <c r="M772" s="32"/>
      <c r="N772" s="32"/>
      <c r="O772" s="32"/>
      <c r="P772" s="32"/>
      <c r="Q772" s="32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</row>
    <row r="773" spans="1:31" x14ac:dyDescent="0.25">
      <c r="A773" s="118"/>
      <c r="B773" s="67"/>
      <c r="C773" s="32"/>
      <c r="D773" s="67"/>
      <c r="E773" s="67"/>
      <c r="F773" s="67"/>
      <c r="G773" s="32"/>
      <c r="H773" s="32"/>
      <c r="I773" s="117"/>
      <c r="J773" s="32"/>
      <c r="K773" s="32"/>
      <c r="L773" s="32"/>
      <c r="M773" s="32"/>
      <c r="N773" s="32"/>
      <c r="O773" s="32"/>
      <c r="P773" s="32"/>
      <c r="Q773" s="32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</row>
    <row r="774" spans="1:31" x14ac:dyDescent="0.25">
      <c r="A774" s="118"/>
      <c r="B774" s="67"/>
      <c r="C774" s="32"/>
      <c r="D774" s="67"/>
      <c r="E774" s="67"/>
      <c r="F774" s="67"/>
      <c r="G774" s="32"/>
      <c r="H774" s="32"/>
      <c r="I774" s="117"/>
      <c r="J774" s="32"/>
      <c r="K774" s="32"/>
      <c r="L774" s="32"/>
      <c r="M774" s="32"/>
      <c r="N774" s="32"/>
      <c r="O774" s="32"/>
      <c r="P774" s="32"/>
      <c r="Q774" s="32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</row>
    <row r="775" spans="1:31" x14ac:dyDescent="0.25">
      <c r="A775" s="118"/>
      <c r="B775" s="67"/>
      <c r="C775" s="32"/>
      <c r="D775" s="67"/>
      <c r="E775" s="67"/>
      <c r="F775" s="67"/>
      <c r="G775" s="32"/>
      <c r="H775" s="32"/>
      <c r="I775" s="117"/>
      <c r="J775" s="32"/>
      <c r="K775" s="32"/>
      <c r="L775" s="32"/>
      <c r="M775" s="32"/>
      <c r="N775" s="32"/>
      <c r="O775" s="32"/>
      <c r="P775" s="32"/>
      <c r="Q775" s="32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</row>
    <row r="776" spans="1:31" x14ac:dyDescent="0.25">
      <c r="A776" s="118"/>
      <c r="B776" s="67"/>
      <c r="C776" s="32"/>
      <c r="D776" s="67"/>
      <c r="E776" s="67"/>
      <c r="F776" s="67"/>
      <c r="G776" s="32"/>
      <c r="H776" s="32"/>
      <c r="I776" s="117"/>
      <c r="J776" s="32"/>
      <c r="K776" s="32"/>
      <c r="L776" s="32"/>
      <c r="M776" s="32"/>
      <c r="N776" s="32"/>
      <c r="O776" s="32"/>
      <c r="P776" s="32"/>
      <c r="Q776" s="32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</row>
    <row r="777" spans="1:31" x14ac:dyDescent="0.25">
      <c r="A777" s="118"/>
      <c r="B777" s="67"/>
      <c r="C777" s="32"/>
      <c r="D777" s="67"/>
      <c r="E777" s="67"/>
      <c r="F777" s="67"/>
      <c r="G777" s="32"/>
      <c r="H777" s="32"/>
      <c r="I777" s="117"/>
      <c r="J777" s="32"/>
      <c r="K777" s="32"/>
      <c r="L777" s="32"/>
      <c r="M777" s="32"/>
      <c r="N777" s="32"/>
      <c r="O777" s="32"/>
      <c r="P777" s="32"/>
      <c r="Q777" s="32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</row>
    <row r="778" spans="1:31" x14ac:dyDescent="0.25">
      <c r="A778" s="118"/>
      <c r="B778" s="67"/>
      <c r="C778" s="32"/>
      <c r="D778" s="67"/>
      <c r="E778" s="67"/>
      <c r="F778" s="67"/>
      <c r="G778" s="32"/>
      <c r="H778" s="32"/>
      <c r="I778" s="117"/>
      <c r="J778" s="32"/>
      <c r="K778" s="32"/>
      <c r="L778" s="32"/>
      <c r="M778" s="32"/>
      <c r="N778" s="32"/>
      <c r="O778" s="32"/>
      <c r="P778" s="32"/>
      <c r="Q778" s="32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</row>
    <row r="779" spans="1:31" x14ac:dyDescent="0.25">
      <c r="A779" s="118"/>
      <c r="B779" s="67"/>
      <c r="C779" s="32"/>
      <c r="D779" s="67"/>
      <c r="E779" s="67"/>
      <c r="F779" s="67"/>
      <c r="G779" s="32"/>
      <c r="H779" s="32"/>
      <c r="I779" s="117"/>
      <c r="J779" s="32"/>
      <c r="K779" s="32"/>
      <c r="L779" s="32"/>
      <c r="M779" s="32"/>
      <c r="N779" s="32"/>
      <c r="O779" s="32"/>
      <c r="P779" s="32"/>
      <c r="Q779" s="32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</row>
    <row r="780" spans="1:31" x14ac:dyDescent="0.25">
      <c r="A780" s="118"/>
      <c r="B780" s="67"/>
      <c r="C780" s="32"/>
      <c r="D780" s="67"/>
      <c r="E780" s="67"/>
      <c r="F780" s="67"/>
      <c r="G780" s="32"/>
      <c r="H780" s="32"/>
      <c r="I780" s="117"/>
      <c r="J780" s="32"/>
      <c r="K780" s="32"/>
      <c r="L780" s="32"/>
      <c r="M780" s="32"/>
      <c r="N780" s="32"/>
      <c r="O780" s="32"/>
      <c r="P780" s="32"/>
      <c r="Q780" s="32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</row>
    <row r="781" spans="1:31" x14ac:dyDescent="0.25">
      <c r="A781" s="118"/>
      <c r="B781" s="67"/>
      <c r="C781" s="32"/>
      <c r="D781" s="67"/>
      <c r="E781" s="67"/>
      <c r="F781" s="67"/>
      <c r="G781" s="32"/>
      <c r="H781" s="32"/>
      <c r="I781" s="117"/>
      <c r="J781" s="32"/>
      <c r="K781" s="32"/>
      <c r="L781" s="32"/>
      <c r="M781" s="32"/>
      <c r="N781" s="32"/>
      <c r="O781" s="32"/>
      <c r="P781" s="32"/>
      <c r="Q781" s="32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</row>
    <row r="782" spans="1:31" x14ac:dyDescent="0.25">
      <c r="A782" s="118"/>
      <c r="B782" s="67"/>
      <c r="C782" s="32"/>
      <c r="D782" s="67"/>
      <c r="E782" s="67"/>
      <c r="F782" s="67"/>
      <c r="G782" s="32"/>
      <c r="H782" s="32"/>
      <c r="I782" s="117"/>
      <c r="J782" s="32"/>
      <c r="K782" s="32"/>
      <c r="L782" s="32"/>
      <c r="M782" s="32"/>
      <c r="N782" s="32"/>
      <c r="O782" s="32"/>
      <c r="P782" s="32"/>
      <c r="Q782" s="32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</row>
    <row r="783" spans="1:31" x14ac:dyDescent="0.25">
      <c r="A783" s="118"/>
      <c r="B783" s="67"/>
      <c r="C783" s="32"/>
      <c r="D783" s="67"/>
      <c r="E783" s="67"/>
      <c r="F783" s="67"/>
      <c r="G783" s="32"/>
      <c r="H783" s="32"/>
      <c r="I783" s="117"/>
      <c r="J783" s="32"/>
      <c r="K783" s="32"/>
      <c r="L783" s="32"/>
      <c r="M783" s="32"/>
      <c r="N783" s="32"/>
      <c r="O783" s="32"/>
      <c r="P783" s="32"/>
      <c r="Q783" s="32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</row>
    <row r="784" spans="1:31" x14ac:dyDescent="0.25">
      <c r="A784" s="118"/>
      <c r="B784" s="67"/>
      <c r="C784" s="32"/>
      <c r="D784" s="67"/>
      <c r="E784" s="67"/>
      <c r="F784" s="67"/>
      <c r="G784" s="32"/>
      <c r="H784" s="32"/>
      <c r="I784" s="117"/>
      <c r="J784" s="32"/>
      <c r="K784" s="32"/>
      <c r="L784" s="32"/>
      <c r="M784" s="32"/>
      <c r="N784" s="32"/>
      <c r="O784" s="32"/>
      <c r="P784" s="32"/>
      <c r="Q784" s="32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</row>
    <row r="785" spans="1:31" x14ac:dyDescent="0.25">
      <c r="A785" s="118"/>
      <c r="B785" s="67"/>
      <c r="C785" s="32"/>
      <c r="D785" s="67"/>
      <c r="E785" s="67"/>
      <c r="F785" s="67"/>
      <c r="G785" s="32"/>
      <c r="H785" s="32"/>
      <c r="I785" s="117"/>
      <c r="J785" s="32"/>
      <c r="K785" s="32"/>
      <c r="L785" s="32"/>
      <c r="M785" s="32"/>
      <c r="N785" s="32"/>
      <c r="O785" s="32"/>
      <c r="P785" s="32"/>
      <c r="Q785" s="32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</row>
    <row r="786" spans="1:31" x14ac:dyDescent="0.25">
      <c r="A786" s="118"/>
      <c r="B786" s="67"/>
      <c r="C786" s="32"/>
      <c r="D786" s="67"/>
      <c r="E786" s="67"/>
      <c r="F786" s="67"/>
      <c r="G786" s="32"/>
      <c r="H786" s="32"/>
      <c r="I786" s="117"/>
      <c r="J786" s="32"/>
      <c r="K786" s="32"/>
      <c r="L786" s="32"/>
      <c r="M786" s="32"/>
      <c r="N786" s="32"/>
      <c r="O786" s="32"/>
      <c r="P786" s="32"/>
      <c r="Q786" s="32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</row>
    <row r="787" spans="1:31" x14ac:dyDescent="0.25">
      <c r="A787" s="118"/>
      <c r="B787" s="67"/>
      <c r="C787" s="32"/>
      <c r="D787" s="67"/>
      <c r="E787" s="67"/>
      <c r="F787" s="67"/>
      <c r="G787" s="32"/>
      <c r="H787" s="32"/>
      <c r="I787" s="117"/>
      <c r="J787" s="32"/>
      <c r="K787" s="32"/>
      <c r="L787" s="32"/>
      <c r="M787" s="32"/>
      <c r="N787" s="32"/>
      <c r="O787" s="32"/>
      <c r="P787" s="32"/>
      <c r="Q787" s="32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</row>
    <row r="788" spans="1:31" x14ac:dyDescent="0.25">
      <c r="A788" s="118"/>
      <c r="B788" s="67"/>
      <c r="C788" s="32"/>
      <c r="D788" s="67"/>
      <c r="E788" s="67"/>
      <c r="F788" s="67"/>
      <c r="G788" s="32"/>
      <c r="H788" s="32"/>
      <c r="I788" s="117"/>
      <c r="J788" s="32"/>
      <c r="K788" s="32"/>
      <c r="L788" s="32"/>
      <c r="M788" s="32"/>
      <c r="N788" s="32"/>
      <c r="O788" s="32"/>
      <c r="P788" s="32"/>
      <c r="Q788" s="32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</row>
    <row r="789" spans="1:31" x14ac:dyDescent="0.25">
      <c r="A789" s="118"/>
      <c r="B789" s="67"/>
      <c r="C789" s="32"/>
      <c r="D789" s="67"/>
      <c r="E789" s="67"/>
      <c r="F789" s="67"/>
      <c r="G789" s="32"/>
      <c r="H789" s="32"/>
      <c r="I789" s="117"/>
      <c r="J789" s="32"/>
      <c r="K789" s="32"/>
      <c r="L789" s="32"/>
      <c r="M789" s="32"/>
      <c r="N789" s="32"/>
      <c r="O789" s="32"/>
      <c r="P789" s="32"/>
      <c r="Q789" s="32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</row>
    <row r="790" spans="1:31" x14ac:dyDescent="0.25">
      <c r="A790" s="118"/>
      <c r="B790" s="67"/>
      <c r="C790" s="32"/>
      <c r="D790" s="67"/>
      <c r="E790" s="67"/>
      <c r="F790" s="67"/>
      <c r="G790" s="32"/>
      <c r="H790" s="32"/>
      <c r="I790" s="117"/>
      <c r="J790" s="32"/>
      <c r="K790" s="32"/>
      <c r="L790" s="32"/>
      <c r="M790" s="32"/>
      <c r="N790" s="32"/>
      <c r="O790" s="32"/>
      <c r="P790" s="32"/>
      <c r="Q790" s="32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</row>
    <row r="791" spans="1:31" x14ac:dyDescent="0.25">
      <c r="A791" s="118"/>
      <c r="B791" s="67"/>
      <c r="C791" s="32"/>
      <c r="D791" s="67"/>
      <c r="E791" s="67"/>
      <c r="F791" s="67"/>
      <c r="G791" s="32"/>
      <c r="H791" s="32"/>
      <c r="I791" s="117"/>
      <c r="J791" s="32"/>
      <c r="K791" s="32"/>
      <c r="L791" s="32"/>
      <c r="M791" s="32"/>
      <c r="N791" s="32"/>
      <c r="O791" s="32"/>
      <c r="P791" s="32"/>
      <c r="Q791" s="32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</row>
    <row r="792" spans="1:31" x14ac:dyDescent="0.25">
      <c r="A792" s="118"/>
      <c r="B792" s="67"/>
      <c r="C792" s="32"/>
      <c r="D792" s="67"/>
      <c r="E792" s="67"/>
      <c r="F792" s="67"/>
      <c r="G792" s="32"/>
      <c r="H792" s="32"/>
      <c r="I792" s="117"/>
      <c r="J792" s="32"/>
      <c r="K792" s="32"/>
      <c r="L792" s="32"/>
      <c r="M792" s="32"/>
      <c r="N792" s="32"/>
      <c r="O792" s="32"/>
      <c r="P792" s="32"/>
      <c r="Q792" s="32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</row>
    <row r="793" spans="1:31" x14ac:dyDescent="0.25">
      <c r="A793" s="118"/>
      <c r="B793" s="67"/>
      <c r="C793" s="32"/>
      <c r="D793" s="67"/>
      <c r="E793" s="67"/>
      <c r="F793" s="67"/>
      <c r="G793" s="32"/>
      <c r="H793" s="32"/>
      <c r="I793" s="117"/>
      <c r="J793" s="32"/>
      <c r="K793" s="32"/>
      <c r="L793" s="32"/>
      <c r="M793" s="32"/>
      <c r="N793" s="32"/>
      <c r="O793" s="32"/>
      <c r="P793" s="32"/>
      <c r="Q793" s="32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</row>
    <row r="794" spans="1:31" x14ac:dyDescent="0.25">
      <c r="A794" s="118"/>
      <c r="B794" s="67"/>
      <c r="C794" s="32"/>
      <c r="D794" s="67"/>
      <c r="E794" s="67"/>
      <c r="F794" s="67"/>
      <c r="G794" s="32"/>
      <c r="H794" s="32"/>
      <c r="I794" s="117"/>
      <c r="J794" s="32"/>
      <c r="K794" s="32"/>
      <c r="L794" s="32"/>
      <c r="M794" s="32"/>
      <c r="N794" s="32"/>
      <c r="O794" s="32"/>
      <c r="P794" s="32"/>
      <c r="Q794" s="32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</row>
    <row r="795" spans="1:31" x14ac:dyDescent="0.25">
      <c r="A795" s="118"/>
      <c r="B795" s="67"/>
      <c r="C795" s="32"/>
      <c r="D795" s="67"/>
      <c r="E795" s="67"/>
      <c r="F795" s="67"/>
      <c r="G795" s="32"/>
      <c r="H795" s="32"/>
      <c r="I795" s="117"/>
      <c r="J795" s="32"/>
      <c r="K795" s="32"/>
      <c r="L795" s="32"/>
      <c r="M795" s="32"/>
      <c r="N795" s="32"/>
      <c r="O795" s="32"/>
      <c r="P795" s="32"/>
      <c r="Q795" s="32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</row>
    <row r="796" spans="1:31" x14ac:dyDescent="0.25">
      <c r="A796" s="118"/>
      <c r="B796" s="67"/>
      <c r="C796" s="32"/>
      <c r="D796" s="67"/>
      <c r="E796" s="67"/>
      <c r="F796" s="67"/>
      <c r="G796" s="32"/>
      <c r="H796" s="32"/>
      <c r="I796" s="117"/>
      <c r="J796" s="32"/>
      <c r="K796" s="32"/>
      <c r="L796" s="32"/>
      <c r="M796" s="32"/>
      <c r="N796" s="32"/>
      <c r="O796" s="32"/>
      <c r="P796" s="32"/>
      <c r="Q796" s="32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</row>
    <row r="797" spans="1:31" x14ac:dyDescent="0.25">
      <c r="A797" s="118"/>
      <c r="B797" s="67"/>
      <c r="C797" s="32"/>
      <c r="D797" s="67"/>
      <c r="E797" s="67"/>
      <c r="F797" s="67"/>
      <c r="G797" s="32"/>
      <c r="H797" s="32"/>
      <c r="I797" s="117"/>
      <c r="J797" s="32"/>
      <c r="K797" s="32"/>
      <c r="L797" s="32"/>
      <c r="M797" s="32"/>
      <c r="N797" s="32"/>
      <c r="O797" s="32"/>
      <c r="P797" s="32"/>
      <c r="Q797" s="32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</row>
    <row r="798" spans="1:31" x14ac:dyDescent="0.25">
      <c r="A798" s="118"/>
      <c r="B798" s="67"/>
      <c r="C798" s="32"/>
      <c r="D798" s="67"/>
      <c r="E798" s="67"/>
      <c r="F798" s="67"/>
      <c r="G798" s="32"/>
      <c r="H798" s="32"/>
      <c r="I798" s="117"/>
      <c r="J798" s="32"/>
      <c r="K798" s="32"/>
      <c r="L798" s="32"/>
      <c r="M798" s="32"/>
      <c r="N798" s="32"/>
      <c r="O798" s="32"/>
      <c r="P798" s="32"/>
      <c r="Q798" s="32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</row>
    <row r="799" spans="1:31" x14ac:dyDescent="0.25">
      <c r="A799" s="118"/>
      <c r="B799" s="67"/>
      <c r="C799" s="32"/>
      <c r="D799" s="67"/>
      <c r="E799" s="67"/>
      <c r="F799" s="67"/>
      <c r="G799" s="32"/>
      <c r="H799" s="32"/>
      <c r="I799" s="117"/>
      <c r="J799" s="32"/>
      <c r="K799" s="32"/>
      <c r="L799" s="32"/>
      <c r="M799" s="32"/>
      <c r="N799" s="32"/>
      <c r="O799" s="32"/>
      <c r="P799" s="32"/>
      <c r="Q799" s="32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</row>
    <row r="800" spans="1:31" x14ac:dyDescent="0.25">
      <c r="A800" s="118"/>
      <c r="B800" s="67"/>
      <c r="C800" s="32"/>
      <c r="D800" s="67"/>
      <c r="E800" s="67"/>
      <c r="F800" s="67"/>
      <c r="G800" s="32"/>
      <c r="H800" s="32"/>
      <c r="I800" s="117"/>
      <c r="J800" s="32"/>
      <c r="K800" s="32"/>
      <c r="L800" s="32"/>
      <c r="M800" s="32"/>
      <c r="N800" s="32"/>
      <c r="O800" s="32"/>
      <c r="P800" s="32"/>
      <c r="Q800" s="32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</row>
    <row r="801" spans="1:31" x14ac:dyDescent="0.25">
      <c r="A801" s="118"/>
      <c r="B801" s="67"/>
      <c r="C801" s="32"/>
      <c r="D801" s="67"/>
      <c r="E801" s="67"/>
      <c r="F801" s="67"/>
      <c r="G801" s="32"/>
      <c r="H801" s="32"/>
      <c r="I801" s="117"/>
      <c r="J801" s="32"/>
      <c r="K801" s="32"/>
      <c r="L801" s="32"/>
      <c r="M801" s="32"/>
      <c r="N801" s="32"/>
      <c r="O801" s="32"/>
      <c r="P801" s="32"/>
      <c r="Q801" s="32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</row>
    <row r="802" spans="1:31" x14ac:dyDescent="0.25">
      <c r="A802" s="118"/>
      <c r="B802" s="67"/>
      <c r="C802" s="32"/>
      <c r="D802" s="67"/>
      <c r="E802" s="67"/>
      <c r="F802" s="67"/>
      <c r="G802" s="32"/>
      <c r="H802" s="32"/>
      <c r="I802" s="117"/>
      <c r="J802" s="32"/>
      <c r="K802" s="32"/>
      <c r="L802" s="32"/>
      <c r="M802" s="32"/>
      <c r="N802" s="32"/>
      <c r="O802" s="32"/>
      <c r="P802" s="32"/>
      <c r="Q802" s="32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</row>
    <row r="803" spans="1:31" x14ac:dyDescent="0.25">
      <c r="A803" s="118"/>
      <c r="B803" s="67"/>
      <c r="C803" s="32"/>
      <c r="D803" s="67"/>
      <c r="E803" s="67"/>
      <c r="F803" s="67"/>
      <c r="G803" s="32"/>
      <c r="H803" s="32"/>
      <c r="I803" s="117"/>
      <c r="J803" s="32"/>
      <c r="K803" s="32"/>
      <c r="L803" s="32"/>
      <c r="M803" s="32"/>
      <c r="N803" s="32"/>
      <c r="O803" s="32"/>
      <c r="P803" s="32"/>
      <c r="Q803" s="32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</row>
    <row r="804" spans="1:31" x14ac:dyDescent="0.25">
      <c r="A804" s="118"/>
      <c r="B804" s="67"/>
      <c r="C804" s="32"/>
      <c r="D804" s="67"/>
      <c r="E804" s="67"/>
      <c r="F804" s="67"/>
      <c r="G804" s="32"/>
      <c r="H804" s="32"/>
      <c r="I804" s="117"/>
      <c r="J804" s="32"/>
      <c r="K804" s="32"/>
      <c r="L804" s="32"/>
      <c r="M804" s="32"/>
      <c r="N804" s="32"/>
      <c r="O804" s="32"/>
      <c r="P804" s="32"/>
      <c r="Q804" s="32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</row>
    <row r="805" spans="1:31" x14ac:dyDescent="0.25">
      <c r="A805" s="118"/>
      <c r="B805" s="67"/>
      <c r="C805" s="32"/>
      <c r="D805" s="67"/>
      <c r="E805" s="67"/>
      <c r="F805" s="67"/>
      <c r="G805" s="32"/>
      <c r="H805" s="32"/>
      <c r="I805" s="117"/>
      <c r="J805" s="32"/>
      <c r="K805" s="32"/>
      <c r="L805" s="32"/>
      <c r="M805" s="32"/>
      <c r="N805" s="32"/>
      <c r="O805" s="32"/>
      <c r="P805" s="32"/>
      <c r="Q805" s="32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</row>
    <row r="806" spans="1:31" x14ac:dyDescent="0.25">
      <c r="A806" s="118"/>
      <c r="B806" s="67"/>
      <c r="C806" s="32"/>
      <c r="D806" s="67"/>
      <c r="E806" s="67"/>
      <c r="F806" s="67"/>
      <c r="G806" s="32"/>
      <c r="H806" s="32"/>
      <c r="I806" s="117"/>
      <c r="J806" s="32"/>
      <c r="K806" s="32"/>
      <c r="L806" s="32"/>
      <c r="M806" s="32"/>
      <c r="N806" s="32"/>
      <c r="O806" s="32"/>
      <c r="P806" s="32"/>
      <c r="Q806" s="32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</row>
    <row r="807" spans="1:31" x14ac:dyDescent="0.25">
      <c r="A807" s="118"/>
      <c r="B807" s="67"/>
      <c r="C807" s="32"/>
      <c r="D807" s="67"/>
      <c r="E807" s="67"/>
      <c r="F807" s="67"/>
      <c r="G807" s="32"/>
      <c r="H807" s="32"/>
      <c r="I807" s="117"/>
      <c r="J807" s="32"/>
      <c r="K807" s="32"/>
      <c r="L807" s="32"/>
      <c r="M807" s="32"/>
      <c r="N807" s="32"/>
      <c r="O807" s="32"/>
      <c r="P807" s="32"/>
      <c r="Q807" s="32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</row>
    <row r="808" spans="1:31" x14ac:dyDescent="0.25">
      <c r="A808" s="118"/>
      <c r="B808" s="67"/>
      <c r="C808" s="32"/>
      <c r="D808" s="67"/>
      <c r="E808" s="67"/>
      <c r="F808" s="67"/>
      <c r="G808" s="32"/>
      <c r="H808" s="32"/>
      <c r="I808" s="117"/>
      <c r="J808" s="32"/>
      <c r="K808" s="32"/>
      <c r="L808" s="32"/>
      <c r="M808" s="32"/>
      <c r="N808" s="32"/>
      <c r="O808" s="32"/>
      <c r="P808" s="32"/>
      <c r="Q808" s="32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</row>
    <row r="809" spans="1:31" x14ac:dyDescent="0.25">
      <c r="A809" s="118"/>
      <c r="B809" s="67"/>
      <c r="C809" s="32"/>
      <c r="D809" s="67"/>
      <c r="E809" s="67"/>
      <c r="F809" s="67"/>
      <c r="G809" s="32"/>
      <c r="H809" s="32"/>
      <c r="I809" s="117"/>
      <c r="J809" s="32"/>
      <c r="K809" s="32"/>
      <c r="L809" s="32"/>
      <c r="M809" s="32"/>
      <c r="N809" s="32"/>
      <c r="O809" s="32"/>
      <c r="P809" s="32"/>
      <c r="Q809" s="32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</row>
    <row r="810" spans="1:31" x14ac:dyDescent="0.25">
      <c r="A810" s="118"/>
      <c r="B810" s="67"/>
      <c r="C810" s="32"/>
      <c r="D810" s="67"/>
      <c r="E810" s="67"/>
      <c r="F810" s="67"/>
      <c r="G810" s="32"/>
      <c r="H810" s="32"/>
      <c r="I810" s="117"/>
      <c r="J810" s="32"/>
      <c r="K810" s="32"/>
      <c r="L810" s="32"/>
      <c r="M810" s="32"/>
      <c r="N810" s="32"/>
      <c r="O810" s="32"/>
      <c r="P810" s="32"/>
      <c r="Q810" s="32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</row>
    <row r="811" spans="1:31" x14ac:dyDescent="0.25">
      <c r="A811" s="118"/>
      <c r="B811" s="67"/>
      <c r="C811" s="32"/>
      <c r="D811" s="67"/>
      <c r="E811" s="67"/>
      <c r="F811" s="67"/>
      <c r="G811" s="32"/>
      <c r="H811" s="32"/>
      <c r="I811" s="117"/>
      <c r="J811" s="32"/>
      <c r="K811" s="32"/>
      <c r="L811" s="32"/>
      <c r="M811" s="32"/>
      <c r="N811" s="32"/>
      <c r="O811" s="32"/>
      <c r="P811" s="32"/>
      <c r="Q811" s="32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</row>
    <row r="812" spans="1:31" x14ac:dyDescent="0.25">
      <c r="A812" s="118"/>
      <c r="B812" s="67"/>
      <c r="C812" s="32"/>
      <c r="D812" s="67"/>
      <c r="E812" s="67"/>
      <c r="F812" s="67"/>
      <c r="G812" s="32"/>
      <c r="H812" s="32"/>
      <c r="I812" s="117"/>
      <c r="J812" s="32"/>
      <c r="K812" s="32"/>
      <c r="L812" s="32"/>
      <c r="M812" s="32"/>
      <c r="N812" s="32"/>
      <c r="O812" s="32"/>
      <c r="P812" s="32"/>
      <c r="Q812" s="32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</row>
    <row r="813" spans="1:31" x14ac:dyDescent="0.25">
      <c r="A813" s="118"/>
      <c r="B813" s="67"/>
      <c r="C813" s="32"/>
      <c r="D813" s="67"/>
      <c r="E813" s="67"/>
      <c r="F813" s="67"/>
      <c r="G813" s="32"/>
      <c r="H813" s="32"/>
      <c r="I813" s="117"/>
      <c r="J813" s="32"/>
      <c r="K813" s="32"/>
      <c r="L813" s="32"/>
      <c r="M813" s="32"/>
      <c r="N813" s="32"/>
      <c r="O813" s="32"/>
      <c r="P813" s="32"/>
      <c r="Q813" s="32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</row>
    <row r="814" spans="1:31" x14ac:dyDescent="0.25">
      <c r="A814" s="118"/>
      <c r="B814" s="67"/>
      <c r="C814" s="32"/>
      <c r="D814" s="67"/>
      <c r="E814" s="67"/>
      <c r="F814" s="67"/>
      <c r="G814" s="32"/>
      <c r="H814" s="32"/>
      <c r="I814" s="117"/>
      <c r="J814" s="32"/>
      <c r="K814" s="32"/>
      <c r="L814" s="32"/>
      <c r="M814" s="32"/>
      <c r="N814" s="32"/>
      <c r="O814" s="32"/>
      <c r="P814" s="32"/>
      <c r="Q814" s="32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</row>
    <row r="815" spans="1:31" x14ac:dyDescent="0.25">
      <c r="A815" s="118"/>
      <c r="B815" s="67"/>
      <c r="C815" s="32"/>
      <c r="D815" s="67"/>
      <c r="E815" s="67"/>
      <c r="F815" s="67"/>
      <c r="G815" s="32"/>
      <c r="H815" s="32"/>
      <c r="I815" s="117"/>
      <c r="J815" s="32"/>
      <c r="K815" s="32"/>
      <c r="L815" s="32"/>
      <c r="M815" s="32"/>
      <c r="N815" s="32"/>
      <c r="O815" s="32"/>
      <c r="P815" s="32"/>
      <c r="Q815" s="32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</row>
    <row r="816" spans="1:31" x14ac:dyDescent="0.25">
      <c r="A816" s="118"/>
      <c r="B816" s="67"/>
      <c r="C816" s="32"/>
      <c r="D816" s="67"/>
      <c r="E816" s="67"/>
      <c r="F816" s="67"/>
      <c r="G816" s="32"/>
      <c r="H816" s="32"/>
      <c r="I816" s="117"/>
      <c r="J816" s="32"/>
      <c r="K816" s="32"/>
      <c r="L816" s="32"/>
      <c r="M816" s="32"/>
      <c r="N816" s="32"/>
      <c r="O816" s="32"/>
      <c r="P816" s="32"/>
      <c r="Q816" s="32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</row>
    <row r="817" spans="1:31" x14ac:dyDescent="0.25">
      <c r="A817" s="118"/>
      <c r="B817" s="67"/>
      <c r="C817" s="32"/>
      <c r="D817" s="67"/>
      <c r="E817" s="67"/>
      <c r="F817" s="67"/>
      <c r="G817" s="32"/>
      <c r="H817" s="32"/>
      <c r="I817" s="117"/>
      <c r="J817" s="32"/>
      <c r="K817" s="32"/>
      <c r="L817" s="32"/>
      <c r="M817" s="32"/>
      <c r="N817" s="32"/>
      <c r="O817" s="32"/>
      <c r="P817" s="32"/>
      <c r="Q817" s="32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</row>
    <row r="818" spans="1:31" x14ac:dyDescent="0.25">
      <c r="A818" s="118"/>
      <c r="B818" s="67"/>
      <c r="C818" s="32"/>
      <c r="D818" s="67"/>
      <c r="E818" s="67"/>
      <c r="F818" s="67"/>
      <c r="G818" s="32"/>
      <c r="H818" s="32"/>
      <c r="I818" s="117"/>
      <c r="J818" s="32"/>
      <c r="K818" s="32"/>
      <c r="L818" s="32"/>
      <c r="M818" s="32"/>
      <c r="N818" s="32"/>
      <c r="O818" s="32"/>
      <c r="P818" s="32"/>
      <c r="Q818" s="32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</row>
    <row r="819" spans="1:31" x14ac:dyDescent="0.25">
      <c r="A819" s="118"/>
      <c r="B819" s="67"/>
      <c r="C819" s="32"/>
      <c r="D819" s="67"/>
      <c r="E819" s="67"/>
      <c r="F819" s="67"/>
      <c r="G819" s="32"/>
      <c r="H819" s="32"/>
      <c r="I819" s="117"/>
      <c r="J819" s="32"/>
      <c r="K819" s="32"/>
      <c r="L819" s="32"/>
      <c r="M819" s="32"/>
      <c r="N819" s="32"/>
      <c r="O819" s="32"/>
      <c r="P819" s="32"/>
      <c r="Q819" s="32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</row>
    <row r="820" spans="1:31" x14ac:dyDescent="0.25">
      <c r="A820" s="118"/>
      <c r="B820" s="67"/>
      <c r="C820" s="32"/>
      <c r="D820" s="67"/>
      <c r="E820" s="67"/>
      <c r="F820" s="67"/>
      <c r="G820" s="32"/>
      <c r="H820" s="32"/>
      <c r="I820" s="117"/>
      <c r="J820" s="32"/>
      <c r="K820" s="32"/>
      <c r="L820" s="32"/>
      <c r="M820" s="32"/>
      <c r="N820" s="32"/>
      <c r="O820" s="32"/>
      <c r="P820" s="32"/>
      <c r="Q820" s="32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</row>
    <row r="821" spans="1:31" x14ac:dyDescent="0.25">
      <c r="A821" s="118"/>
      <c r="B821" s="67"/>
      <c r="C821" s="32"/>
      <c r="D821" s="67"/>
      <c r="E821" s="67"/>
      <c r="F821" s="67"/>
      <c r="G821" s="32"/>
      <c r="H821" s="32"/>
      <c r="I821" s="117"/>
      <c r="J821" s="32"/>
      <c r="K821" s="32"/>
      <c r="L821" s="32"/>
      <c r="M821" s="32"/>
      <c r="N821" s="32"/>
      <c r="O821" s="32"/>
      <c r="P821" s="32"/>
      <c r="Q821" s="32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</row>
    <row r="822" spans="1:31" x14ac:dyDescent="0.25">
      <c r="A822" s="118"/>
      <c r="B822" s="67"/>
      <c r="C822" s="32"/>
      <c r="D822" s="67"/>
      <c r="E822" s="67"/>
      <c r="F822" s="67"/>
      <c r="G822" s="32"/>
      <c r="H822" s="32"/>
      <c r="I822" s="117"/>
      <c r="J822" s="32"/>
      <c r="K822" s="32"/>
      <c r="L822" s="32"/>
      <c r="M822" s="32"/>
      <c r="N822" s="32"/>
      <c r="O822" s="32"/>
      <c r="P822" s="32"/>
      <c r="Q822" s="32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</row>
    <row r="823" spans="1:31" x14ac:dyDescent="0.25">
      <c r="A823" s="118"/>
      <c r="B823" s="67"/>
      <c r="C823" s="32"/>
      <c r="D823" s="67"/>
      <c r="E823" s="67"/>
      <c r="F823" s="67"/>
      <c r="G823" s="32"/>
      <c r="H823" s="32"/>
      <c r="I823" s="117"/>
      <c r="J823" s="32"/>
      <c r="K823" s="32"/>
      <c r="L823" s="32"/>
      <c r="M823" s="32"/>
      <c r="N823" s="32"/>
      <c r="O823" s="32"/>
      <c r="P823" s="32"/>
      <c r="Q823" s="32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</row>
    <row r="824" spans="1:31" x14ac:dyDescent="0.25">
      <c r="A824" s="118"/>
      <c r="B824" s="67"/>
      <c r="C824" s="32"/>
      <c r="D824" s="67"/>
      <c r="E824" s="67"/>
      <c r="F824" s="67"/>
      <c r="G824" s="32"/>
      <c r="H824" s="32"/>
      <c r="I824" s="117"/>
      <c r="J824" s="32"/>
      <c r="K824" s="32"/>
      <c r="L824" s="32"/>
      <c r="M824" s="32"/>
      <c r="N824" s="32"/>
      <c r="O824" s="32"/>
      <c r="P824" s="32"/>
      <c r="Q824" s="32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</row>
    <row r="825" spans="1:31" x14ac:dyDescent="0.25">
      <c r="A825" s="118"/>
      <c r="B825" s="67"/>
      <c r="C825" s="32"/>
      <c r="D825" s="67"/>
      <c r="E825" s="67"/>
      <c r="F825" s="67"/>
      <c r="G825" s="32"/>
      <c r="H825" s="32"/>
      <c r="I825" s="117"/>
      <c r="J825" s="32"/>
      <c r="K825" s="32"/>
      <c r="L825" s="32"/>
      <c r="M825" s="32"/>
      <c r="N825" s="32"/>
      <c r="O825" s="32"/>
      <c r="P825" s="32"/>
      <c r="Q825" s="32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</row>
    <row r="826" spans="1:31" x14ac:dyDescent="0.25">
      <c r="A826" s="118"/>
      <c r="B826" s="67"/>
      <c r="C826" s="32"/>
      <c r="D826" s="67"/>
      <c r="E826" s="67"/>
      <c r="F826" s="67"/>
      <c r="G826" s="32"/>
      <c r="H826" s="32"/>
      <c r="I826" s="117"/>
      <c r="J826" s="32"/>
      <c r="K826" s="32"/>
      <c r="L826" s="32"/>
      <c r="M826" s="32"/>
      <c r="N826" s="32"/>
      <c r="O826" s="32"/>
      <c r="P826" s="32"/>
      <c r="Q826" s="32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</row>
    <row r="827" spans="1:31" x14ac:dyDescent="0.25">
      <c r="A827" s="118"/>
      <c r="B827" s="67"/>
      <c r="C827" s="67"/>
      <c r="D827" s="67"/>
      <c r="E827" s="67"/>
      <c r="F827" s="67"/>
      <c r="G827" s="32"/>
      <c r="H827" s="32"/>
      <c r="I827" s="117"/>
      <c r="J827" s="32"/>
      <c r="K827" s="32"/>
      <c r="L827" s="32"/>
      <c r="M827" s="32"/>
      <c r="N827" s="32"/>
      <c r="O827" s="32"/>
      <c r="P827" s="32"/>
      <c r="Q827" s="32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</row>
    <row r="828" spans="1:31" x14ac:dyDescent="0.25">
      <c r="A828" s="118"/>
      <c r="B828" s="67"/>
      <c r="C828" s="67"/>
      <c r="D828" s="67"/>
      <c r="E828" s="67"/>
      <c r="F828" s="67"/>
      <c r="G828" s="32"/>
      <c r="H828" s="32"/>
      <c r="I828" s="117"/>
      <c r="J828" s="32"/>
      <c r="K828" s="32"/>
      <c r="L828" s="32"/>
      <c r="M828" s="32"/>
      <c r="N828" s="32"/>
      <c r="O828" s="32"/>
      <c r="P828" s="32"/>
      <c r="Q828" s="32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</row>
    <row r="829" spans="1:31" x14ac:dyDescent="0.25">
      <c r="A829" s="118"/>
      <c r="B829" s="67"/>
      <c r="C829" s="67"/>
      <c r="D829" s="67"/>
      <c r="E829" s="67"/>
      <c r="F829" s="67"/>
      <c r="G829" s="32"/>
      <c r="H829" s="32"/>
      <c r="I829" s="117"/>
      <c r="J829" s="32"/>
      <c r="K829" s="32"/>
      <c r="L829" s="32"/>
      <c r="M829" s="32"/>
      <c r="N829" s="32"/>
      <c r="O829" s="32"/>
      <c r="P829" s="32"/>
      <c r="Q829" s="32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</row>
    <row r="830" spans="1:31" x14ac:dyDescent="0.25">
      <c r="A830" s="118"/>
      <c r="B830" s="67"/>
      <c r="C830" s="67"/>
      <c r="D830" s="67"/>
      <c r="E830" s="67"/>
      <c r="F830" s="67"/>
      <c r="G830" s="32"/>
      <c r="H830" s="32"/>
      <c r="I830" s="117"/>
      <c r="J830" s="32"/>
      <c r="K830" s="32"/>
      <c r="L830" s="32"/>
      <c r="M830" s="32"/>
      <c r="N830" s="32"/>
      <c r="O830" s="32"/>
      <c r="P830" s="32"/>
      <c r="Q830" s="32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</row>
    <row r="831" spans="1:31" x14ac:dyDescent="0.25">
      <c r="A831" s="118"/>
      <c r="B831" s="67"/>
      <c r="C831" s="67"/>
      <c r="D831" s="67"/>
      <c r="E831" s="67"/>
      <c r="F831" s="67"/>
      <c r="G831" s="32"/>
      <c r="H831" s="32"/>
      <c r="I831" s="117"/>
      <c r="J831" s="32"/>
      <c r="K831" s="32"/>
      <c r="L831" s="32"/>
      <c r="M831" s="32"/>
      <c r="N831" s="32"/>
      <c r="O831" s="32"/>
      <c r="P831" s="32"/>
      <c r="Q831" s="32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</row>
    <row r="832" spans="1:31" x14ac:dyDescent="0.25">
      <c r="A832" s="118"/>
      <c r="B832" s="67"/>
      <c r="C832" s="67"/>
      <c r="D832" s="67"/>
      <c r="E832" s="67"/>
      <c r="F832" s="67"/>
      <c r="G832" s="32"/>
      <c r="H832" s="32"/>
      <c r="I832" s="117"/>
      <c r="J832" s="32"/>
      <c r="K832" s="32"/>
      <c r="L832" s="32"/>
      <c r="M832" s="32"/>
      <c r="N832" s="32"/>
      <c r="O832" s="32"/>
      <c r="P832" s="32"/>
      <c r="Q832" s="32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</row>
    <row r="833" spans="1:31" x14ac:dyDescent="0.25">
      <c r="A833" s="118"/>
      <c r="B833" s="67"/>
      <c r="C833" s="67"/>
      <c r="D833" s="67"/>
      <c r="E833" s="67"/>
      <c r="F833" s="67"/>
      <c r="G833" s="32"/>
      <c r="H833" s="32"/>
      <c r="I833" s="117"/>
      <c r="J833" s="32"/>
      <c r="K833" s="32"/>
      <c r="L833" s="32"/>
      <c r="M833" s="32"/>
      <c r="N833" s="32"/>
      <c r="O833" s="32"/>
      <c r="P833" s="32"/>
      <c r="Q833" s="32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</row>
    <row r="834" spans="1:31" x14ac:dyDescent="0.25">
      <c r="A834" s="118"/>
      <c r="B834" s="67"/>
      <c r="C834" s="67"/>
      <c r="D834" s="67"/>
      <c r="E834" s="67"/>
      <c r="F834" s="67"/>
      <c r="G834" s="32"/>
      <c r="H834" s="32"/>
      <c r="I834" s="117"/>
      <c r="J834" s="32"/>
      <c r="K834" s="32"/>
      <c r="L834" s="32"/>
      <c r="M834" s="32"/>
      <c r="N834" s="32"/>
      <c r="O834" s="32"/>
      <c r="P834" s="32"/>
      <c r="Q834" s="32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</row>
    <row r="835" spans="1:31" x14ac:dyDescent="0.25">
      <c r="A835" s="118"/>
      <c r="B835" s="67"/>
      <c r="C835" s="67"/>
      <c r="D835" s="67"/>
      <c r="E835" s="67"/>
      <c r="F835" s="67"/>
      <c r="G835" s="32"/>
      <c r="H835" s="32"/>
      <c r="I835" s="117"/>
      <c r="J835" s="32"/>
      <c r="K835" s="32"/>
      <c r="L835" s="32"/>
      <c r="M835" s="32"/>
      <c r="N835" s="32"/>
      <c r="O835" s="32"/>
      <c r="P835" s="32"/>
      <c r="Q835" s="32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</row>
    <row r="836" spans="1:31" x14ac:dyDescent="0.25">
      <c r="A836" s="118"/>
      <c r="B836" s="67"/>
      <c r="C836" s="67"/>
      <c r="D836" s="67"/>
      <c r="E836" s="67"/>
      <c r="F836" s="67"/>
      <c r="G836" s="32"/>
      <c r="H836" s="32"/>
      <c r="I836" s="117"/>
      <c r="J836" s="32"/>
      <c r="K836" s="32"/>
      <c r="L836" s="32"/>
      <c r="M836" s="32"/>
      <c r="N836" s="32"/>
      <c r="O836" s="32"/>
      <c r="P836" s="32"/>
      <c r="Q836" s="32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</row>
    <row r="837" spans="1:31" x14ac:dyDescent="0.25">
      <c r="A837" s="118"/>
      <c r="B837" s="67"/>
      <c r="C837" s="67"/>
      <c r="D837" s="67"/>
      <c r="E837" s="67"/>
      <c r="F837" s="67"/>
      <c r="G837" s="32"/>
      <c r="H837" s="32"/>
      <c r="I837" s="117"/>
      <c r="J837" s="32"/>
      <c r="K837" s="32"/>
      <c r="L837" s="32"/>
      <c r="M837" s="32"/>
      <c r="N837" s="32"/>
      <c r="O837" s="32"/>
      <c r="P837" s="32"/>
      <c r="Q837" s="32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</row>
    <row r="838" spans="1:31" x14ac:dyDescent="0.25">
      <c r="A838" s="118"/>
      <c r="B838" s="67"/>
      <c r="C838" s="67"/>
      <c r="D838" s="67"/>
      <c r="E838" s="67"/>
      <c r="F838" s="67"/>
      <c r="G838" s="32"/>
      <c r="H838" s="32"/>
      <c r="I838" s="117"/>
      <c r="J838" s="32"/>
      <c r="K838" s="32"/>
      <c r="L838" s="32"/>
      <c r="M838" s="32"/>
      <c r="N838" s="32"/>
      <c r="O838" s="32"/>
      <c r="P838" s="32"/>
      <c r="Q838" s="32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</row>
    <row r="839" spans="1:31" x14ac:dyDescent="0.25">
      <c r="A839" s="118"/>
      <c r="B839" s="67"/>
      <c r="C839" s="67"/>
      <c r="D839" s="67"/>
      <c r="E839" s="67"/>
      <c r="F839" s="67"/>
      <c r="G839" s="32"/>
      <c r="H839" s="32"/>
      <c r="I839" s="117"/>
      <c r="J839" s="32"/>
      <c r="K839" s="32"/>
      <c r="L839" s="32"/>
      <c r="M839" s="32"/>
      <c r="N839" s="32"/>
      <c r="O839" s="32"/>
      <c r="P839" s="32"/>
      <c r="Q839" s="32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</row>
    <row r="840" spans="1:31" x14ac:dyDescent="0.25">
      <c r="A840" s="118"/>
      <c r="B840" s="67"/>
      <c r="C840" s="67"/>
      <c r="D840" s="67"/>
      <c r="E840" s="67"/>
      <c r="F840" s="67"/>
      <c r="G840" s="32"/>
      <c r="H840" s="32"/>
      <c r="I840" s="117"/>
      <c r="J840" s="32"/>
      <c r="K840" s="32"/>
      <c r="L840" s="32"/>
      <c r="M840" s="32"/>
      <c r="N840" s="32"/>
      <c r="O840" s="32"/>
      <c r="P840" s="32"/>
      <c r="Q840" s="32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</row>
    <row r="841" spans="1:31" x14ac:dyDescent="0.25">
      <c r="A841" s="118"/>
      <c r="B841" s="67"/>
      <c r="C841" s="67"/>
      <c r="D841" s="67"/>
      <c r="E841" s="67"/>
      <c r="F841" s="67"/>
      <c r="G841" s="32"/>
      <c r="H841" s="32"/>
      <c r="I841" s="117"/>
      <c r="J841" s="32"/>
      <c r="K841" s="32"/>
      <c r="L841" s="32"/>
      <c r="M841" s="32"/>
      <c r="N841" s="32"/>
      <c r="O841" s="32"/>
      <c r="P841" s="32"/>
      <c r="Q841" s="32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</row>
    <row r="842" spans="1:31" x14ac:dyDescent="0.25">
      <c r="A842" s="118"/>
      <c r="B842" s="67"/>
      <c r="C842" s="67"/>
      <c r="D842" s="67"/>
      <c r="E842" s="67"/>
      <c r="F842" s="67"/>
      <c r="G842" s="32"/>
      <c r="H842" s="32"/>
      <c r="I842" s="117"/>
      <c r="J842" s="32"/>
      <c r="K842" s="32"/>
      <c r="L842" s="32"/>
      <c r="M842" s="32"/>
      <c r="N842" s="32"/>
      <c r="O842" s="32"/>
      <c r="P842" s="32"/>
      <c r="Q842" s="32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</row>
    <row r="843" spans="1:31" x14ac:dyDescent="0.25">
      <c r="A843" s="118"/>
      <c r="B843" s="67"/>
      <c r="C843" s="67"/>
      <c r="D843" s="67"/>
      <c r="E843" s="67"/>
      <c r="F843" s="67"/>
      <c r="G843" s="32"/>
      <c r="H843" s="32"/>
      <c r="I843" s="117"/>
      <c r="J843" s="32"/>
      <c r="K843" s="32"/>
      <c r="L843" s="32"/>
      <c r="M843" s="32"/>
      <c r="N843" s="32"/>
      <c r="O843" s="32"/>
      <c r="P843" s="32"/>
      <c r="Q843" s="32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</row>
    <row r="844" spans="1:31" x14ac:dyDescent="0.25">
      <c r="A844" s="118"/>
      <c r="B844" s="67"/>
      <c r="C844" s="67"/>
      <c r="D844" s="67"/>
      <c r="E844" s="67"/>
      <c r="F844" s="67"/>
      <c r="G844" s="32"/>
      <c r="H844" s="32"/>
      <c r="I844" s="117"/>
      <c r="J844" s="32"/>
      <c r="K844" s="32"/>
      <c r="L844" s="32"/>
      <c r="M844" s="32"/>
      <c r="N844" s="32"/>
      <c r="O844" s="32"/>
      <c r="P844" s="32"/>
      <c r="Q844" s="32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</row>
    <row r="845" spans="1:31" x14ac:dyDescent="0.25">
      <c r="A845" s="118"/>
      <c r="B845" s="67"/>
      <c r="C845" s="67"/>
      <c r="D845" s="67"/>
      <c r="E845" s="67"/>
      <c r="F845" s="67"/>
      <c r="G845" s="32"/>
      <c r="H845" s="32"/>
      <c r="I845" s="117"/>
      <c r="J845" s="32"/>
      <c r="K845" s="32"/>
      <c r="L845" s="32"/>
      <c r="M845" s="32"/>
      <c r="N845" s="32"/>
      <c r="O845" s="32"/>
      <c r="P845" s="32"/>
      <c r="Q845" s="32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</row>
    <row r="846" spans="1:31" x14ac:dyDescent="0.25">
      <c r="A846" s="118"/>
      <c r="B846" s="67"/>
      <c r="C846" s="67"/>
      <c r="D846" s="67"/>
      <c r="E846" s="67"/>
      <c r="F846" s="67"/>
      <c r="G846" s="32"/>
      <c r="H846" s="32"/>
      <c r="I846" s="117"/>
      <c r="J846" s="32"/>
      <c r="K846" s="32"/>
      <c r="L846" s="32"/>
      <c r="M846" s="32"/>
      <c r="N846" s="32"/>
      <c r="O846" s="32"/>
      <c r="P846" s="32"/>
      <c r="Q846" s="32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</row>
    <row r="847" spans="1:31" x14ac:dyDescent="0.25">
      <c r="A847" s="118"/>
      <c r="B847" s="67"/>
      <c r="C847" s="67"/>
      <c r="D847" s="67"/>
      <c r="E847" s="67"/>
      <c r="F847" s="67"/>
      <c r="G847" s="32"/>
      <c r="H847" s="32"/>
      <c r="I847" s="117"/>
      <c r="J847" s="32"/>
      <c r="K847" s="32"/>
      <c r="L847" s="32"/>
      <c r="M847" s="32"/>
      <c r="N847" s="32"/>
      <c r="O847" s="32"/>
      <c r="P847" s="32"/>
      <c r="Q847" s="32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</row>
    <row r="848" spans="1:31" x14ac:dyDescent="0.25">
      <c r="A848" s="118"/>
      <c r="B848" s="67"/>
      <c r="C848" s="67"/>
      <c r="D848" s="67"/>
      <c r="E848" s="67"/>
      <c r="F848" s="67"/>
      <c r="G848" s="32"/>
      <c r="H848" s="32"/>
      <c r="I848" s="117"/>
      <c r="J848" s="32"/>
      <c r="K848" s="32"/>
      <c r="L848" s="32"/>
      <c r="M848" s="32"/>
      <c r="N848" s="32"/>
      <c r="O848" s="32"/>
      <c r="P848" s="32"/>
      <c r="Q848" s="32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</row>
    <row r="849" spans="1:31" x14ac:dyDescent="0.25">
      <c r="A849" s="118"/>
      <c r="B849" s="67"/>
      <c r="C849" s="67"/>
      <c r="D849" s="67"/>
      <c r="E849" s="67"/>
      <c r="F849" s="67"/>
      <c r="G849" s="32"/>
      <c r="H849" s="32"/>
      <c r="I849" s="117"/>
      <c r="J849" s="32"/>
      <c r="K849" s="32"/>
      <c r="L849" s="32"/>
      <c r="M849" s="32"/>
      <c r="N849" s="32"/>
      <c r="O849" s="32"/>
      <c r="P849" s="32"/>
      <c r="Q849" s="32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</row>
    <row r="850" spans="1:31" x14ac:dyDescent="0.25">
      <c r="A850" s="118"/>
      <c r="B850" s="67"/>
      <c r="C850" s="67"/>
      <c r="D850" s="67"/>
      <c r="E850" s="67"/>
      <c r="F850" s="67"/>
      <c r="G850" s="32"/>
      <c r="H850" s="32"/>
      <c r="I850" s="117"/>
      <c r="J850" s="32"/>
      <c r="K850" s="32"/>
      <c r="L850" s="32"/>
      <c r="M850" s="32"/>
      <c r="N850" s="32"/>
      <c r="O850" s="32"/>
      <c r="P850" s="32"/>
      <c r="Q850" s="32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</row>
    <row r="851" spans="1:31" x14ac:dyDescent="0.25">
      <c r="A851" s="118"/>
      <c r="B851" s="67"/>
      <c r="C851" s="67"/>
      <c r="D851" s="67"/>
      <c r="E851" s="67"/>
      <c r="F851" s="67"/>
      <c r="G851" s="32"/>
      <c r="H851" s="32"/>
      <c r="I851" s="117"/>
      <c r="J851" s="32"/>
      <c r="K851" s="32"/>
      <c r="L851" s="32"/>
      <c r="M851" s="32"/>
      <c r="N851" s="32"/>
      <c r="O851" s="32"/>
      <c r="P851" s="32"/>
      <c r="Q851" s="32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</row>
    <row r="852" spans="1:31" x14ac:dyDescent="0.25">
      <c r="A852" s="118"/>
      <c r="B852" s="67"/>
      <c r="C852" s="67"/>
      <c r="D852" s="67"/>
      <c r="E852" s="67"/>
      <c r="F852" s="67"/>
      <c r="G852" s="32"/>
      <c r="H852" s="32"/>
      <c r="I852" s="117"/>
      <c r="J852" s="32"/>
      <c r="K852" s="32"/>
      <c r="L852" s="32"/>
      <c r="M852" s="32"/>
      <c r="N852" s="32"/>
      <c r="O852" s="32"/>
      <c r="P852" s="32"/>
      <c r="Q852" s="32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</row>
    <row r="853" spans="1:31" x14ac:dyDescent="0.25">
      <c r="A853" s="118"/>
      <c r="B853" s="67"/>
      <c r="C853" s="67"/>
      <c r="D853" s="67"/>
      <c r="E853" s="67"/>
      <c r="F853" s="67"/>
      <c r="G853" s="32"/>
      <c r="H853" s="32"/>
      <c r="I853" s="117"/>
      <c r="J853" s="32"/>
      <c r="K853" s="32"/>
      <c r="L853" s="32"/>
      <c r="M853" s="32"/>
      <c r="N853" s="32"/>
      <c r="O853" s="32"/>
      <c r="P853" s="32"/>
      <c r="Q853" s="32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</row>
    <row r="854" spans="1:31" x14ac:dyDescent="0.25">
      <c r="A854" s="118"/>
      <c r="B854" s="67"/>
      <c r="C854" s="67"/>
      <c r="D854" s="67"/>
      <c r="E854" s="67"/>
      <c r="F854" s="67"/>
      <c r="G854" s="32"/>
      <c r="H854" s="32"/>
      <c r="I854" s="117"/>
      <c r="J854" s="32"/>
      <c r="K854" s="32"/>
      <c r="L854" s="32"/>
      <c r="M854" s="32"/>
      <c r="N854" s="32"/>
      <c r="O854" s="32"/>
      <c r="P854" s="32"/>
      <c r="Q854" s="32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</row>
    <row r="855" spans="1:31" x14ac:dyDescent="0.25">
      <c r="A855" s="118"/>
      <c r="B855" s="67"/>
      <c r="C855" s="67"/>
      <c r="D855" s="67"/>
      <c r="E855" s="67"/>
      <c r="F855" s="67"/>
      <c r="G855" s="32"/>
      <c r="H855" s="32"/>
      <c r="I855" s="117"/>
      <c r="J855" s="32"/>
      <c r="K855" s="32"/>
      <c r="L855" s="32"/>
      <c r="M855" s="32"/>
      <c r="N855" s="32"/>
      <c r="O855" s="32"/>
      <c r="P855" s="32"/>
      <c r="Q855" s="32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</row>
    <row r="856" spans="1:31" x14ac:dyDescent="0.25">
      <c r="A856" s="118"/>
      <c r="B856" s="67"/>
      <c r="C856" s="67"/>
      <c r="D856" s="67"/>
      <c r="E856" s="67"/>
      <c r="F856" s="67"/>
      <c r="G856" s="32"/>
      <c r="H856" s="32"/>
      <c r="I856" s="117"/>
      <c r="J856" s="32"/>
      <c r="K856" s="32"/>
      <c r="L856" s="32"/>
      <c r="M856" s="32"/>
      <c r="N856" s="32"/>
      <c r="O856" s="32"/>
      <c r="P856" s="32"/>
      <c r="Q856" s="32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</row>
    <row r="857" spans="1:31" x14ac:dyDescent="0.25">
      <c r="A857" s="118"/>
      <c r="B857" s="67"/>
      <c r="C857" s="67"/>
      <c r="D857" s="67"/>
      <c r="E857" s="67"/>
      <c r="F857" s="67"/>
      <c r="G857" s="32"/>
      <c r="H857" s="32"/>
      <c r="I857" s="117"/>
      <c r="J857" s="32"/>
      <c r="K857" s="32"/>
      <c r="L857" s="32"/>
      <c r="M857" s="32"/>
      <c r="N857" s="32"/>
      <c r="O857" s="32"/>
      <c r="P857" s="32"/>
      <c r="Q857" s="32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</row>
    <row r="858" spans="1:31" x14ac:dyDescent="0.25">
      <c r="A858" s="118"/>
      <c r="B858" s="67"/>
      <c r="C858" s="67"/>
      <c r="D858" s="67"/>
      <c r="E858" s="67"/>
      <c r="F858" s="67"/>
      <c r="G858" s="32"/>
      <c r="H858" s="32"/>
      <c r="I858" s="117"/>
      <c r="J858" s="32"/>
      <c r="K858" s="32"/>
      <c r="L858" s="32"/>
      <c r="M858" s="32"/>
      <c r="N858" s="32"/>
      <c r="O858" s="32"/>
      <c r="P858" s="32"/>
      <c r="Q858" s="32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</row>
    <row r="859" spans="1:31" x14ac:dyDescent="0.25">
      <c r="A859" s="118"/>
      <c r="B859" s="67"/>
      <c r="C859" s="67"/>
      <c r="D859" s="67"/>
      <c r="E859" s="67"/>
      <c r="F859" s="67"/>
      <c r="G859" s="32"/>
      <c r="H859" s="32"/>
      <c r="I859" s="117"/>
      <c r="J859" s="32"/>
      <c r="K859" s="32"/>
      <c r="L859" s="32"/>
      <c r="M859" s="32"/>
      <c r="N859" s="32"/>
      <c r="O859" s="32"/>
      <c r="P859" s="32"/>
      <c r="Q859" s="32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</row>
    <row r="860" spans="1:31" x14ac:dyDescent="0.25">
      <c r="A860" s="118"/>
      <c r="B860" s="67"/>
      <c r="C860" s="67"/>
      <c r="D860" s="67"/>
      <c r="E860" s="67"/>
      <c r="F860" s="67"/>
      <c r="G860" s="32"/>
      <c r="H860" s="32"/>
      <c r="I860" s="117"/>
      <c r="J860" s="32"/>
      <c r="K860" s="32"/>
      <c r="L860" s="32"/>
      <c r="M860" s="32"/>
      <c r="N860" s="32"/>
      <c r="O860" s="32"/>
      <c r="P860" s="32"/>
      <c r="Q860" s="32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</row>
    <row r="861" spans="1:31" x14ac:dyDescent="0.25">
      <c r="A861" s="118"/>
      <c r="B861" s="67"/>
      <c r="C861" s="67"/>
      <c r="D861" s="67"/>
      <c r="E861" s="67"/>
      <c r="F861" s="67"/>
      <c r="G861" s="32"/>
      <c r="H861" s="32"/>
      <c r="I861" s="117"/>
      <c r="J861" s="32"/>
      <c r="K861" s="32"/>
      <c r="L861" s="32"/>
      <c r="M861" s="32"/>
      <c r="N861" s="32"/>
      <c r="O861" s="32"/>
      <c r="P861" s="32"/>
      <c r="Q861" s="32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</row>
    <row r="862" spans="1:31" x14ac:dyDescent="0.25">
      <c r="A862" s="118"/>
      <c r="B862" s="67"/>
      <c r="C862" s="67"/>
      <c r="D862" s="67"/>
      <c r="E862" s="67"/>
      <c r="F862" s="67"/>
      <c r="G862" s="32"/>
      <c r="H862" s="32"/>
      <c r="I862" s="117"/>
      <c r="J862" s="32"/>
      <c r="K862" s="32"/>
      <c r="L862" s="32"/>
      <c r="M862" s="32"/>
      <c r="N862" s="32"/>
      <c r="O862" s="32"/>
      <c r="P862" s="32"/>
      <c r="Q862" s="32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</row>
    <row r="863" spans="1:31" x14ac:dyDescent="0.25">
      <c r="A863" s="118"/>
      <c r="B863" s="67"/>
      <c r="C863" s="67"/>
      <c r="D863" s="67"/>
      <c r="E863" s="67"/>
      <c r="F863" s="67"/>
      <c r="G863" s="32"/>
      <c r="H863" s="32"/>
      <c r="I863" s="117"/>
      <c r="J863" s="32"/>
      <c r="K863" s="32"/>
      <c r="L863" s="32"/>
      <c r="M863" s="32"/>
      <c r="N863" s="32"/>
      <c r="O863" s="32"/>
      <c r="P863" s="32"/>
      <c r="Q863" s="32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</row>
    <row r="864" spans="1:31" x14ac:dyDescent="0.25">
      <c r="A864" s="118"/>
      <c r="B864" s="67"/>
      <c r="C864" s="67"/>
      <c r="D864" s="67"/>
      <c r="E864" s="67"/>
      <c r="F864" s="67"/>
      <c r="G864" s="32"/>
      <c r="H864" s="32"/>
      <c r="I864" s="117"/>
      <c r="J864" s="32"/>
      <c r="K864" s="32"/>
      <c r="L864" s="32"/>
      <c r="M864" s="32"/>
      <c r="N864" s="32"/>
      <c r="O864" s="32"/>
      <c r="P864" s="32"/>
      <c r="Q864" s="32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</row>
    <row r="865" spans="1:31" x14ac:dyDescent="0.25">
      <c r="A865" s="118"/>
      <c r="B865" s="67"/>
      <c r="C865" s="67"/>
      <c r="D865" s="67"/>
      <c r="E865" s="67"/>
      <c r="F865" s="67"/>
      <c r="G865" s="32"/>
      <c r="H865" s="32"/>
      <c r="I865" s="117"/>
      <c r="J865" s="32"/>
      <c r="K865" s="32"/>
      <c r="L865" s="32"/>
      <c r="M865" s="32"/>
      <c r="N865" s="32"/>
      <c r="O865" s="32"/>
      <c r="P865" s="32"/>
      <c r="Q865" s="32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</row>
    <row r="866" spans="1:31" x14ac:dyDescent="0.25">
      <c r="A866" s="118"/>
      <c r="B866" s="67"/>
      <c r="C866" s="67"/>
      <c r="D866" s="67"/>
      <c r="E866" s="67"/>
      <c r="F866" s="67"/>
      <c r="G866" s="32"/>
      <c r="H866" s="32"/>
      <c r="I866" s="117"/>
      <c r="J866" s="32"/>
      <c r="K866" s="32"/>
      <c r="L866" s="32"/>
      <c r="M866" s="32"/>
      <c r="N866" s="32"/>
      <c r="O866" s="32"/>
      <c r="P866" s="32"/>
      <c r="Q866" s="32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</row>
    <row r="867" spans="1:31" x14ac:dyDescent="0.25">
      <c r="A867" s="118"/>
      <c r="B867" s="67"/>
      <c r="C867" s="67"/>
      <c r="D867" s="67"/>
      <c r="E867" s="67"/>
      <c r="F867" s="67"/>
      <c r="G867" s="32"/>
      <c r="H867" s="32"/>
      <c r="I867" s="117"/>
      <c r="J867" s="32"/>
      <c r="K867" s="32"/>
      <c r="L867" s="32"/>
      <c r="M867" s="32"/>
      <c r="N867" s="32"/>
      <c r="O867" s="32"/>
      <c r="P867" s="32"/>
      <c r="Q867" s="32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</row>
    <row r="868" spans="1:31" x14ac:dyDescent="0.25">
      <c r="A868" s="118"/>
      <c r="B868" s="67"/>
      <c r="C868" s="67"/>
      <c r="D868" s="67"/>
      <c r="E868" s="67"/>
      <c r="F868" s="67"/>
      <c r="G868" s="32"/>
      <c r="H868" s="32"/>
      <c r="I868" s="117"/>
      <c r="J868" s="32"/>
      <c r="K868" s="32"/>
      <c r="L868" s="32"/>
      <c r="M868" s="32"/>
      <c r="N868" s="32"/>
      <c r="O868" s="32"/>
      <c r="P868" s="32"/>
      <c r="Q868" s="32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</row>
    <row r="869" spans="1:31" x14ac:dyDescent="0.25">
      <c r="A869" s="118"/>
      <c r="B869" s="67"/>
      <c r="C869" s="67"/>
      <c r="D869" s="67"/>
      <c r="E869" s="67"/>
      <c r="F869" s="67"/>
      <c r="G869" s="32"/>
      <c r="H869" s="32"/>
      <c r="I869" s="117"/>
      <c r="J869" s="32"/>
      <c r="K869" s="32"/>
      <c r="L869" s="32"/>
      <c r="M869" s="32"/>
      <c r="N869" s="32"/>
      <c r="O869" s="32"/>
      <c r="P869" s="32"/>
      <c r="Q869" s="32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</row>
    <row r="870" spans="1:31" x14ac:dyDescent="0.25">
      <c r="A870" s="118"/>
      <c r="B870" s="67"/>
      <c r="C870" s="67"/>
      <c r="D870" s="67"/>
      <c r="E870" s="67"/>
      <c r="F870" s="67"/>
      <c r="G870" s="32"/>
      <c r="H870" s="32"/>
      <c r="I870" s="117"/>
      <c r="J870" s="32"/>
      <c r="K870" s="32"/>
      <c r="L870" s="32"/>
      <c r="M870" s="32"/>
      <c r="N870" s="32"/>
      <c r="O870" s="32"/>
      <c r="P870" s="32"/>
      <c r="Q870" s="32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</row>
    <row r="871" spans="1:31" x14ac:dyDescent="0.25">
      <c r="A871" s="118"/>
      <c r="B871" s="67"/>
      <c r="C871" s="67"/>
      <c r="D871" s="67"/>
      <c r="E871" s="67"/>
      <c r="F871" s="67"/>
      <c r="G871" s="32"/>
      <c r="H871" s="32"/>
      <c r="I871" s="117"/>
      <c r="J871" s="32"/>
      <c r="K871" s="32"/>
      <c r="L871" s="32"/>
      <c r="M871" s="32"/>
      <c r="N871" s="32"/>
      <c r="O871" s="32"/>
      <c r="P871" s="32"/>
      <c r="Q871" s="32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</row>
    <row r="872" spans="1:31" x14ac:dyDescent="0.25">
      <c r="A872" s="118"/>
      <c r="B872" s="67"/>
      <c r="C872" s="67"/>
      <c r="D872" s="67"/>
      <c r="E872" s="67"/>
      <c r="F872" s="67"/>
      <c r="G872" s="32"/>
      <c r="H872" s="32"/>
      <c r="I872" s="117"/>
      <c r="J872" s="32"/>
      <c r="K872" s="32"/>
      <c r="L872" s="32"/>
      <c r="M872" s="32"/>
      <c r="N872" s="32"/>
      <c r="O872" s="32"/>
      <c r="P872" s="32"/>
      <c r="Q872" s="32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</row>
    <row r="873" spans="1:31" x14ac:dyDescent="0.25">
      <c r="A873" s="118"/>
      <c r="B873" s="67"/>
      <c r="C873" s="67"/>
      <c r="D873" s="67"/>
      <c r="E873" s="67"/>
      <c r="F873" s="67"/>
      <c r="G873" s="32"/>
      <c r="H873" s="32"/>
      <c r="I873" s="117"/>
      <c r="J873" s="32"/>
      <c r="K873" s="32"/>
      <c r="L873" s="32"/>
      <c r="M873" s="32"/>
      <c r="N873" s="32"/>
      <c r="O873" s="32"/>
      <c r="P873" s="32"/>
      <c r="Q873" s="32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</row>
    <row r="874" spans="1:31" x14ac:dyDescent="0.25">
      <c r="A874" s="118"/>
      <c r="B874" s="67"/>
      <c r="C874" s="67"/>
      <c r="D874" s="67"/>
      <c r="E874" s="67"/>
      <c r="F874" s="67"/>
      <c r="G874" s="32"/>
      <c r="H874" s="32"/>
      <c r="I874" s="117"/>
      <c r="J874" s="32"/>
      <c r="K874" s="32"/>
      <c r="L874" s="32"/>
      <c r="M874" s="32"/>
      <c r="N874" s="32"/>
      <c r="O874" s="32"/>
      <c r="P874" s="32"/>
      <c r="Q874" s="32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</row>
    <row r="875" spans="1:31" x14ac:dyDescent="0.25">
      <c r="A875" s="118"/>
      <c r="B875" s="67"/>
      <c r="C875" s="67"/>
      <c r="D875" s="67"/>
      <c r="E875" s="67"/>
      <c r="F875" s="67"/>
      <c r="G875" s="32"/>
      <c r="H875" s="32"/>
      <c r="I875" s="117"/>
      <c r="J875" s="32"/>
      <c r="K875" s="32"/>
      <c r="L875" s="32"/>
      <c r="M875" s="32"/>
      <c r="N875" s="32"/>
      <c r="O875" s="32"/>
      <c r="P875" s="32"/>
      <c r="Q875" s="32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</row>
    <row r="876" spans="1:31" x14ac:dyDescent="0.25">
      <c r="A876" s="118"/>
      <c r="B876" s="67"/>
      <c r="C876" s="67"/>
      <c r="D876" s="67"/>
      <c r="E876" s="67"/>
      <c r="F876" s="67"/>
      <c r="G876" s="32"/>
      <c r="H876" s="32"/>
      <c r="I876" s="117"/>
      <c r="J876" s="32"/>
      <c r="K876" s="32"/>
      <c r="L876" s="32"/>
      <c r="M876" s="32"/>
      <c r="N876" s="32"/>
      <c r="O876" s="32"/>
      <c r="P876" s="32"/>
      <c r="Q876" s="32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</row>
    <row r="877" spans="1:31" x14ac:dyDescent="0.25">
      <c r="A877" s="118"/>
      <c r="B877" s="67"/>
      <c r="C877" s="67"/>
      <c r="D877" s="67"/>
      <c r="E877" s="67"/>
      <c r="F877" s="67"/>
      <c r="G877" s="32"/>
      <c r="H877" s="32"/>
      <c r="I877" s="117"/>
      <c r="J877" s="32"/>
      <c r="K877" s="32"/>
      <c r="L877" s="32"/>
      <c r="M877" s="32"/>
      <c r="N877" s="32"/>
      <c r="O877" s="32"/>
      <c r="P877" s="32"/>
      <c r="Q877" s="32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</row>
    <row r="878" spans="1:31" x14ac:dyDescent="0.25">
      <c r="A878" s="118"/>
      <c r="B878" s="67"/>
      <c r="C878" s="67"/>
      <c r="D878" s="67"/>
      <c r="E878" s="67"/>
      <c r="F878" s="67"/>
      <c r="G878" s="32"/>
      <c r="H878" s="32"/>
      <c r="I878" s="117"/>
      <c r="J878" s="32"/>
      <c r="K878" s="32"/>
      <c r="L878" s="32"/>
      <c r="M878" s="32"/>
      <c r="N878" s="32"/>
      <c r="O878" s="32"/>
      <c r="P878" s="32"/>
      <c r="Q878" s="32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</row>
    <row r="879" spans="1:31" x14ac:dyDescent="0.25">
      <c r="A879" s="118"/>
      <c r="B879" s="67"/>
      <c r="C879" s="67"/>
      <c r="D879" s="67"/>
      <c r="E879" s="67"/>
      <c r="F879" s="67"/>
      <c r="G879" s="32"/>
      <c r="H879" s="32"/>
      <c r="I879" s="117"/>
      <c r="J879" s="32"/>
      <c r="K879" s="32"/>
      <c r="L879" s="32"/>
      <c r="M879" s="32"/>
      <c r="N879" s="32"/>
      <c r="O879" s="32"/>
      <c r="P879" s="32"/>
      <c r="Q879" s="32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</row>
    <row r="880" spans="1:31" x14ac:dyDescent="0.25">
      <c r="A880" s="118"/>
      <c r="B880" s="67"/>
      <c r="C880" s="67"/>
      <c r="D880" s="67"/>
      <c r="E880" s="67"/>
      <c r="F880" s="67"/>
      <c r="G880" s="32"/>
      <c r="H880" s="32"/>
      <c r="I880" s="117"/>
      <c r="J880" s="32"/>
      <c r="K880" s="32"/>
      <c r="L880" s="32"/>
      <c r="M880" s="32"/>
      <c r="N880" s="32"/>
      <c r="O880" s="32"/>
      <c r="P880" s="32"/>
      <c r="Q880" s="32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</row>
    <row r="881" spans="1:31" x14ac:dyDescent="0.25">
      <c r="A881" s="118"/>
      <c r="B881" s="67"/>
      <c r="C881" s="67"/>
      <c r="D881" s="67"/>
      <c r="E881" s="67"/>
      <c r="F881" s="67"/>
      <c r="G881" s="32"/>
      <c r="H881" s="32"/>
      <c r="I881" s="117"/>
      <c r="J881" s="32"/>
      <c r="K881" s="32"/>
      <c r="L881" s="32"/>
      <c r="M881" s="32"/>
      <c r="N881" s="32"/>
      <c r="O881" s="32"/>
      <c r="P881" s="32"/>
      <c r="Q881" s="32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</row>
    <row r="882" spans="1:31" x14ac:dyDescent="0.25">
      <c r="A882" s="118"/>
      <c r="B882" s="67"/>
      <c r="C882" s="67"/>
      <c r="D882" s="67"/>
      <c r="E882" s="67"/>
      <c r="F882" s="67"/>
      <c r="G882" s="32"/>
      <c r="H882" s="32"/>
      <c r="I882" s="117"/>
      <c r="J882" s="32"/>
      <c r="K882" s="32"/>
      <c r="L882" s="32"/>
      <c r="M882" s="32"/>
      <c r="N882" s="32"/>
      <c r="O882" s="32"/>
      <c r="P882" s="32"/>
      <c r="Q882" s="32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</row>
    <row r="883" spans="1:31" x14ac:dyDescent="0.25">
      <c r="A883" s="118"/>
      <c r="B883" s="67"/>
      <c r="C883" s="67"/>
      <c r="D883" s="67"/>
      <c r="E883" s="67"/>
      <c r="F883" s="67"/>
      <c r="G883" s="32"/>
      <c r="H883" s="32"/>
      <c r="I883" s="117"/>
      <c r="J883" s="32"/>
      <c r="K883" s="32"/>
      <c r="L883" s="32"/>
      <c r="M883" s="32"/>
      <c r="N883" s="32"/>
      <c r="O883" s="32"/>
      <c r="P883" s="32"/>
      <c r="Q883" s="32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</row>
    <row r="884" spans="1:31" x14ac:dyDescent="0.25">
      <c r="A884" s="118"/>
      <c r="B884" s="67"/>
      <c r="C884" s="67"/>
      <c r="D884" s="67"/>
      <c r="E884" s="67"/>
      <c r="F884" s="67"/>
      <c r="G884" s="32"/>
      <c r="H884" s="32"/>
      <c r="I884" s="117"/>
      <c r="J884" s="32"/>
      <c r="K884" s="32"/>
      <c r="L884" s="32"/>
      <c r="M884" s="32"/>
      <c r="N884" s="32"/>
      <c r="O884" s="32"/>
      <c r="P884" s="32"/>
      <c r="Q884" s="32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</row>
    <row r="885" spans="1:31" x14ac:dyDescent="0.25">
      <c r="A885" s="118"/>
      <c r="B885" s="67"/>
      <c r="C885" s="67"/>
      <c r="D885" s="67"/>
      <c r="E885" s="67"/>
      <c r="F885" s="67"/>
      <c r="G885" s="32"/>
      <c r="H885" s="32"/>
      <c r="I885" s="117"/>
      <c r="J885" s="32"/>
      <c r="K885" s="32"/>
      <c r="L885" s="32"/>
      <c r="M885" s="32"/>
      <c r="N885" s="32"/>
      <c r="O885" s="32"/>
      <c r="P885" s="32"/>
      <c r="Q885" s="32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</row>
    <row r="886" spans="1:31" x14ac:dyDescent="0.25">
      <c r="A886" s="118"/>
      <c r="B886" s="67"/>
      <c r="C886" s="67"/>
      <c r="D886" s="67"/>
      <c r="E886" s="67"/>
      <c r="F886" s="67"/>
      <c r="G886" s="32"/>
      <c r="H886" s="32"/>
      <c r="I886" s="117"/>
      <c r="J886" s="32"/>
      <c r="K886" s="32"/>
      <c r="L886" s="32"/>
      <c r="M886" s="32"/>
      <c r="N886" s="32"/>
      <c r="O886" s="32"/>
      <c r="P886" s="32"/>
      <c r="Q886" s="32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</row>
    <row r="887" spans="1:31" x14ac:dyDescent="0.25">
      <c r="A887" s="118"/>
      <c r="B887" s="67"/>
      <c r="C887" s="67"/>
      <c r="D887" s="67"/>
      <c r="E887" s="67"/>
      <c r="F887" s="67"/>
      <c r="G887" s="32"/>
      <c r="H887" s="32"/>
      <c r="I887" s="117"/>
      <c r="J887" s="32"/>
      <c r="K887" s="32"/>
      <c r="L887" s="32"/>
      <c r="M887" s="32"/>
      <c r="N887" s="32"/>
      <c r="O887" s="32"/>
      <c r="P887" s="32"/>
      <c r="Q887" s="32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</row>
    <row r="888" spans="1:31" x14ac:dyDescent="0.25">
      <c r="A888" s="118"/>
      <c r="B888" s="67"/>
      <c r="C888" s="67"/>
      <c r="D888" s="67"/>
      <c r="E888" s="67"/>
      <c r="F888" s="67"/>
      <c r="G888" s="32"/>
      <c r="H888" s="32"/>
      <c r="I888" s="117"/>
      <c r="J888" s="32"/>
      <c r="K888" s="32"/>
      <c r="L888" s="32"/>
      <c r="M888" s="32"/>
      <c r="N888" s="32"/>
      <c r="O888" s="32"/>
      <c r="P888" s="32"/>
      <c r="Q888" s="32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</row>
    <row r="889" spans="1:31" x14ac:dyDescent="0.25">
      <c r="A889" s="118"/>
      <c r="B889" s="67"/>
      <c r="C889" s="67"/>
      <c r="D889" s="67"/>
      <c r="E889" s="67"/>
      <c r="F889" s="67"/>
      <c r="G889" s="32"/>
      <c r="H889" s="32"/>
      <c r="I889" s="117"/>
      <c r="J889" s="32"/>
      <c r="K889" s="32"/>
      <c r="L889" s="32"/>
      <c r="M889" s="32"/>
      <c r="N889" s="32"/>
      <c r="O889" s="32"/>
      <c r="P889" s="32"/>
      <c r="Q889" s="32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</row>
    <row r="890" spans="1:31" x14ac:dyDescent="0.25">
      <c r="A890" s="118"/>
      <c r="B890" s="67"/>
      <c r="C890" s="67"/>
      <c r="D890" s="67"/>
      <c r="E890" s="67"/>
      <c r="F890" s="67"/>
      <c r="G890" s="32"/>
      <c r="H890" s="32"/>
      <c r="I890" s="117"/>
      <c r="J890" s="32"/>
      <c r="K890" s="32"/>
      <c r="L890" s="32"/>
      <c r="M890" s="32"/>
      <c r="N890" s="32"/>
      <c r="O890" s="32"/>
      <c r="P890" s="32"/>
      <c r="Q890" s="32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</row>
    <row r="891" spans="1:31" x14ac:dyDescent="0.25">
      <c r="A891" s="118"/>
      <c r="B891" s="67"/>
      <c r="C891" s="67"/>
      <c r="D891" s="67"/>
      <c r="E891" s="67"/>
      <c r="F891" s="67"/>
      <c r="G891" s="32"/>
      <c r="H891" s="32"/>
      <c r="I891" s="117"/>
      <c r="J891" s="32"/>
      <c r="K891" s="32"/>
      <c r="L891" s="32"/>
      <c r="M891" s="32"/>
      <c r="N891" s="32"/>
      <c r="O891" s="32"/>
      <c r="P891" s="32"/>
      <c r="Q891" s="32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</row>
    <row r="892" spans="1:31" x14ac:dyDescent="0.25">
      <c r="A892" s="118"/>
      <c r="B892" s="67"/>
      <c r="C892" s="67"/>
      <c r="D892" s="67"/>
      <c r="E892" s="67"/>
      <c r="F892" s="67"/>
      <c r="G892" s="32"/>
      <c r="H892" s="32"/>
      <c r="I892" s="117"/>
      <c r="J892" s="32"/>
      <c r="K892" s="32"/>
      <c r="L892" s="32"/>
      <c r="M892" s="32"/>
      <c r="N892" s="32"/>
      <c r="O892" s="32"/>
      <c r="P892" s="32"/>
      <c r="Q892" s="32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</row>
    <row r="893" spans="1:31" x14ac:dyDescent="0.25">
      <c r="A893" s="118"/>
      <c r="B893" s="67"/>
      <c r="C893" s="67"/>
      <c r="D893" s="67"/>
      <c r="E893" s="67"/>
      <c r="F893" s="67"/>
      <c r="G893" s="32"/>
      <c r="H893" s="32"/>
      <c r="I893" s="117"/>
      <c r="J893" s="32"/>
      <c r="K893" s="32"/>
      <c r="L893" s="32"/>
      <c r="M893" s="32"/>
      <c r="N893" s="32"/>
      <c r="O893" s="32"/>
      <c r="P893" s="32"/>
      <c r="Q893" s="32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</row>
    <row r="894" spans="1:31" x14ac:dyDescent="0.25">
      <c r="A894" s="118"/>
      <c r="B894" s="67"/>
      <c r="C894" s="67"/>
      <c r="D894" s="67"/>
      <c r="E894" s="67"/>
      <c r="F894" s="67"/>
      <c r="G894" s="32"/>
      <c r="H894" s="32"/>
      <c r="I894" s="117"/>
      <c r="J894" s="32"/>
      <c r="K894" s="32"/>
      <c r="L894" s="32"/>
      <c r="M894" s="32"/>
      <c r="N894" s="32"/>
      <c r="O894" s="32"/>
      <c r="P894" s="32"/>
      <c r="Q894" s="32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</row>
    <row r="895" spans="1:31" x14ac:dyDescent="0.25">
      <c r="A895" s="118"/>
      <c r="B895" s="67"/>
      <c r="C895" s="67"/>
      <c r="D895" s="67"/>
      <c r="E895" s="67"/>
      <c r="F895" s="67"/>
      <c r="G895" s="32"/>
      <c r="H895" s="32"/>
      <c r="I895" s="117"/>
      <c r="J895" s="32"/>
      <c r="K895" s="32"/>
      <c r="L895" s="32"/>
      <c r="M895" s="32"/>
      <c r="N895" s="32"/>
      <c r="O895" s="32"/>
      <c r="P895" s="32"/>
      <c r="Q895" s="32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</row>
    <row r="896" spans="1:31" x14ac:dyDescent="0.25">
      <c r="A896" s="118"/>
      <c r="B896" s="67"/>
      <c r="C896" s="67"/>
      <c r="D896" s="67"/>
      <c r="E896" s="67"/>
      <c r="F896" s="67"/>
      <c r="G896" s="32"/>
      <c r="H896" s="32"/>
      <c r="I896" s="117"/>
      <c r="J896" s="32"/>
      <c r="K896" s="32"/>
      <c r="L896" s="32"/>
      <c r="M896" s="32"/>
      <c r="N896" s="32"/>
      <c r="O896" s="32"/>
      <c r="P896" s="32"/>
      <c r="Q896" s="32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</row>
    <row r="897" spans="1:31" x14ac:dyDescent="0.25">
      <c r="A897" s="118"/>
      <c r="B897" s="67"/>
      <c r="C897" s="67"/>
      <c r="D897" s="67"/>
      <c r="E897" s="67"/>
      <c r="F897" s="67"/>
      <c r="G897" s="32"/>
      <c r="H897" s="32"/>
      <c r="I897" s="117"/>
      <c r="J897" s="32"/>
      <c r="K897" s="32"/>
      <c r="L897" s="32"/>
      <c r="M897" s="32"/>
      <c r="N897" s="32"/>
      <c r="O897" s="32"/>
      <c r="P897" s="32"/>
      <c r="Q897" s="32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</row>
    <row r="898" spans="1:31" x14ac:dyDescent="0.25">
      <c r="A898" s="118"/>
      <c r="B898" s="67"/>
      <c r="C898" s="67"/>
      <c r="D898" s="67"/>
      <c r="E898" s="67"/>
      <c r="F898" s="67"/>
      <c r="G898" s="32"/>
      <c r="H898" s="32"/>
      <c r="I898" s="117"/>
      <c r="J898" s="32"/>
      <c r="K898" s="32"/>
      <c r="L898" s="32"/>
      <c r="M898" s="32"/>
      <c r="N898" s="32"/>
      <c r="O898" s="32"/>
      <c r="P898" s="32"/>
      <c r="Q898" s="32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</row>
    <row r="899" spans="1:31" x14ac:dyDescent="0.25">
      <c r="A899" s="118"/>
      <c r="B899" s="67"/>
      <c r="C899" s="67"/>
      <c r="D899" s="67"/>
      <c r="E899" s="67"/>
      <c r="F899" s="67"/>
      <c r="G899" s="32"/>
      <c r="H899" s="32"/>
      <c r="I899" s="117"/>
      <c r="J899" s="32"/>
      <c r="K899" s="32"/>
      <c r="L899" s="32"/>
      <c r="M899" s="32"/>
      <c r="N899" s="32"/>
      <c r="O899" s="32"/>
      <c r="P899" s="32"/>
      <c r="Q899" s="32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</row>
    <row r="900" spans="1:31" x14ac:dyDescent="0.25">
      <c r="A900" s="118"/>
      <c r="B900" s="67"/>
      <c r="C900" s="67"/>
      <c r="D900" s="67"/>
      <c r="E900" s="67"/>
      <c r="F900" s="67"/>
      <c r="G900" s="32"/>
      <c r="H900" s="32"/>
      <c r="I900" s="117"/>
      <c r="J900" s="32"/>
      <c r="K900" s="32"/>
      <c r="L900" s="32"/>
      <c r="M900" s="32"/>
      <c r="N900" s="32"/>
      <c r="O900" s="32"/>
      <c r="P900" s="32"/>
      <c r="Q900" s="32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</row>
    <row r="901" spans="1:31" x14ac:dyDescent="0.25">
      <c r="A901" s="118"/>
      <c r="B901" s="67"/>
      <c r="C901" s="67"/>
      <c r="D901" s="67"/>
      <c r="E901" s="67"/>
      <c r="F901" s="67"/>
      <c r="G901" s="32"/>
      <c r="H901" s="32"/>
      <c r="I901" s="117"/>
      <c r="J901" s="32"/>
      <c r="K901" s="32"/>
      <c r="L901" s="32"/>
      <c r="M901" s="32"/>
      <c r="N901" s="32"/>
      <c r="O901" s="32"/>
      <c r="P901" s="32"/>
      <c r="Q901" s="32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</row>
    <row r="902" spans="1:31" x14ac:dyDescent="0.25">
      <c r="A902" s="118"/>
      <c r="B902" s="67"/>
      <c r="C902" s="67"/>
      <c r="D902" s="67"/>
      <c r="E902" s="67"/>
      <c r="F902" s="67"/>
      <c r="G902" s="32"/>
      <c r="H902" s="32"/>
      <c r="I902" s="117"/>
      <c r="J902" s="32"/>
      <c r="K902" s="32"/>
      <c r="L902" s="32"/>
      <c r="M902" s="32"/>
      <c r="N902" s="32"/>
      <c r="O902" s="32"/>
      <c r="P902" s="32"/>
      <c r="Q902" s="32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</row>
    <row r="903" spans="1:31" x14ac:dyDescent="0.25">
      <c r="A903" s="118"/>
      <c r="B903" s="67"/>
      <c r="C903" s="67"/>
      <c r="D903" s="67"/>
      <c r="E903" s="67"/>
      <c r="F903" s="67"/>
      <c r="G903" s="32"/>
      <c r="H903" s="32"/>
      <c r="I903" s="117"/>
      <c r="J903" s="32"/>
      <c r="K903" s="32"/>
      <c r="L903" s="32"/>
      <c r="M903" s="32"/>
      <c r="N903" s="32"/>
      <c r="O903" s="32"/>
      <c r="P903" s="32"/>
      <c r="Q903" s="32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</row>
    <row r="904" spans="1:31" x14ac:dyDescent="0.25">
      <c r="A904" s="118"/>
      <c r="B904" s="67"/>
      <c r="C904" s="67"/>
      <c r="D904" s="67"/>
      <c r="E904" s="67"/>
      <c r="F904" s="67"/>
      <c r="G904" s="32"/>
      <c r="H904" s="32"/>
      <c r="I904" s="117"/>
      <c r="J904" s="32"/>
      <c r="K904" s="32"/>
      <c r="L904" s="32"/>
      <c r="M904" s="32"/>
      <c r="N904" s="32"/>
      <c r="O904" s="32"/>
      <c r="P904" s="32"/>
      <c r="Q904" s="32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</row>
    <row r="905" spans="1:31" x14ac:dyDescent="0.25">
      <c r="A905" s="118"/>
      <c r="B905" s="67"/>
      <c r="C905" s="67"/>
      <c r="D905" s="67"/>
      <c r="E905" s="67"/>
      <c r="F905" s="67"/>
      <c r="G905" s="32"/>
      <c r="H905" s="32"/>
      <c r="I905" s="117"/>
      <c r="J905" s="32"/>
      <c r="K905" s="32"/>
      <c r="L905" s="32"/>
      <c r="M905" s="32"/>
      <c r="N905" s="32"/>
      <c r="O905" s="32"/>
      <c r="P905" s="32"/>
      <c r="Q905" s="32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</row>
    <row r="906" spans="1:31" x14ac:dyDescent="0.25">
      <c r="A906" s="118"/>
      <c r="B906" s="67"/>
      <c r="C906" s="67"/>
      <c r="D906" s="67"/>
      <c r="E906" s="67"/>
      <c r="F906" s="67"/>
      <c r="G906" s="32"/>
      <c r="H906" s="32"/>
      <c r="I906" s="117"/>
      <c r="J906" s="32"/>
      <c r="K906" s="32"/>
      <c r="L906" s="32"/>
      <c r="M906" s="32"/>
      <c r="N906" s="32"/>
      <c r="O906" s="32"/>
      <c r="P906" s="32"/>
      <c r="Q906" s="32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</row>
    <row r="907" spans="1:31" x14ac:dyDescent="0.25">
      <c r="A907" s="118"/>
      <c r="B907" s="67"/>
      <c r="C907" s="67"/>
      <c r="D907" s="67"/>
      <c r="E907" s="67"/>
      <c r="F907" s="67"/>
      <c r="G907" s="32"/>
      <c r="H907" s="32"/>
      <c r="I907" s="117"/>
      <c r="J907" s="32"/>
      <c r="K907" s="32"/>
      <c r="L907" s="32"/>
      <c r="M907" s="32"/>
      <c r="N907" s="32"/>
      <c r="O907" s="32"/>
      <c r="P907" s="32"/>
      <c r="Q907" s="32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</row>
    <row r="908" spans="1:31" x14ac:dyDescent="0.25">
      <c r="A908" s="118"/>
      <c r="B908" s="67"/>
      <c r="C908" s="67"/>
      <c r="D908" s="67"/>
      <c r="E908" s="67"/>
      <c r="F908" s="67"/>
      <c r="G908" s="32"/>
      <c r="H908" s="32"/>
      <c r="I908" s="117"/>
      <c r="J908" s="32"/>
      <c r="K908" s="32"/>
      <c r="L908" s="32"/>
      <c r="M908" s="32"/>
      <c r="N908" s="32"/>
      <c r="O908" s="32"/>
      <c r="P908" s="32"/>
      <c r="Q908" s="32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</row>
    <row r="909" spans="1:31" x14ac:dyDescent="0.25">
      <c r="A909" s="118"/>
      <c r="B909" s="67"/>
      <c r="C909" s="67"/>
      <c r="D909" s="67"/>
      <c r="E909" s="67"/>
      <c r="F909" s="67"/>
      <c r="G909" s="32"/>
      <c r="H909" s="32"/>
      <c r="I909" s="117"/>
      <c r="J909" s="32"/>
      <c r="K909" s="32"/>
      <c r="L909" s="32"/>
      <c r="M909" s="32"/>
      <c r="N909" s="32"/>
      <c r="O909" s="32"/>
      <c r="P909" s="32"/>
      <c r="Q909" s="32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</row>
    <row r="910" spans="1:31" x14ac:dyDescent="0.25">
      <c r="A910" s="118"/>
      <c r="B910" s="67"/>
      <c r="C910" s="67"/>
      <c r="D910" s="67"/>
      <c r="E910" s="67"/>
      <c r="F910" s="67"/>
      <c r="G910" s="32"/>
      <c r="H910" s="32"/>
      <c r="I910" s="117"/>
      <c r="J910" s="32"/>
      <c r="K910" s="32"/>
      <c r="L910" s="32"/>
      <c r="M910" s="32"/>
      <c r="N910" s="32"/>
      <c r="O910" s="32"/>
      <c r="P910" s="32"/>
      <c r="Q910" s="32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</row>
    <row r="911" spans="1:31" x14ac:dyDescent="0.25">
      <c r="A911" s="118"/>
      <c r="B911" s="67"/>
      <c r="C911" s="67"/>
      <c r="D911" s="67"/>
      <c r="E911" s="67"/>
      <c r="F911" s="67"/>
      <c r="G911" s="32"/>
      <c r="H911" s="32"/>
      <c r="I911" s="117"/>
      <c r="J911" s="32"/>
      <c r="K911" s="32"/>
      <c r="L911" s="32"/>
      <c r="M911" s="32"/>
      <c r="N911" s="32"/>
      <c r="O911" s="32"/>
      <c r="P911" s="32"/>
      <c r="Q911" s="32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</row>
    <row r="912" spans="1:31" x14ac:dyDescent="0.25">
      <c r="A912" s="118"/>
      <c r="B912" s="67"/>
      <c r="C912" s="67"/>
      <c r="D912" s="67"/>
      <c r="E912" s="67"/>
      <c r="F912" s="67"/>
      <c r="G912" s="32"/>
      <c r="H912" s="32"/>
      <c r="I912" s="117"/>
      <c r="J912" s="32"/>
      <c r="K912" s="32"/>
      <c r="L912" s="32"/>
      <c r="M912" s="32"/>
      <c r="N912" s="32"/>
      <c r="O912" s="32"/>
      <c r="P912" s="32"/>
      <c r="Q912" s="32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</row>
    <row r="913" spans="1:31" x14ac:dyDescent="0.25">
      <c r="A913" s="118"/>
      <c r="B913" s="67"/>
      <c r="C913" s="67"/>
      <c r="D913" s="67"/>
      <c r="E913" s="67"/>
      <c r="F913" s="67"/>
      <c r="G913" s="32"/>
      <c r="H913" s="32"/>
      <c r="I913" s="117"/>
      <c r="J913" s="32"/>
      <c r="K913" s="32"/>
      <c r="L913" s="32"/>
      <c r="M913" s="32"/>
      <c r="N913" s="32"/>
      <c r="O913" s="32"/>
      <c r="P913" s="32"/>
      <c r="Q913" s="32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</row>
    <row r="914" spans="1:31" x14ac:dyDescent="0.25">
      <c r="A914" s="118"/>
      <c r="B914" s="67"/>
      <c r="C914" s="67"/>
      <c r="D914" s="67"/>
      <c r="E914" s="67"/>
      <c r="F914" s="67"/>
      <c r="G914" s="32"/>
      <c r="H914" s="32"/>
      <c r="I914" s="117"/>
      <c r="J914" s="32"/>
      <c r="K914" s="32"/>
      <c r="L914" s="32"/>
      <c r="M914" s="32"/>
      <c r="N914" s="32"/>
      <c r="O914" s="32"/>
      <c r="P914" s="32"/>
      <c r="Q914" s="32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</row>
    <row r="915" spans="1:31" x14ac:dyDescent="0.25">
      <c r="A915" s="118"/>
      <c r="B915" s="67"/>
      <c r="C915" s="67"/>
      <c r="D915" s="67"/>
      <c r="E915" s="67"/>
      <c r="F915" s="67"/>
      <c r="G915" s="32"/>
      <c r="H915" s="32"/>
      <c r="I915" s="117"/>
      <c r="J915" s="32"/>
      <c r="K915" s="32"/>
      <c r="L915" s="32"/>
      <c r="M915" s="32"/>
      <c r="N915" s="32"/>
      <c r="O915" s="32"/>
      <c r="P915" s="32"/>
      <c r="Q915" s="32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</row>
    <row r="916" spans="1:31" x14ac:dyDescent="0.25">
      <c r="A916" s="118"/>
      <c r="B916" s="67"/>
      <c r="C916" s="67"/>
      <c r="D916" s="67"/>
      <c r="E916" s="67"/>
      <c r="F916" s="67"/>
      <c r="G916" s="32"/>
      <c r="H916" s="32"/>
      <c r="I916" s="117"/>
      <c r="J916" s="32"/>
      <c r="K916" s="32"/>
      <c r="L916" s="32"/>
      <c r="M916" s="32"/>
      <c r="N916" s="32"/>
      <c r="O916" s="32"/>
      <c r="P916" s="32"/>
      <c r="Q916" s="32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</row>
    <row r="917" spans="1:31" x14ac:dyDescent="0.25">
      <c r="A917" s="118"/>
      <c r="B917" s="67"/>
      <c r="C917" s="67"/>
      <c r="D917" s="67"/>
      <c r="E917" s="67"/>
      <c r="F917" s="67"/>
      <c r="G917" s="32"/>
      <c r="H917" s="32"/>
      <c r="I917" s="117"/>
      <c r="J917" s="32"/>
      <c r="K917" s="32"/>
      <c r="L917" s="32"/>
      <c r="M917" s="32"/>
      <c r="N917" s="32"/>
      <c r="O917" s="32"/>
      <c r="P917" s="32"/>
      <c r="Q917" s="32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</row>
    <row r="918" spans="1:31" x14ac:dyDescent="0.25">
      <c r="A918" s="118"/>
      <c r="B918" s="67"/>
      <c r="C918" s="67"/>
      <c r="D918" s="67"/>
      <c r="E918" s="67"/>
      <c r="F918" s="67"/>
      <c r="G918" s="32"/>
      <c r="H918" s="32"/>
      <c r="I918" s="117"/>
      <c r="J918" s="32"/>
      <c r="K918" s="32"/>
      <c r="L918" s="32"/>
      <c r="M918" s="32"/>
      <c r="N918" s="32"/>
      <c r="O918" s="32"/>
      <c r="P918" s="32"/>
      <c r="Q918" s="32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</row>
    <row r="919" spans="1:31" x14ac:dyDescent="0.25">
      <c r="A919" s="118"/>
      <c r="B919" s="67"/>
      <c r="C919" s="67"/>
      <c r="D919" s="67"/>
      <c r="E919" s="67"/>
      <c r="F919" s="67"/>
      <c r="G919" s="32"/>
      <c r="H919" s="32"/>
      <c r="I919" s="117"/>
      <c r="J919" s="32"/>
      <c r="K919" s="32"/>
      <c r="L919" s="32"/>
      <c r="M919" s="32"/>
      <c r="N919" s="32"/>
      <c r="O919" s="32"/>
      <c r="P919" s="32"/>
      <c r="Q919" s="32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</row>
    <row r="920" spans="1:31" x14ac:dyDescent="0.25">
      <c r="A920" s="118"/>
      <c r="B920" s="67"/>
      <c r="C920" s="67"/>
      <c r="D920" s="67"/>
      <c r="E920" s="67"/>
      <c r="F920" s="67"/>
      <c r="G920" s="32"/>
      <c r="H920" s="32"/>
      <c r="I920" s="117"/>
      <c r="J920" s="32"/>
      <c r="K920" s="32"/>
      <c r="L920" s="32"/>
      <c r="M920" s="32"/>
      <c r="N920" s="32"/>
      <c r="O920" s="32"/>
      <c r="P920" s="32"/>
      <c r="Q920" s="32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</row>
    <row r="921" spans="1:31" x14ac:dyDescent="0.25">
      <c r="A921" s="118"/>
      <c r="B921" s="67"/>
      <c r="C921" s="67"/>
      <c r="D921" s="67"/>
      <c r="E921" s="67"/>
      <c r="F921" s="67"/>
      <c r="G921" s="32"/>
      <c r="H921" s="32"/>
      <c r="I921" s="117"/>
      <c r="J921" s="32"/>
      <c r="K921" s="32"/>
      <c r="L921" s="32"/>
      <c r="M921" s="32"/>
      <c r="N921" s="32"/>
      <c r="O921" s="32"/>
      <c r="P921" s="32"/>
      <c r="Q921" s="32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</row>
    <row r="922" spans="1:31" x14ac:dyDescent="0.25">
      <c r="A922" s="118"/>
      <c r="B922" s="67"/>
      <c r="C922" s="67"/>
      <c r="D922" s="67"/>
      <c r="E922" s="67"/>
      <c r="F922" s="67"/>
      <c r="G922" s="32"/>
      <c r="H922" s="32"/>
      <c r="I922" s="117"/>
      <c r="J922" s="32"/>
      <c r="K922" s="32"/>
      <c r="L922" s="32"/>
      <c r="M922" s="32"/>
      <c r="N922" s="32"/>
      <c r="O922" s="32"/>
      <c r="P922" s="32"/>
      <c r="Q922" s="32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</row>
    <row r="923" spans="1:31" x14ac:dyDescent="0.25">
      <c r="A923" s="118"/>
      <c r="B923" s="67"/>
      <c r="C923" s="67"/>
      <c r="D923" s="67"/>
      <c r="E923" s="67"/>
      <c r="F923" s="67"/>
      <c r="G923" s="32"/>
      <c r="H923" s="32"/>
      <c r="I923" s="117"/>
      <c r="J923" s="32"/>
      <c r="K923" s="32"/>
      <c r="L923" s="32"/>
      <c r="M923" s="32"/>
      <c r="N923" s="32"/>
      <c r="O923" s="32"/>
      <c r="P923" s="32"/>
      <c r="Q923" s="32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</row>
    <row r="924" spans="1:31" x14ac:dyDescent="0.25">
      <c r="A924" s="118"/>
      <c r="B924" s="67"/>
      <c r="C924" s="67"/>
      <c r="D924" s="67"/>
      <c r="E924" s="67"/>
      <c r="F924" s="67"/>
      <c r="G924" s="32"/>
      <c r="H924" s="32"/>
      <c r="I924" s="117"/>
      <c r="J924" s="32"/>
      <c r="K924" s="32"/>
      <c r="L924" s="32"/>
      <c r="M924" s="32"/>
      <c r="N924" s="32"/>
      <c r="O924" s="32"/>
      <c r="P924" s="32"/>
      <c r="Q924" s="32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</row>
    <row r="925" spans="1:31" x14ac:dyDescent="0.25">
      <c r="A925" s="118"/>
      <c r="B925" s="67"/>
      <c r="C925" s="67"/>
      <c r="D925" s="67"/>
      <c r="E925" s="67"/>
      <c r="F925" s="67"/>
      <c r="G925" s="32"/>
      <c r="H925" s="32"/>
      <c r="I925" s="117"/>
      <c r="J925" s="32"/>
      <c r="K925" s="32"/>
      <c r="L925" s="32"/>
      <c r="M925" s="32"/>
      <c r="N925" s="32"/>
      <c r="O925" s="32"/>
      <c r="P925" s="32"/>
      <c r="Q925" s="32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</row>
    <row r="926" spans="1:31" x14ac:dyDescent="0.25">
      <c r="A926" s="118"/>
      <c r="B926" s="67"/>
      <c r="C926" s="67"/>
      <c r="D926" s="67"/>
      <c r="E926" s="67"/>
      <c r="F926" s="67"/>
      <c r="G926" s="32"/>
      <c r="H926" s="32"/>
      <c r="I926" s="117"/>
      <c r="J926" s="32"/>
      <c r="K926" s="32"/>
      <c r="L926" s="32"/>
      <c r="M926" s="32"/>
      <c r="N926" s="32"/>
      <c r="O926" s="32"/>
      <c r="P926" s="32"/>
      <c r="Q926" s="32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</row>
    <row r="927" spans="1:31" x14ac:dyDescent="0.25">
      <c r="A927" s="118"/>
      <c r="B927" s="67"/>
      <c r="C927" s="67"/>
      <c r="D927" s="67"/>
      <c r="E927" s="67"/>
      <c r="F927" s="67"/>
      <c r="G927" s="32"/>
      <c r="H927" s="32"/>
      <c r="I927" s="117"/>
      <c r="J927" s="32"/>
      <c r="K927" s="32"/>
      <c r="L927" s="32"/>
      <c r="M927" s="32"/>
      <c r="N927" s="32"/>
      <c r="O927" s="32"/>
      <c r="P927" s="32"/>
      <c r="Q927" s="32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</row>
    <row r="928" spans="1:31" x14ac:dyDescent="0.25">
      <c r="A928" s="118"/>
      <c r="B928" s="67"/>
      <c r="C928" s="67"/>
      <c r="D928" s="67"/>
      <c r="E928" s="67"/>
      <c r="F928" s="67"/>
      <c r="G928" s="32"/>
      <c r="H928" s="32"/>
      <c r="I928" s="117"/>
      <c r="J928" s="32"/>
      <c r="K928" s="32"/>
      <c r="L928" s="32"/>
      <c r="M928" s="32"/>
      <c r="N928" s="32"/>
      <c r="O928" s="32"/>
      <c r="P928" s="32"/>
      <c r="Q928" s="32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</row>
    <row r="929" spans="1:31" x14ac:dyDescent="0.25">
      <c r="A929" s="118"/>
      <c r="B929" s="67"/>
      <c r="C929" s="67"/>
      <c r="D929" s="67"/>
      <c r="E929" s="67"/>
      <c r="F929" s="67"/>
      <c r="G929" s="32"/>
      <c r="H929" s="32"/>
      <c r="I929" s="117"/>
      <c r="J929" s="32"/>
      <c r="K929" s="32"/>
      <c r="L929" s="32"/>
      <c r="M929" s="32"/>
      <c r="N929" s="32"/>
      <c r="O929" s="32"/>
      <c r="P929" s="32"/>
      <c r="Q929" s="32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</row>
    <row r="930" spans="1:31" x14ac:dyDescent="0.25">
      <c r="A930" s="118"/>
      <c r="B930" s="67"/>
      <c r="C930" s="67"/>
      <c r="D930" s="67"/>
      <c r="E930" s="67"/>
      <c r="F930" s="67"/>
      <c r="G930" s="32"/>
      <c r="H930" s="32"/>
      <c r="I930" s="117"/>
      <c r="J930" s="32"/>
      <c r="K930" s="32"/>
      <c r="L930" s="32"/>
      <c r="M930" s="32"/>
      <c r="N930" s="32"/>
      <c r="O930" s="32"/>
      <c r="P930" s="32"/>
      <c r="Q930" s="32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</row>
    <row r="931" spans="1:31" x14ac:dyDescent="0.25">
      <c r="A931" s="118"/>
      <c r="B931" s="67"/>
      <c r="C931" s="67"/>
      <c r="D931" s="67"/>
      <c r="E931" s="67"/>
      <c r="F931" s="67"/>
      <c r="G931" s="32"/>
      <c r="H931" s="32"/>
      <c r="I931" s="117"/>
      <c r="J931" s="32"/>
      <c r="K931" s="32"/>
      <c r="L931" s="32"/>
      <c r="M931" s="32"/>
      <c r="N931" s="32"/>
      <c r="O931" s="32"/>
      <c r="P931" s="32"/>
      <c r="Q931" s="32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</row>
    <row r="932" spans="1:31" x14ac:dyDescent="0.25">
      <c r="A932" s="118"/>
      <c r="B932" s="67"/>
      <c r="C932" s="67"/>
      <c r="D932" s="67"/>
      <c r="E932" s="67"/>
      <c r="F932" s="67"/>
      <c r="G932" s="32"/>
      <c r="H932" s="32"/>
      <c r="I932" s="117"/>
      <c r="J932" s="32"/>
      <c r="K932" s="32"/>
      <c r="L932" s="32"/>
      <c r="M932" s="32"/>
      <c r="N932" s="32"/>
      <c r="O932" s="32"/>
      <c r="P932" s="32"/>
      <c r="Q932" s="32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</row>
    <row r="933" spans="1:31" x14ac:dyDescent="0.25">
      <c r="A933" s="118"/>
      <c r="B933" s="67"/>
      <c r="C933" s="67"/>
      <c r="D933" s="67"/>
      <c r="E933" s="67"/>
      <c r="F933" s="67"/>
      <c r="G933" s="32"/>
      <c r="H933" s="32"/>
      <c r="I933" s="117"/>
      <c r="J933" s="32"/>
      <c r="K933" s="32"/>
      <c r="L933" s="32"/>
      <c r="M933" s="32"/>
      <c r="N933" s="32"/>
      <c r="O933" s="32"/>
      <c r="P933" s="32"/>
      <c r="Q933" s="32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</row>
    <row r="934" spans="1:31" x14ac:dyDescent="0.25">
      <c r="A934" s="118"/>
      <c r="B934" s="67"/>
      <c r="C934" s="67"/>
      <c r="D934" s="67"/>
      <c r="E934" s="67"/>
      <c r="F934" s="67"/>
      <c r="G934" s="32"/>
      <c r="H934" s="32"/>
      <c r="I934" s="117"/>
      <c r="J934" s="32"/>
      <c r="K934" s="32"/>
      <c r="L934" s="32"/>
      <c r="M934" s="32"/>
      <c r="N934" s="32"/>
      <c r="O934" s="32"/>
      <c r="P934" s="32"/>
      <c r="Q934" s="32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</row>
    <row r="935" spans="1:31" x14ac:dyDescent="0.25">
      <c r="A935" s="118"/>
      <c r="B935" s="67"/>
      <c r="C935" s="67"/>
      <c r="D935" s="67"/>
      <c r="E935" s="67"/>
      <c r="F935" s="67"/>
      <c r="G935" s="32"/>
      <c r="H935" s="32"/>
      <c r="I935" s="117"/>
      <c r="J935" s="32"/>
      <c r="K935" s="32"/>
      <c r="L935" s="32"/>
      <c r="M935" s="32"/>
      <c r="N935" s="32"/>
      <c r="O935" s="32"/>
      <c r="P935" s="32"/>
      <c r="Q935" s="32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</row>
    <row r="936" spans="1:31" x14ac:dyDescent="0.25">
      <c r="A936" s="118"/>
      <c r="B936" s="67"/>
      <c r="C936" s="67"/>
      <c r="D936" s="67"/>
      <c r="E936" s="67"/>
      <c r="F936" s="67"/>
      <c r="G936" s="32"/>
      <c r="H936" s="32"/>
      <c r="I936" s="117"/>
      <c r="J936" s="32"/>
      <c r="K936" s="32"/>
      <c r="L936" s="32"/>
      <c r="M936" s="32"/>
      <c r="N936" s="32"/>
      <c r="O936" s="32"/>
      <c r="P936" s="32"/>
      <c r="Q936" s="32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</row>
    <row r="937" spans="1:31" x14ac:dyDescent="0.25">
      <c r="A937" s="118"/>
      <c r="B937" s="67"/>
      <c r="C937" s="67"/>
      <c r="D937" s="67"/>
      <c r="E937" s="67"/>
      <c r="F937" s="67"/>
      <c r="G937" s="32"/>
      <c r="H937" s="32"/>
      <c r="I937" s="117"/>
      <c r="J937" s="32"/>
      <c r="K937" s="32"/>
      <c r="L937" s="32"/>
      <c r="M937" s="32"/>
      <c r="N937" s="32"/>
      <c r="O937" s="32"/>
      <c r="P937" s="32"/>
      <c r="Q937" s="32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</row>
    <row r="938" spans="1:31" x14ac:dyDescent="0.25">
      <c r="A938" s="118"/>
      <c r="B938" s="67"/>
      <c r="C938" s="67"/>
      <c r="D938" s="67"/>
      <c r="E938" s="67"/>
      <c r="F938" s="67"/>
      <c r="G938" s="32"/>
      <c r="H938" s="32"/>
      <c r="I938" s="117"/>
      <c r="J938" s="32"/>
      <c r="K938" s="32"/>
      <c r="L938" s="32"/>
      <c r="M938" s="32"/>
      <c r="N938" s="32"/>
      <c r="O938" s="32"/>
      <c r="P938" s="32"/>
      <c r="Q938" s="32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</row>
    <row r="939" spans="1:31" x14ac:dyDescent="0.25">
      <c r="A939" s="118"/>
      <c r="B939" s="67"/>
      <c r="C939" s="67"/>
      <c r="D939" s="67"/>
      <c r="E939" s="67"/>
      <c r="F939" s="67"/>
      <c r="G939" s="32"/>
      <c r="H939" s="32"/>
      <c r="I939" s="117"/>
      <c r="J939" s="32"/>
      <c r="K939" s="32"/>
      <c r="L939" s="32"/>
      <c r="M939" s="32"/>
      <c r="N939" s="32"/>
      <c r="O939" s="32"/>
      <c r="P939" s="32"/>
      <c r="Q939" s="32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</row>
    <row r="940" spans="1:31" x14ac:dyDescent="0.25">
      <c r="A940" s="118"/>
      <c r="B940" s="67"/>
      <c r="C940" s="67"/>
      <c r="D940" s="67"/>
      <c r="E940" s="67"/>
      <c r="F940" s="67"/>
      <c r="G940" s="32"/>
      <c r="H940" s="32"/>
      <c r="I940" s="117"/>
      <c r="J940" s="32"/>
      <c r="K940" s="32"/>
      <c r="L940" s="32"/>
      <c r="M940" s="32"/>
      <c r="N940" s="32"/>
      <c r="O940" s="32"/>
      <c r="P940" s="32"/>
      <c r="Q940" s="32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</row>
    <row r="941" spans="1:31" x14ac:dyDescent="0.25">
      <c r="A941" s="118"/>
      <c r="B941" s="67"/>
      <c r="C941" s="67"/>
      <c r="D941" s="67"/>
      <c r="E941" s="67"/>
      <c r="F941" s="67"/>
      <c r="G941" s="32"/>
      <c r="H941" s="32"/>
      <c r="I941" s="117"/>
      <c r="J941" s="32"/>
      <c r="K941" s="32"/>
      <c r="L941" s="32"/>
      <c r="M941" s="32"/>
      <c r="N941" s="32"/>
      <c r="O941" s="32"/>
      <c r="P941" s="32"/>
      <c r="Q941" s="32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</row>
    <row r="942" spans="1:31" x14ac:dyDescent="0.25">
      <c r="A942" s="118"/>
      <c r="B942" s="67"/>
      <c r="C942" s="67"/>
      <c r="D942" s="67"/>
      <c r="E942" s="67"/>
      <c r="F942" s="67"/>
      <c r="G942" s="32"/>
      <c r="H942" s="32"/>
      <c r="I942" s="117"/>
      <c r="J942" s="32"/>
      <c r="K942" s="32"/>
      <c r="L942" s="32"/>
      <c r="M942" s="32"/>
      <c r="N942" s="32"/>
      <c r="O942" s="32"/>
      <c r="P942" s="32"/>
      <c r="Q942" s="32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</row>
    <row r="943" spans="1:31" x14ac:dyDescent="0.25">
      <c r="A943" s="118"/>
      <c r="B943" s="67"/>
      <c r="C943" s="67"/>
      <c r="D943" s="67"/>
      <c r="E943" s="67"/>
      <c r="F943" s="67"/>
      <c r="G943" s="32"/>
      <c r="H943" s="32"/>
      <c r="I943" s="117"/>
      <c r="J943" s="32"/>
      <c r="K943" s="32"/>
      <c r="L943" s="32"/>
      <c r="M943" s="32"/>
      <c r="N943" s="32"/>
      <c r="O943" s="32"/>
      <c r="P943" s="32"/>
      <c r="Q943" s="32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</row>
    <row r="944" spans="1:31" x14ac:dyDescent="0.25">
      <c r="A944" s="118"/>
      <c r="B944" s="67"/>
      <c r="C944" s="67"/>
      <c r="D944" s="67"/>
      <c r="E944" s="67"/>
      <c r="F944" s="67"/>
      <c r="G944" s="32"/>
      <c r="H944" s="32"/>
      <c r="I944" s="117"/>
      <c r="J944" s="32"/>
      <c r="K944" s="32"/>
      <c r="L944" s="32"/>
      <c r="M944" s="32"/>
      <c r="N944" s="32"/>
      <c r="O944" s="32"/>
      <c r="P944" s="32"/>
      <c r="Q944" s="32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</row>
    <row r="945" spans="1:31" x14ac:dyDescent="0.25">
      <c r="A945" s="118"/>
      <c r="B945" s="67"/>
      <c r="C945" s="67"/>
      <c r="D945" s="67"/>
      <c r="E945" s="67"/>
      <c r="F945" s="67"/>
      <c r="G945" s="32"/>
      <c r="H945" s="32"/>
      <c r="I945" s="117"/>
      <c r="J945" s="32"/>
      <c r="K945" s="32"/>
      <c r="L945" s="32"/>
      <c r="M945" s="32"/>
      <c r="N945" s="32"/>
      <c r="O945" s="32"/>
      <c r="P945" s="32"/>
      <c r="Q945" s="32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</row>
    <row r="946" spans="1:31" x14ac:dyDescent="0.25">
      <c r="A946" s="118"/>
      <c r="B946" s="67"/>
      <c r="C946" s="67"/>
      <c r="D946" s="67"/>
      <c r="E946" s="67"/>
      <c r="F946" s="67"/>
      <c r="G946" s="32"/>
      <c r="H946" s="32"/>
      <c r="I946" s="117"/>
      <c r="J946" s="32"/>
      <c r="K946" s="32"/>
      <c r="L946" s="32"/>
      <c r="M946" s="32"/>
      <c r="N946" s="32"/>
      <c r="O946" s="32"/>
      <c r="P946" s="32"/>
      <c r="Q946" s="32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</row>
    <row r="947" spans="1:31" x14ac:dyDescent="0.25">
      <c r="A947" s="118"/>
      <c r="B947" s="67"/>
      <c r="C947" s="67"/>
      <c r="D947" s="67"/>
      <c r="E947" s="67"/>
      <c r="F947" s="67"/>
      <c r="G947" s="32"/>
      <c r="H947" s="32"/>
      <c r="I947" s="117"/>
      <c r="J947" s="32"/>
      <c r="K947" s="32"/>
      <c r="L947" s="32"/>
      <c r="M947" s="32"/>
      <c r="N947" s="32"/>
      <c r="O947" s="32"/>
      <c r="P947" s="32"/>
      <c r="Q947" s="32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</row>
    <row r="948" spans="1:31" x14ac:dyDescent="0.25">
      <c r="A948" s="118"/>
      <c r="B948" s="67"/>
      <c r="C948" s="67"/>
      <c r="D948" s="67"/>
      <c r="E948" s="67"/>
      <c r="F948" s="67"/>
      <c r="G948" s="32"/>
      <c r="H948" s="32"/>
      <c r="I948" s="117"/>
      <c r="J948" s="32"/>
      <c r="K948" s="32"/>
      <c r="L948" s="32"/>
      <c r="M948" s="32"/>
      <c r="N948" s="32"/>
      <c r="O948" s="32"/>
      <c r="P948" s="32"/>
      <c r="Q948" s="32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</row>
    <row r="949" spans="1:31" x14ac:dyDescent="0.25">
      <c r="A949" s="118"/>
      <c r="B949" s="67"/>
      <c r="C949" s="67"/>
      <c r="D949" s="67"/>
      <c r="E949" s="67"/>
      <c r="F949" s="67"/>
      <c r="G949" s="32"/>
      <c r="H949" s="32"/>
      <c r="I949" s="117"/>
      <c r="J949" s="32"/>
      <c r="K949" s="32"/>
      <c r="L949" s="32"/>
      <c r="M949" s="32"/>
      <c r="N949" s="32"/>
      <c r="O949" s="32"/>
      <c r="P949" s="32"/>
      <c r="Q949" s="32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</row>
    <row r="950" spans="1:31" x14ac:dyDescent="0.25">
      <c r="A950" s="118"/>
      <c r="B950" s="67"/>
      <c r="C950" s="67"/>
      <c r="D950" s="67"/>
      <c r="E950" s="67"/>
      <c r="F950" s="67"/>
      <c r="G950" s="32"/>
      <c r="H950" s="32"/>
      <c r="I950" s="117"/>
      <c r="J950" s="32"/>
      <c r="K950" s="32"/>
      <c r="L950" s="32"/>
      <c r="M950" s="32"/>
      <c r="N950" s="32"/>
      <c r="O950" s="32"/>
      <c r="P950" s="32"/>
      <c r="Q950" s="32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</row>
    <row r="951" spans="1:31" x14ac:dyDescent="0.25">
      <c r="A951" s="118"/>
      <c r="B951" s="67"/>
      <c r="C951" s="67"/>
      <c r="D951" s="67"/>
      <c r="E951" s="67"/>
      <c r="F951" s="67"/>
      <c r="G951" s="32"/>
      <c r="H951" s="32"/>
      <c r="I951" s="117"/>
      <c r="J951" s="32"/>
      <c r="K951" s="32"/>
      <c r="L951" s="32"/>
      <c r="M951" s="32"/>
      <c r="N951" s="32"/>
      <c r="O951" s="32"/>
      <c r="P951" s="32"/>
      <c r="Q951" s="32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</row>
    <row r="952" spans="1:31" x14ac:dyDescent="0.25">
      <c r="A952" s="118"/>
      <c r="B952" s="67"/>
      <c r="C952" s="67"/>
      <c r="D952" s="67"/>
      <c r="E952" s="67"/>
      <c r="F952" s="67"/>
      <c r="G952" s="32"/>
      <c r="H952" s="32"/>
      <c r="I952" s="117"/>
      <c r="J952" s="32"/>
      <c r="K952" s="32"/>
      <c r="L952" s="32"/>
      <c r="M952" s="32"/>
      <c r="N952" s="32"/>
      <c r="O952" s="32"/>
      <c r="P952" s="32"/>
      <c r="Q952" s="32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</row>
    <row r="953" spans="1:31" x14ac:dyDescent="0.25">
      <c r="A953" s="118"/>
      <c r="B953" s="67"/>
      <c r="C953" s="67"/>
      <c r="D953" s="67"/>
      <c r="E953" s="67"/>
      <c r="F953" s="67"/>
      <c r="G953" s="32"/>
      <c r="H953" s="32"/>
      <c r="I953" s="117"/>
      <c r="J953" s="32"/>
      <c r="K953" s="32"/>
      <c r="L953" s="32"/>
      <c r="M953" s="32"/>
      <c r="N953" s="32"/>
      <c r="O953" s="32"/>
      <c r="P953" s="32"/>
      <c r="Q953" s="32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</row>
    <row r="954" spans="1:31" x14ac:dyDescent="0.25">
      <c r="A954" s="118"/>
      <c r="B954" s="67"/>
      <c r="C954" s="67"/>
      <c r="D954" s="67"/>
      <c r="E954" s="67"/>
      <c r="F954" s="67"/>
      <c r="G954" s="32"/>
      <c r="H954" s="32"/>
      <c r="I954" s="117"/>
      <c r="J954" s="32"/>
      <c r="K954" s="32"/>
      <c r="L954" s="32"/>
      <c r="M954" s="32"/>
      <c r="N954" s="32"/>
      <c r="O954" s="32"/>
      <c r="P954" s="32"/>
      <c r="Q954" s="32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</row>
    <row r="955" spans="1:31" x14ac:dyDescent="0.25">
      <c r="A955" s="118"/>
      <c r="B955" s="67"/>
      <c r="C955" s="67"/>
      <c r="D955" s="67"/>
      <c r="E955" s="67"/>
      <c r="F955" s="67"/>
      <c r="G955" s="32"/>
      <c r="H955" s="32"/>
      <c r="I955" s="117"/>
      <c r="J955" s="32"/>
      <c r="K955" s="32"/>
      <c r="L955" s="32"/>
      <c r="M955" s="32"/>
      <c r="N955" s="32"/>
      <c r="O955" s="32"/>
      <c r="P955" s="32"/>
      <c r="Q955" s="32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</row>
    <row r="956" spans="1:31" x14ac:dyDescent="0.25">
      <c r="A956" s="118"/>
      <c r="B956" s="67"/>
      <c r="C956" s="67"/>
      <c r="D956" s="67"/>
      <c r="E956" s="67"/>
      <c r="F956" s="67"/>
      <c r="G956" s="32"/>
      <c r="H956" s="32"/>
      <c r="I956" s="117"/>
      <c r="J956" s="32"/>
      <c r="K956" s="32"/>
      <c r="L956" s="32"/>
      <c r="M956" s="32"/>
      <c r="N956" s="32"/>
      <c r="O956" s="32"/>
      <c r="P956" s="32"/>
      <c r="Q956" s="32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</row>
    <row r="957" spans="1:31" x14ac:dyDescent="0.25">
      <c r="A957" s="118"/>
      <c r="B957" s="67"/>
      <c r="C957" s="67"/>
      <c r="D957" s="67"/>
      <c r="E957" s="67"/>
      <c r="F957" s="67"/>
      <c r="G957" s="32"/>
      <c r="H957" s="32"/>
      <c r="I957" s="117"/>
      <c r="J957" s="32"/>
      <c r="K957" s="32"/>
      <c r="L957" s="32"/>
      <c r="M957" s="32"/>
      <c r="N957" s="32"/>
      <c r="O957" s="32"/>
      <c r="P957" s="32"/>
      <c r="Q957" s="32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</row>
    <row r="958" spans="1:31" x14ac:dyDescent="0.25">
      <c r="A958" s="118"/>
      <c r="B958" s="67"/>
      <c r="C958" s="67"/>
      <c r="D958" s="67"/>
      <c r="E958" s="67"/>
      <c r="F958" s="67"/>
      <c r="G958" s="32"/>
      <c r="H958" s="32"/>
      <c r="I958" s="117"/>
      <c r="J958" s="32"/>
      <c r="K958" s="32"/>
      <c r="L958" s="32"/>
      <c r="M958" s="32"/>
      <c r="N958" s="32"/>
      <c r="O958" s="32"/>
      <c r="P958" s="32"/>
      <c r="Q958" s="32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</row>
    <row r="959" spans="1:31" x14ac:dyDescent="0.25">
      <c r="A959" s="118"/>
      <c r="B959" s="67"/>
      <c r="C959" s="67"/>
      <c r="D959" s="67"/>
      <c r="E959" s="67"/>
      <c r="F959" s="67"/>
      <c r="G959" s="32"/>
      <c r="H959" s="32"/>
      <c r="I959" s="117"/>
      <c r="J959" s="32"/>
      <c r="K959" s="32"/>
      <c r="L959" s="32"/>
      <c r="M959" s="32"/>
      <c r="N959" s="32"/>
      <c r="O959" s="32"/>
      <c r="P959" s="32"/>
      <c r="Q959" s="32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</row>
    <row r="960" spans="1:31" x14ac:dyDescent="0.25">
      <c r="A960" s="118"/>
      <c r="B960" s="67"/>
      <c r="C960" s="67"/>
      <c r="D960" s="67"/>
      <c r="E960" s="67"/>
      <c r="F960" s="67"/>
      <c r="G960" s="32"/>
      <c r="H960" s="32"/>
      <c r="I960" s="117"/>
      <c r="J960" s="32"/>
      <c r="K960" s="32"/>
      <c r="L960" s="32"/>
      <c r="M960" s="32"/>
      <c r="N960" s="32"/>
      <c r="O960" s="32"/>
      <c r="P960" s="32"/>
      <c r="Q960" s="32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</row>
    <row r="961" spans="1:31" x14ac:dyDescent="0.25">
      <c r="A961" s="118"/>
      <c r="B961" s="67"/>
      <c r="C961" s="67"/>
      <c r="D961" s="67"/>
      <c r="E961" s="67"/>
      <c r="F961" s="67"/>
      <c r="G961" s="32"/>
      <c r="H961" s="32"/>
      <c r="I961" s="117"/>
      <c r="J961" s="32"/>
      <c r="K961" s="32"/>
      <c r="L961" s="32"/>
      <c r="M961" s="32"/>
      <c r="N961" s="32"/>
      <c r="O961" s="32"/>
      <c r="P961" s="32"/>
      <c r="Q961" s="32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</row>
    <row r="962" spans="1:31" x14ac:dyDescent="0.25">
      <c r="A962" s="118"/>
      <c r="B962" s="67"/>
      <c r="C962" s="67"/>
      <c r="D962" s="67"/>
      <c r="E962" s="67"/>
      <c r="F962" s="67"/>
      <c r="G962" s="32"/>
      <c r="H962" s="32"/>
      <c r="I962" s="117"/>
      <c r="J962" s="32"/>
      <c r="K962" s="32"/>
      <c r="L962" s="32"/>
      <c r="M962" s="32"/>
      <c r="N962" s="32"/>
      <c r="O962" s="32"/>
      <c r="P962" s="32"/>
      <c r="Q962" s="32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</row>
    <row r="963" spans="1:31" x14ac:dyDescent="0.25">
      <c r="A963" s="118"/>
      <c r="B963" s="67"/>
      <c r="C963" s="67"/>
      <c r="D963" s="67"/>
      <c r="E963" s="67"/>
      <c r="F963" s="67"/>
      <c r="G963" s="32"/>
      <c r="H963" s="32"/>
      <c r="I963" s="117"/>
      <c r="J963" s="32"/>
      <c r="K963" s="32"/>
      <c r="L963" s="32"/>
      <c r="M963" s="32"/>
      <c r="N963" s="32"/>
      <c r="O963" s="32"/>
      <c r="P963" s="32"/>
      <c r="Q963" s="32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</row>
    <row r="964" spans="1:31" x14ac:dyDescent="0.25">
      <c r="A964" s="118"/>
      <c r="B964" s="67"/>
      <c r="C964" s="67"/>
      <c r="D964" s="67"/>
      <c r="E964" s="67"/>
      <c r="F964" s="67"/>
      <c r="G964" s="32"/>
      <c r="H964" s="32"/>
      <c r="I964" s="117"/>
      <c r="J964" s="32"/>
      <c r="K964" s="32"/>
      <c r="L964" s="32"/>
      <c r="M964" s="32"/>
      <c r="N964" s="32"/>
      <c r="O964" s="32"/>
      <c r="P964" s="32"/>
      <c r="Q964" s="32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</row>
    <row r="965" spans="1:31" x14ac:dyDescent="0.25">
      <c r="A965" s="118"/>
      <c r="B965" s="67"/>
      <c r="C965" s="67"/>
      <c r="D965" s="67"/>
      <c r="E965" s="67"/>
      <c r="F965" s="67"/>
      <c r="G965" s="32"/>
      <c r="H965" s="32"/>
      <c r="I965" s="117"/>
      <c r="J965" s="32"/>
      <c r="K965" s="32"/>
      <c r="L965" s="32"/>
      <c r="M965" s="32"/>
      <c r="N965" s="32"/>
      <c r="O965" s="32"/>
      <c r="P965" s="32"/>
      <c r="Q965" s="32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</row>
    <row r="966" spans="1:31" x14ac:dyDescent="0.25">
      <c r="A966" s="118"/>
      <c r="B966" s="67"/>
      <c r="C966" s="67"/>
      <c r="D966" s="67"/>
      <c r="E966" s="67"/>
      <c r="F966" s="67"/>
      <c r="G966" s="32"/>
      <c r="H966" s="32"/>
      <c r="I966" s="117"/>
      <c r="J966" s="32"/>
      <c r="K966" s="32"/>
      <c r="L966" s="32"/>
      <c r="M966" s="32"/>
      <c r="N966" s="32"/>
      <c r="O966" s="32"/>
      <c r="P966" s="32"/>
      <c r="Q966" s="32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</row>
    <row r="967" spans="1:31" x14ac:dyDescent="0.25">
      <c r="A967" s="118"/>
      <c r="B967" s="67"/>
      <c r="C967" s="67"/>
      <c r="D967" s="67"/>
      <c r="E967" s="67"/>
      <c r="F967" s="67"/>
      <c r="G967" s="32"/>
      <c r="H967" s="32"/>
      <c r="I967" s="117"/>
      <c r="J967" s="32"/>
      <c r="K967" s="32"/>
      <c r="L967" s="32"/>
      <c r="M967" s="32"/>
      <c r="N967" s="32"/>
      <c r="O967" s="32"/>
      <c r="P967" s="32"/>
      <c r="Q967" s="32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</row>
    <row r="968" spans="1:31" x14ac:dyDescent="0.25">
      <c r="A968" s="118"/>
      <c r="B968" s="67"/>
      <c r="C968" s="67"/>
      <c r="D968" s="67"/>
      <c r="E968" s="67"/>
      <c r="F968" s="67"/>
      <c r="G968" s="32"/>
      <c r="H968" s="32"/>
      <c r="I968" s="117"/>
      <c r="J968" s="32"/>
      <c r="K968" s="32"/>
      <c r="L968" s="32"/>
      <c r="M968" s="32"/>
      <c r="N968" s="32"/>
      <c r="O968" s="32"/>
      <c r="P968" s="32"/>
      <c r="Q968" s="32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</row>
    <row r="969" spans="1:31" x14ac:dyDescent="0.25">
      <c r="A969" s="118"/>
      <c r="B969" s="67"/>
      <c r="C969" s="67"/>
      <c r="D969" s="67"/>
      <c r="E969" s="67"/>
      <c r="F969" s="67"/>
      <c r="G969" s="32"/>
      <c r="H969" s="32"/>
      <c r="I969" s="117"/>
      <c r="J969" s="32"/>
      <c r="K969" s="32"/>
      <c r="L969" s="32"/>
      <c r="M969" s="32"/>
      <c r="N969" s="32"/>
      <c r="O969" s="32"/>
      <c r="P969" s="32"/>
      <c r="Q969" s="32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</row>
    <row r="970" spans="1:31" x14ac:dyDescent="0.25">
      <c r="A970" s="118"/>
      <c r="B970" s="67"/>
      <c r="C970" s="67"/>
      <c r="D970" s="67"/>
      <c r="E970" s="67"/>
      <c r="F970" s="67"/>
      <c r="G970" s="32"/>
      <c r="H970" s="32"/>
      <c r="I970" s="117"/>
      <c r="J970" s="32"/>
      <c r="K970" s="32"/>
      <c r="L970" s="32"/>
      <c r="M970" s="32"/>
      <c r="N970" s="32"/>
      <c r="O970" s="32"/>
      <c r="P970" s="32"/>
      <c r="Q970" s="32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</row>
    <row r="971" spans="1:31" x14ac:dyDescent="0.25">
      <c r="A971" s="118"/>
      <c r="B971" s="67"/>
      <c r="C971" s="67"/>
      <c r="D971" s="67"/>
      <c r="E971" s="67"/>
      <c r="F971" s="67"/>
      <c r="G971" s="32"/>
      <c r="H971" s="32"/>
      <c r="I971" s="117"/>
      <c r="J971" s="32"/>
      <c r="K971" s="32"/>
      <c r="L971" s="32"/>
      <c r="M971" s="32"/>
      <c r="N971" s="32"/>
      <c r="O971" s="32"/>
      <c r="P971" s="32"/>
      <c r="Q971" s="32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</row>
    <row r="972" spans="1:31" x14ac:dyDescent="0.25">
      <c r="A972" s="118"/>
      <c r="B972" s="67"/>
      <c r="C972" s="67"/>
      <c r="D972" s="67"/>
      <c r="E972" s="67"/>
      <c r="F972" s="67"/>
      <c r="G972" s="32"/>
      <c r="H972" s="32"/>
      <c r="I972" s="117"/>
      <c r="J972" s="32"/>
      <c r="K972" s="32"/>
      <c r="L972" s="32"/>
      <c r="M972" s="32"/>
      <c r="N972" s="32"/>
      <c r="O972" s="32"/>
      <c r="P972" s="32"/>
      <c r="Q972" s="32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</row>
    <row r="973" spans="1:31" x14ac:dyDescent="0.25">
      <c r="A973" s="118"/>
      <c r="B973" s="67"/>
      <c r="C973" s="67"/>
      <c r="D973" s="67"/>
      <c r="E973" s="67"/>
      <c r="F973" s="67"/>
      <c r="G973" s="32"/>
      <c r="H973" s="32"/>
      <c r="I973" s="117"/>
      <c r="J973" s="32"/>
      <c r="K973" s="32"/>
      <c r="L973" s="32"/>
      <c r="M973" s="32"/>
      <c r="N973" s="32"/>
      <c r="O973" s="32"/>
      <c r="P973" s="32"/>
      <c r="Q973" s="32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</row>
    <row r="974" spans="1:31" x14ac:dyDescent="0.25">
      <c r="A974" s="118"/>
      <c r="B974" s="67"/>
      <c r="C974" s="67"/>
      <c r="D974" s="67"/>
      <c r="E974" s="67"/>
      <c r="F974" s="67"/>
      <c r="G974" s="32"/>
      <c r="H974" s="32"/>
      <c r="I974" s="117"/>
      <c r="J974" s="32"/>
      <c r="K974" s="32"/>
      <c r="L974" s="32"/>
      <c r="M974" s="32"/>
      <c r="N974" s="32"/>
      <c r="O974" s="32"/>
      <c r="P974" s="32"/>
      <c r="Q974" s="32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</row>
    <row r="975" spans="1:31" x14ac:dyDescent="0.25">
      <c r="A975" s="118"/>
      <c r="B975" s="67"/>
      <c r="C975" s="67"/>
      <c r="D975" s="67"/>
      <c r="E975" s="67"/>
      <c r="F975" s="67"/>
      <c r="G975" s="32"/>
      <c r="H975" s="32"/>
      <c r="I975" s="117"/>
      <c r="J975" s="32"/>
      <c r="K975" s="32"/>
      <c r="L975" s="32"/>
      <c r="M975" s="32"/>
      <c r="N975" s="32"/>
      <c r="O975" s="32"/>
      <c r="P975" s="32"/>
      <c r="Q975" s="32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</row>
    <row r="976" spans="1:31" x14ac:dyDescent="0.25">
      <c r="A976" s="118"/>
      <c r="B976" s="67"/>
      <c r="C976" s="67"/>
      <c r="D976" s="67"/>
      <c r="E976" s="67"/>
      <c r="F976" s="67"/>
      <c r="G976" s="32"/>
      <c r="H976" s="32"/>
      <c r="I976" s="117"/>
      <c r="J976" s="32"/>
      <c r="K976" s="32"/>
      <c r="L976" s="32"/>
      <c r="M976" s="32"/>
      <c r="N976" s="32"/>
      <c r="O976" s="32"/>
      <c r="P976" s="32"/>
      <c r="Q976" s="32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</row>
    <row r="977" spans="1:31" x14ac:dyDescent="0.25">
      <c r="A977" s="118"/>
      <c r="B977" s="67"/>
      <c r="C977" s="67"/>
      <c r="D977" s="67"/>
      <c r="E977" s="67"/>
      <c r="F977" s="67"/>
      <c r="G977" s="32"/>
      <c r="H977" s="32"/>
      <c r="I977" s="117"/>
      <c r="J977" s="32"/>
      <c r="K977" s="32"/>
      <c r="L977" s="32"/>
      <c r="M977" s="32"/>
      <c r="N977" s="32"/>
      <c r="O977" s="32"/>
      <c r="P977" s="32"/>
      <c r="Q977" s="32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</row>
    <row r="978" spans="1:31" x14ac:dyDescent="0.25">
      <c r="A978" s="118"/>
      <c r="B978" s="67"/>
      <c r="C978" s="67"/>
      <c r="D978" s="67"/>
      <c r="E978" s="67"/>
      <c r="F978" s="67"/>
      <c r="G978" s="32"/>
      <c r="H978" s="32"/>
      <c r="I978" s="117"/>
      <c r="J978" s="32"/>
      <c r="K978" s="32"/>
      <c r="L978" s="32"/>
      <c r="M978" s="32"/>
      <c r="N978" s="32"/>
      <c r="O978" s="32"/>
      <c r="P978" s="32"/>
      <c r="Q978" s="32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</row>
    <row r="979" spans="1:31" x14ac:dyDescent="0.25">
      <c r="A979" s="118"/>
      <c r="B979" s="67"/>
      <c r="C979" s="67"/>
      <c r="D979" s="67"/>
      <c r="E979" s="67"/>
      <c r="F979" s="67"/>
      <c r="G979" s="32"/>
      <c r="H979" s="32"/>
      <c r="I979" s="117"/>
      <c r="J979" s="32"/>
      <c r="K979" s="32"/>
      <c r="L979" s="32"/>
      <c r="M979" s="32"/>
      <c r="N979" s="32"/>
      <c r="O979" s="32"/>
      <c r="P979" s="32"/>
      <c r="Q979" s="32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</row>
    <row r="980" spans="1:31" x14ac:dyDescent="0.25">
      <c r="A980" s="118"/>
      <c r="B980" s="67"/>
      <c r="C980" s="67"/>
      <c r="D980" s="67"/>
      <c r="E980" s="67"/>
      <c r="F980" s="67"/>
      <c r="G980" s="32"/>
      <c r="H980" s="32"/>
      <c r="I980" s="117"/>
      <c r="J980" s="32"/>
      <c r="K980" s="32"/>
      <c r="L980" s="32"/>
      <c r="M980" s="32"/>
      <c r="N980" s="32"/>
      <c r="O980" s="32"/>
      <c r="P980" s="32"/>
      <c r="Q980" s="32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</row>
    <row r="981" spans="1:31" x14ac:dyDescent="0.25">
      <c r="A981" s="118"/>
      <c r="B981" s="67"/>
      <c r="C981" s="67"/>
      <c r="D981" s="67"/>
      <c r="E981" s="67"/>
      <c r="F981" s="67"/>
      <c r="G981" s="32"/>
      <c r="H981" s="32"/>
      <c r="I981" s="117"/>
      <c r="J981" s="32"/>
      <c r="K981" s="32"/>
      <c r="L981" s="32"/>
      <c r="M981" s="32"/>
      <c r="N981" s="32"/>
      <c r="O981" s="32"/>
      <c r="P981" s="32"/>
      <c r="Q981" s="32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</row>
    <row r="982" spans="1:31" x14ac:dyDescent="0.25">
      <c r="A982" s="118"/>
      <c r="B982" s="67"/>
      <c r="C982" s="67"/>
      <c r="D982" s="67"/>
      <c r="E982" s="67"/>
      <c r="F982" s="67"/>
      <c r="G982" s="32"/>
      <c r="H982" s="32"/>
      <c r="I982" s="117"/>
      <c r="J982" s="32"/>
      <c r="K982" s="32"/>
      <c r="L982" s="32"/>
      <c r="M982" s="32"/>
      <c r="N982" s="32"/>
      <c r="O982" s="32"/>
      <c r="P982" s="32"/>
      <c r="Q982" s="32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</row>
    <row r="983" spans="1:31" x14ac:dyDescent="0.25">
      <c r="A983" s="118"/>
      <c r="B983" s="67"/>
      <c r="C983" s="67"/>
      <c r="D983" s="67"/>
      <c r="E983" s="67"/>
      <c r="F983" s="67"/>
      <c r="G983" s="32"/>
      <c r="H983" s="32"/>
      <c r="I983" s="117"/>
      <c r="J983" s="32"/>
      <c r="K983" s="32"/>
      <c r="L983" s="32"/>
      <c r="M983" s="32"/>
      <c r="N983" s="32"/>
      <c r="O983" s="32"/>
      <c r="P983" s="32"/>
      <c r="Q983" s="32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</row>
    <row r="984" spans="1:31" x14ac:dyDescent="0.25">
      <c r="A984" s="118"/>
      <c r="B984" s="67"/>
      <c r="C984" s="67"/>
      <c r="D984" s="67"/>
      <c r="E984" s="67"/>
      <c r="F984" s="67"/>
      <c r="G984" s="32"/>
      <c r="H984" s="32"/>
      <c r="I984" s="117"/>
      <c r="J984" s="32"/>
      <c r="K984" s="32"/>
      <c r="L984" s="32"/>
      <c r="M984" s="32"/>
      <c r="N984" s="32"/>
      <c r="O984" s="32"/>
      <c r="P984" s="32"/>
      <c r="Q984" s="32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</row>
    <row r="985" spans="1:31" x14ac:dyDescent="0.25">
      <c r="A985" s="118"/>
      <c r="B985" s="67"/>
      <c r="C985" s="67"/>
      <c r="D985" s="67"/>
      <c r="E985" s="67"/>
      <c r="F985" s="67"/>
      <c r="G985" s="32"/>
      <c r="H985" s="32"/>
      <c r="I985" s="117"/>
      <c r="J985" s="32"/>
      <c r="K985" s="32"/>
      <c r="L985" s="32"/>
      <c r="M985" s="32"/>
      <c r="N985" s="32"/>
      <c r="O985" s="32"/>
      <c r="P985" s="32"/>
      <c r="Q985" s="32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</row>
    <row r="986" spans="1:31" x14ac:dyDescent="0.25">
      <c r="A986" s="118"/>
      <c r="B986" s="67"/>
      <c r="C986" s="67"/>
      <c r="D986" s="67"/>
      <c r="E986" s="67"/>
      <c r="F986" s="67"/>
      <c r="G986" s="32"/>
      <c r="H986" s="32"/>
      <c r="I986" s="117"/>
      <c r="J986" s="32"/>
      <c r="K986" s="32"/>
      <c r="L986" s="32"/>
      <c r="M986" s="32"/>
      <c r="N986" s="32"/>
      <c r="O986" s="32"/>
      <c r="P986" s="32"/>
      <c r="Q986" s="32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</row>
    <row r="987" spans="1:31" x14ac:dyDescent="0.25">
      <c r="A987" s="118"/>
      <c r="B987" s="67"/>
      <c r="C987" s="67"/>
      <c r="D987" s="67"/>
      <c r="E987" s="67"/>
      <c r="F987" s="67"/>
      <c r="G987" s="32"/>
      <c r="H987" s="32"/>
      <c r="I987" s="117"/>
      <c r="J987" s="32"/>
      <c r="K987" s="32"/>
      <c r="L987" s="32"/>
      <c r="M987" s="32"/>
      <c r="N987" s="32"/>
      <c r="O987" s="32"/>
      <c r="P987" s="32"/>
      <c r="Q987" s="32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</row>
    <row r="988" spans="1:31" x14ac:dyDescent="0.25">
      <c r="A988" s="118"/>
      <c r="B988" s="67"/>
      <c r="C988" s="67"/>
      <c r="D988" s="67"/>
      <c r="E988" s="67"/>
      <c r="F988" s="67"/>
      <c r="G988" s="32"/>
      <c r="H988" s="32"/>
      <c r="I988" s="117"/>
      <c r="J988" s="32"/>
      <c r="K988" s="32"/>
      <c r="L988" s="32"/>
      <c r="M988" s="32"/>
      <c r="N988" s="32"/>
      <c r="O988" s="32"/>
      <c r="P988" s="32"/>
      <c r="Q988" s="32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</row>
    <row r="989" spans="1:31" x14ac:dyDescent="0.25">
      <c r="A989" s="118"/>
      <c r="B989" s="67"/>
      <c r="C989" s="67"/>
      <c r="D989" s="67"/>
      <c r="E989" s="67"/>
      <c r="F989" s="67"/>
      <c r="G989" s="32"/>
      <c r="H989" s="32"/>
      <c r="I989" s="117"/>
      <c r="J989" s="32"/>
      <c r="K989" s="32"/>
      <c r="L989" s="32"/>
      <c r="M989" s="32"/>
      <c r="N989" s="32"/>
      <c r="O989" s="32"/>
      <c r="P989" s="32"/>
      <c r="Q989" s="32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</row>
    <row r="990" spans="1:31" x14ac:dyDescent="0.25">
      <c r="A990" s="118"/>
      <c r="B990" s="67"/>
      <c r="C990" s="67"/>
      <c r="D990" s="67"/>
      <c r="E990" s="67"/>
      <c r="F990" s="67"/>
      <c r="G990" s="32"/>
      <c r="H990" s="32"/>
      <c r="I990" s="117"/>
      <c r="J990" s="32"/>
      <c r="K990" s="32"/>
      <c r="L990" s="32"/>
      <c r="M990" s="32"/>
      <c r="N990" s="32"/>
      <c r="O990" s="32"/>
      <c r="P990" s="32"/>
      <c r="Q990" s="32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</row>
    <row r="991" spans="1:31" x14ac:dyDescent="0.25">
      <c r="A991" s="118"/>
      <c r="B991" s="67"/>
      <c r="C991" s="67"/>
      <c r="D991" s="67"/>
      <c r="E991" s="67"/>
      <c r="F991" s="67"/>
      <c r="G991" s="32"/>
      <c r="H991" s="32"/>
      <c r="I991" s="117"/>
      <c r="J991" s="32"/>
      <c r="K991" s="32"/>
      <c r="L991" s="32"/>
      <c r="M991" s="32"/>
      <c r="N991" s="32"/>
      <c r="O991" s="32"/>
      <c r="P991" s="32"/>
      <c r="Q991" s="32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</row>
    <row r="992" spans="1:31" x14ac:dyDescent="0.25">
      <c r="A992" s="118"/>
      <c r="B992" s="67"/>
      <c r="C992" s="67"/>
      <c r="D992" s="67"/>
      <c r="E992" s="67"/>
      <c r="F992" s="67"/>
      <c r="G992" s="32"/>
      <c r="H992" s="32"/>
      <c r="I992" s="117"/>
      <c r="J992" s="32"/>
      <c r="K992" s="32"/>
      <c r="L992" s="32"/>
      <c r="M992" s="32"/>
      <c r="N992" s="32"/>
      <c r="O992" s="32"/>
      <c r="P992" s="32"/>
      <c r="Q992" s="32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</row>
    <row r="993" spans="1:31" x14ac:dyDescent="0.25">
      <c r="A993" s="118"/>
      <c r="B993" s="67"/>
      <c r="C993" s="67"/>
      <c r="D993" s="67"/>
      <c r="E993" s="67"/>
      <c r="F993" s="67"/>
      <c r="G993" s="32"/>
      <c r="H993" s="32"/>
      <c r="I993" s="117"/>
      <c r="J993" s="32"/>
      <c r="K993" s="32"/>
      <c r="L993" s="32"/>
      <c r="M993" s="32"/>
      <c r="N993" s="32"/>
      <c r="O993" s="32"/>
      <c r="P993" s="32"/>
      <c r="Q993" s="32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</row>
    <row r="994" spans="1:31" x14ac:dyDescent="0.25">
      <c r="A994" s="118"/>
      <c r="B994" s="67"/>
      <c r="C994" s="67"/>
      <c r="D994" s="67"/>
      <c r="E994" s="67"/>
      <c r="F994" s="67"/>
      <c r="G994" s="32"/>
      <c r="H994" s="32"/>
      <c r="I994" s="117"/>
      <c r="J994" s="32"/>
      <c r="K994" s="32"/>
      <c r="L994" s="32"/>
      <c r="M994" s="32"/>
      <c r="N994" s="32"/>
      <c r="O994" s="32"/>
      <c r="P994" s="32"/>
      <c r="Q994" s="32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</row>
    <row r="995" spans="1:31" x14ac:dyDescent="0.25">
      <c r="A995" s="118"/>
      <c r="B995" s="67"/>
      <c r="C995" s="67"/>
      <c r="D995" s="67"/>
      <c r="E995" s="67"/>
      <c r="F995" s="67"/>
      <c r="G995" s="32"/>
      <c r="H995" s="32"/>
      <c r="I995" s="117"/>
      <c r="J995" s="32"/>
      <c r="K995" s="32"/>
      <c r="L995" s="32"/>
      <c r="M995" s="32"/>
      <c r="N995" s="32"/>
      <c r="O995" s="32"/>
      <c r="P995" s="32"/>
      <c r="Q995" s="32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</row>
    <row r="996" spans="1:31" x14ac:dyDescent="0.25">
      <c r="A996" s="118"/>
      <c r="B996" s="67"/>
      <c r="C996" s="67"/>
      <c r="D996" s="67"/>
      <c r="E996" s="67"/>
      <c r="F996" s="67"/>
      <c r="G996" s="32"/>
      <c r="H996" s="32"/>
      <c r="I996" s="117"/>
      <c r="J996" s="32"/>
      <c r="K996" s="32"/>
      <c r="L996" s="32"/>
      <c r="M996" s="32"/>
      <c r="N996" s="32"/>
      <c r="O996" s="32"/>
      <c r="P996" s="32"/>
      <c r="Q996" s="32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</row>
    <row r="997" spans="1:31" x14ac:dyDescent="0.25">
      <c r="A997" s="118"/>
      <c r="B997" s="67"/>
      <c r="C997" s="67"/>
      <c r="D997" s="67"/>
      <c r="E997" s="67"/>
      <c r="F997" s="67"/>
      <c r="G997" s="32"/>
      <c r="H997" s="32"/>
      <c r="I997" s="117"/>
      <c r="J997" s="32"/>
      <c r="K997" s="32"/>
      <c r="L997" s="32"/>
      <c r="M997" s="32"/>
      <c r="N997" s="32"/>
      <c r="O997" s="32"/>
      <c r="P997" s="32"/>
      <c r="Q997" s="32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57FA3-3A52-413B-A7EF-30D784AF4B00}">
  <sheetPr codeName="Sheet23">
    <tabColor rgb="FFFFFFFF"/>
  </sheetPr>
  <dimension ref="A1:AT116"/>
  <sheetViews>
    <sheetView zoomScale="88" zoomScaleNormal="88" workbookViewId="0">
      <selection activeCell="L24" sqref="L2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46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</row>
    <row r="2" spans="1:46" ht="28.5" customHeight="1" x14ac:dyDescent="0.25">
      <c r="A2" s="19"/>
      <c r="B2" s="535" t="s">
        <v>26</v>
      </c>
      <c r="C2" s="551"/>
      <c r="D2" s="551" t="s">
        <v>667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</row>
    <row r="3" spans="1:46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0.15628594901376114</v>
      </c>
      <c r="M3" s="131">
        <f>SUMIF($L$15:$L$100, "VIA *", AA$15:AA$100)</f>
        <v>0.15628594901376114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46065</v>
      </c>
      <c r="R3" s="248" t="s">
        <v>53</v>
      </c>
      <c r="S3" s="254"/>
      <c r="T3" s="254">
        <v>12</v>
      </c>
      <c r="U3" s="268">
        <v>33776.42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</row>
    <row r="4" spans="1:46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0.23246943171850032</v>
      </c>
      <c r="M4" s="132">
        <f>SUMPRODUCT($V$15:$V$100,AI15:AI100)</f>
        <v>0.23246943171850032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46041</v>
      </c>
      <c r="R4" s="249" t="s">
        <v>53</v>
      </c>
      <c r="S4" s="255"/>
      <c r="T4" s="255">
        <v>-11</v>
      </c>
      <c r="U4" s="269">
        <v>-30774.62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</row>
    <row r="5" spans="1:46" x14ac:dyDescent="0.25">
      <c r="A5" s="19"/>
      <c r="B5" s="554" t="s">
        <v>668</v>
      </c>
      <c r="C5" s="556">
        <v>45930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46002</v>
      </c>
      <c r="R5" s="249" t="s">
        <v>882</v>
      </c>
      <c r="S5" s="255"/>
      <c r="T5" s="255">
        <v>35000</v>
      </c>
      <c r="U5" s="269">
        <v>35075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</row>
    <row r="6" spans="1:46" x14ac:dyDescent="0.25">
      <c r="A6" s="19"/>
      <c r="B6" s="25" t="s">
        <v>51</v>
      </c>
      <c r="C6" s="557"/>
      <c r="D6" s="574">
        <f>SUM(Y15:Y100)</f>
        <v>549224.03799999994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53</v>
      </c>
      <c r="S6" s="255"/>
      <c r="T6" s="255">
        <v>-11</v>
      </c>
      <c r="U6" s="269">
        <v>-30704.1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7" spans="1:46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5.1119394013122203E-2</v>
      </c>
      <c r="M7" s="136">
        <f>SUMIF($S$15:$S$100, "*Performance Absolue*", AI$15:AI$100)+SUMIF($S$15:$S$100, "*Alternative Investment*", AI$15:AI$100)</f>
        <v>5.1119394013122203E-2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45985</v>
      </c>
      <c r="R7" s="249" t="s">
        <v>53</v>
      </c>
      <c r="S7" s="255"/>
      <c r="T7" s="255">
        <v>38</v>
      </c>
      <c r="U7" s="269">
        <v>106300.43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</row>
    <row r="8" spans="1:46" x14ac:dyDescent="0.25">
      <c r="A8" s="19"/>
      <c r="B8" s="26" t="s">
        <v>46</v>
      </c>
      <c r="C8" s="343"/>
      <c r="D8" s="41"/>
      <c r="E8" s="27" t="s">
        <v>1377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0.16980866376427611</v>
      </c>
      <c r="M8" s="136">
        <f>SUMIF($T$15:$T$100, "*Produits Structurés*", AI$15:AI$100) + SUMIF($T$15:$T$100, "Matières Premières*", AI$15:AI$100) + SUMIF($T$15:$T$100, "*Certificats*", AI$15:AI$100)</f>
        <v>0.16980866376427611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45975</v>
      </c>
      <c r="R8" s="249" t="s">
        <v>5</v>
      </c>
      <c r="S8" s="255"/>
      <c r="T8" s="255">
        <v>25</v>
      </c>
      <c r="U8" s="269">
        <v>27482.45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</row>
    <row r="9" spans="1:4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0.10516655500063893</v>
      </c>
      <c r="M9" s="136">
        <f>SUMIF($T$15:$T$100, "*Diversifié*", AI$15:AI$100)</f>
        <v>0.10516655500063893</v>
      </c>
      <c r="N9" s="135" t="s">
        <v>306</v>
      </c>
      <c r="O9" s="19"/>
      <c r="P9" s="19"/>
      <c r="Q9" s="587">
        <v>45975</v>
      </c>
      <c r="R9" s="249" t="s">
        <v>6</v>
      </c>
      <c r="S9" s="255"/>
      <c r="T9" s="255">
        <v>50</v>
      </c>
      <c r="U9" s="269">
        <v>56638.91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45974</v>
      </c>
      <c r="R10" s="249" t="s">
        <v>53</v>
      </c>
      <c r="S10" s="255"/>
      <c r="T10" s="255">
        <v>100</v>
      </c>
      <c r="U10" s="269">
        <v>279459.09999999998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0.67390538722196291</v>
      </c>
      <c r="M11" s="132">
        <f>SUMIF($T$15:$T$100, "*Cash*", AI$15:AI$100)+SUMIF($S$15:$S$100, "*Monétaire*", AI$15:AI$100)</f>
        <v>0.67390538722196291</v>
      </c>
      <c r="N11" s="133" t="s">
        <v>306</v>
      </c>
      <c r="O11" s="19"/>
      <c r="P11" s="19"/>
      <c r="Q11" s="588">
        <v>45973</v>
      </c>
      <c r="R11" s="250" t="s">
        <v>902</v>
      </c>
      <c r="S11" s="256"/>
      <c r="T11" s="256">
        <v>60000</v>
      </c>
      <c r="U11" s="270">
        <v>60090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6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6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</row>
    <row r="14" spans="1:46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</row>
    <row r="15" spans="1:46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667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10512.11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>IF(H15&lt;&gt;"",R15*W15*Q15*P15,"")</f>
        <v>10512.11</v>
      </c>
      <c r="Z15" s="7">
        <f>IF(O15&lt;&gt;"",(Y15+$D$7)/($D$6+$D$7),"")</f>
        <v>1.9139930652489034E-2</v>
      </c>
      <c r="AA15" s="17">
        <f>IF(S15&lt;&gt;"",Z15,"")</f>
        <v>1.9139930652489034E-2</v>
      </c>
      <c r="AB15" s="196">
        <f>IF(AND(S15&lt;&gt;"",X15&lt;&gt;"-"),AA15-X15,"")</f>
        <v>9.1399306524890343E-3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10512.11</v>
      </c>
      <c r="AG15" s="539" t="s">
        <v>306</v>
      </c>
      <c r="AH15" s="45">
        <f>AF15</f>
        <v>10512.11</v>
      </c>
      <c r="AI15" s="46">
        <f>(AH15*P15)/($D$6+$D$7)</f>
        <v>1.9139930652489034E-2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</row>
    <row r="16" spans="1:46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667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>IF(H16&lt;&gt;"",R16*W16*Q16*P16,"")</f>
        <v>0</v>
      </c>
      <c r="Z16" s="7">
        <f>IF(H16&lt;&gt;"",Y16/($D$6+$D$7),"")</f>
        <v>0</v>
      </c>
      <c r="AA16" s="17">
        <f>IF(S16&lt;&gt;"",Z16,"")</f>
        <v>0</v>
      </c>
      <c r="AB16" s="196" t="str">
        <f>IF(AND(S16&lt;&gt;"",X16&lt;&gt;"-"),AA16-X16,"")</f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</row>
    <row r="17" spans="1:46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1133</v>
      </c>
      <c r="I17" s="543" t="s">
        <v>667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>IF(H17&lt;&gt;"",R17*W17*Q17*P17,"")</f>
        <v>0</v>
      </c>
      <c r="Z17" s="7">
        <f>IF(H17&lt;&gt;"",Y17/($D$6+$D$7),"")</f>
        <v>0</v>
      </c>
      <c r="AA17" s="17">
        <f>IF(S17&lt;&gt;"",Z17,"")</f>
        <v>0</v>
      </c>
      <c r="AB17" s="196" t="str">
        <f>IF(AND(S17&lt;&gt;"",X17&lt;&gt;"-"),AA17-X17,"")</f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</row>
    <row r="18" spans="1:46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667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1</v>
      </c>
      <c r="Q18" s="546">
        <v>0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>IF(H18&lt;&gt;"",R18*W18*Q18*P18,"")</f>
        <v>0</v>
      </c>
      <c r="Z18" s="7">
        <f>IF(H18&lt;&gt;"",Y18/($D$6+$D$7),"")</f>
        <v>0</v>
      </c>
      <c r="AA18" s="17">
        <f>IF(S18&lt;&gt;"",Z18,"")</f>
        <v>0</v>
      </c>
      <c r="AB18" s="196" t="str">
        <f>IF(AND(S18&lt;&gt;"",X18&lt;&gt;"-"),AA18-X18,"")</f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0</v>
      </c>
      <c r="AI18" s="46">
        <f>(AH18*P18)/($D$6+$D$7)</f>
        <v>0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</row>
    <row r="19" spans="1:46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1.9139930652489034E-2</v>
      </c>
      <c r="F19" s="566">
        <f t="shared" si="1"/>
        <v>9.1399306524890343E-3</v>
      </c>
      <c r="G19" s="43"/>
      <c r="H19" s="197" t="s">
        <v>1173</v>
      </c>
      <c r="I19" s="242" t="s">
        <v>667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50</v>
      </c>
      <c r="R19" s="245">
        <v>1155.2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</v>
      </c>
      <c r="Y19" s="247">
        <f>IF(H19&lt;&gt;"",R19*W19*Q19*P19,"")</f>
        <v>57760</v>
      </c>
      <c r="Z19" s="7">
        <f>IF(H19&lt;&gt;"",Y19/($D$6+$D$7),"")</f>
        <v>0.10516655500063893</v>
      </c>
      <c r="AA19" s="17">
        <f>IF(S19&lt;&gt;"",Z19,"")</f>
        <v>0.10516655500063893</v>
      </c>
      <c r="AB19" s="196">
        <f>IF(AND(S19&lt;&gt;"",X19&lt;&gt;"-"),AA19-X19,"")</f>
        <v>5.1665550006389227E-3</v>
      </c>
      <c r="AC19" s="247">
        <f>IF(AND($AA19&lt;&gt;"",Q19&lt;&gt;""),($D$6+$D$7)*AA19-Y19,"")</f>
        <v>0</v>
      </c>
      <c r="AD19" s="246">
        <f>IF(AND($AC19&lt;&gt;""),AC19/R19/W19/P19,"")</f>
        <v>0</v>
      </c>
      <c r="AE19" s="18">
        <f>IF(Q19&lt;&gt;"",ROUND(AD19,0),"")</f>
        <v>0</v>
      </c>
      <c r="AF19" s="247">
        <f>IF(AD19&lt;&gt;"",AE19*R19*W19,"")</f>
        <v>0</v>
      </c>
      <c r="AG19" s="247">
        <f>IF(AD19&lt;&gt;"",AE19*R19*W19*P19,"")</f>
        <v>0</v>
      </c>
      <c r="AH19" s="45">
        <f>IF(H19&lt;&gt;"",AE19+Q19,"")</f>
        <v>50</v>
      </c>
      <c r="AI19" s="46">
        <f>IF(AH19&lt;&gt;"",(AH19*R19*W19*P19)/($D$6+$D$7),"")</f>
        <v>0.10516655500063893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</row>
    <row r="20" spans="1:46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1219</v>
      </c>
      <c r="I20" s="242" t="s">
        <v>667</v>
      </c>
      <c r="J20" s="242" t="s">
        <v>881</v>
      </c>
      <c r="K20" s="242" t="s">
        <v>1314</v>
      </c>
      <c r="L20" s="572" t="s">
        <v>882</v>
      </c>
      <c r="M20" s="572"/>
      <c r="N20" s="572"/>
      <c r="O20" s="241" t="s">
        <v>58</v>
      </c>
      <c r="P20" s="243">
        <v>1</v>
      </c>
      <c r="Q20" s="244">
        <v>35000</v>
      </c>
      <c r="R20" s="245">
        <v>102.1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>IF(H20&lt;&gt;"",R20*W20*Q20*P20,"")</f>
        <v>35735</v>
      </c>
      <c r="Z20" s="7">
        <f>IF(H20&lt;&gt;"",Y20/($D$6+$D$7),"")</f>
        <v>6.5064522904221475E-2</v>
      </c>
      <c r="AA20" s="17">
        <f>IF(S20&lt;&gt;"",Z20,"")</f>
        <v>6.5064522904221475E-2</v>
      </c>
      <c r="AB20" s="196" t="str">
        <f>IF(AND(S20&lt;&gt;"",X20&lt;&gt;"-"),AA20-X20,"")</f>
        <v/>
      </c>
      <c r="AC20" s="247">
        <f>IF(AND($AA20&lt;&gt;"",Q20&lt;&gt;""),($D$6+$D$7)*AA20-Y20,"")</f>
        <v>0</v>
      </c>
      <c r="AD20" s="246">
        <f>IF(AND($AC20&lt;&gt;""),AC20/R20/W20/P20,"")</f>
        <v>0</v>
      </c>
      <c r="AE20" s="18">
        <f>IF(Q20&lt;&gt;"",ROUND(AD20,0),"")</f>
        <v>0</v>
      </c>
      <c r="AF20" s="247">
        <f>IF(AD20&lt;&gt;"",AE20*R20*W20,"")</f>
        <v>0</v>
      </c>
      <c r="AG20" s="247">
        <f>IF(AD20&lt;&gt;"",AE20*R20*W20*P20,"")</f>
        <v>0</v>
      </c>
      <c r="AH20" s="45">
        <f>IF(H20&lt;&gt;"",AE20+Q20,"")</f>
        <v>35000</v>
      </c>
      <c r="AI20" s="46">
        <f>IF(AH20&lt;&gt;"",(AH20*R20*W20*P20)/($D$6+$D$7),"")</f>
        <v>6.5064522904221475E-2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</row>
    <row r="21" spans="1:46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1232</v>
      </c>
      <c r="I21" s="242" t="s">
        <v>667</v>
      </c>
      <c r="J21" s="242" t="s">
        <v>798</v>
      </c>
      <c r="K21" s="242" t="s">
        <v>1233</v>
      </c>
      <c r="L21" s="572" t="s">
        <v>902</v>
      </c>
      <c r="M21" s="572"/>
      <c r="N21" s="572"/>
      <c r="O21" s="241" t="s">
        <v>58</v>
      </c>
      <c r="P21" s="243">
        <v>1</v>
      </c>
      <c r="Q21" s="244">
        <v>60000</v>
      </c>
      <c r="R21" s="245">
        <v>95.88</v>
      </c>
      <c r="S21" s="2" t="s">
        <v>66</v>
      </c>
      <c r="T21" s="2" t="s">
        <v>929</v>
      </c>
      <c r="U21" s="2" t="s">
        <v>622</v>
      </c>
      <c r="V21" s="109">
        <v>1</v>
      </c>
      <c r="W21" s="579">
        <v>0.01</v>
      </c>
      <c r="X21" s="130" t="s">
        <v>306</v>
      </c>
      <c r="Y21" s="247">
        <f>IF(H21&lt;&gt;"",R21*W21*Q21*P21,"")</f>
        <v>57528</v>
      </c>
      <c r="Z21" s="7">
        <f>IF(H21&lt;&gt;"",Y21/($D$6+$D$7),"")</f>
        <v>0.10474414086005465</v>
      </c>
      <c r="AA21" s="17">
        <f>IF(S21&lt;&gt;"",Z21,"")</f>
        <v>0.10474414086005465</v>
      </c>
      <c r="AB21" s="196" t="str">
        <f>IF(AND(S21&lt;&gt;"",X21&lt;&gt;"-"),AA21-X21,"")</f>
        <v/>
      </c>
      <c r="AC21" s="247">
        <f>IF(AND($AA21&lt;&gt;"",Q21&lt;&gt;""),($D$6+$D$7)*AA21-Y21,"")</f>
        <v>0</v>
      </c>
      <c r="AD21" s="246">
        <f>IF(AND($AC21&lt;&gt;""),AC21/R21/W21/P21,"")</f>
        <v>0</v>
      </c>
      <c r="AE21" s="18">
        <f>IF(Q21&lt;&gt;"",ROUND(AD21,0),"")</f>
        <v>0</v>
      </c>
      <c r="AF21" s="247">
        <f>IF(AD21&lt;&gt;"",AE21*R21*W21,"")</f>
        <v>0</v>
      </c>
      <c r="AG21" s="247">
        <f>IF(AD21&lt;&gt;"",AE21*R21*W21*P21,"")</f>
        <v>0</v>
      </c>
      <c r="AH21" s="45">
        <f>IF(H21&lt;&gt;"",AE21+Q21,"")</f>
        <v>60000</v>
      </c>
      <c r="AI21" s="46">
        <f>IF(AH21&lt;&gt;"",(AH21*R21*W21*P21)/($D$6+$D$7),"")</f>
        <v>0.10474414086005465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</row>
    <row r="22" spans="1:46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1124</v>
      </c>
      <c r="I22" s="242" t="s">
        <v>667</v>
      </c>
      <c r="J22" s="242" t="s">
        <v>701</v>
      </c>
      <c r="K22" s="242" t="s">
        <v>544</v>
      </c>
      <c r="L22" s="572" t="s">
        <v>53</v>
      </c>
      <c r="M22" s="572"/>
      <c r="N22" s="572"/>
      <c r="O22" s="241" t="s">
        <v>58</v>
      </c>
      <c r="P22" s="243">
        <v>1</v>
      </c>
      <c r="Q22" s="244">
        <v>128</v>
      </c>
      <c r="R22" s="245">
        <v>2809.4760000000001</v>
      </c>
      <c r="S22" s="2" t="s">
        <v>228</v>
      </c>
      <c r="T22" s="2" t="s">
        <v>229</v>
      </c>
      <c r="U22" s="2" t="s">
        <v>621</v>
      </c>
      <c r="V22" s="109">
        <v>0</v>
      </c>
      <c r="W22" s="579">
        <v>1</v>
      </c>
      <c r="X22" s="130">
        <v>0.22</v>
      </c>
      <c r="Y22" s="247">
        <f>IF(H22&lt;&gt;"",R22*W22*Q22*P22,"")</f>
        <v>359612.92800000001</v>
      </c>
      <c r="Z22" s="7">
        <f>IF(H22&lt;&gt;"",Y22/($D$6+$D$7),"")</f>
        <v>0.65476545656947382</v>
      </c>
      <c r="AA22" s="17">
        <f>IF(S22&lt;&gt;"",Z22,"")</f>
        <v>0.65476545656947382</v>
      </c>
      <c r="AB22" s="196">
        <f>IF(AND(S22&lt;&gt;"",X22&lt;&gt;"-"),AA22-X22,"")</f>
        <v>0.43476545656947385</v>
      </c>
      <c r="AC22" s="247">
        <f>IF(AND($AA22&lt;&gt;"",Q22&lt;&gt;""),($D$6+$D$7)*AA22-Y22,"")</f>
        <v>0</v>
      </c>
      <c r="AD22" s="246">
        <f>IF(AND($AC22&lt;&gt;""),AC22/R22/W22/P22,"")</f>
        <v>0</v>
      </c>
      <c r="AE22" s="18">
        <f>IF(Q22&lt;&gt;"",ROUND(AD22,0),"")</f>
        <v>0</v>
      </c>
      <c r="AF22" s="247">
        <f>IF(AD22&lt;&gt;"",AE22*R22*W22,"")</f>
        <v>0</v>
      </c>
      <c r="AG22" s="247">
        <f>IF(AD22&lt;&gt;"",AE22*R22*W22*P22,"")</f>
        <v>0</v>
      </c>
      <c r="AH22" s="45">
        <f>IF(H22&lt;&gt;"",AE22+Q22,"")</f>
        <v>128</v>
      </c>
      <c r="AI22" s="46">
        <f>IF(AH22&lt;&gt;"",(AH22*R22*W22*P22)/($D$6+$D$7),"")</f>
        <v>0.65476545656947382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</row>
    <row r="23" spans="1:46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1172</v>
      </c>
      <c r="I23" s="242" t="s">
        <v>667</v>
      </c>
      <c r="J23" s="242" t="s">
        <v>700</v>
      </c>
      <c r="K23" s="242" t="s">
        <v>542</v>
      </c>
      <c r="L23" s="572" t="s">
        <v>5</v>
      </c>
      <c r="M23" s="572"/>
      <c r="N23" s="572"/>
      <c r="O23" s="241" t="s">
        <v>58</v>
      </c>
      <c r="P23" s="243">
        <v>1</v>
      </c>
      <c r="Q23" s="244">
        <v>25</v>
      </c>
      <c r="R23" s="245">
        <v>1123.04</v>
      </c>
      <c r="S23" s="2" t="s">
        <v>224</v>
      </c>
      <c r="T23" s="2" t="s">
        <v>225</v>
      </c>
      <c r="U23" s="2" t="s">
        <v>622</v>
      </c>
      <c r="V23" s="109">
        <v>0.3</v>
      </c>
      <c r="W23" s="579">
        <v>1</v>
      </c>
      <c r="X23" s="130">
        <v>0.05</v>
      </c>
      <c r="Y23" s="247">
        <f>IF(H23&lt;&gt;"",R23*W23*Q23*P23,"")</f>
        <v>28076</v>
      </c>
      <c r="Z23" s="7">
        <f>IF(H23&lt;&gt;"",Y23/($D$6+$D$7),"")</f>
        <v>5.1119394013122203E-2</v>
      </c>
      <c r="AA23" s="17">
        <f>IF(S23&lt;&gt;"",Z23,"")</f>
        <v>5.1119394013122203E-2</v>
      </c>
      <c r="AB23" s="196">
        <f>IF(AND(S23&lt;&gt;"",X23&lt;&gt;"-"),AA23-X23,"")</f>
        <v>1.1193940131222005E-3</v>
      </c>
      <c r="AC23" s="247">
        <f>IF(AND($AA23&lt;&gt;"",Q23&lt;&gt;""),($D$6+$D$7)*AA23-Y23,"")</f>
        <v>0</v>
      </c>
      <c r="AD23" s="246">
        <f>IF(AND($AC23&lt;&gt;""),AC23/R23/W23/P23,"")</f>
        <v>0</v>
      </c>
      <c r="AE23" s="18">
        <f>IF(Q23&lt;&gt;"",ROUND(AD23,0),"")</f>
        <v>0</v>
      </c>
      <c r="AF23" s="247">
        <f>IF(AD23&lt;&gt;"",AE23*R23*W23,"")</f>
        <v>0</v>
      </c>
      <c r="AG23" s="247">
        <f>IF(AD23&lt;&gt;"",AE23*R23*W23*P23,"")</f>
        <v>0</v>
      </c>
      <c r="AH23" s="45">
        <f>IF(H23&lt;&gt;"",AE23+Q23,"")</f>
        <v>25</v>
      </c>
      <c r="AI23" s="46">
        <f>IF(AH23&lt;&gt;"",(AH23*R23*W23*P23)/($D$6+$D$7),"")</f>
        <v>5.1119394013122203E-2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</row>
    <row r="24" spans="1:46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ref="Y15:Y78" si="2">IF(H24&lt;&gt;"",R24*W24*Q24*P24,"")</f>
        <v/>
      </c>
      <c r="Z24" s="7" t="str">
        <f t="shared" ref="Z15:Z78" si="3">IF(H24&lt;&gt;"",Y24/($D$6+$D$7),"")</f>
        <v/>
      </c>
      <c r="AA24" s="17" t="str">
        <f>IF(S24&lt;&gt;"",Z24,"")</f>
        <v/>
      </c>
      <c r="AB24" s="196" t="str">
        <f t="shared" ref="AB15:AB78" si="4">IF(AND(S24&lt;&gt;"",X24&lt;&gt;"-"),AA24-X24,"")</f>
        <v/>
      </c>
      <c r="AC24" s="247" t="str">
        <f t="shared" ref="AC15:AC78" si="5">IF(AND($AA24&lt;&gt;"",Q24&lt;&gt;""),($D$6+$D$7)*AA24-Y24,"")</f>
        <v/>
      </c>
      <c r="AD24" s="246" t="str">
        <f t="shared" ref="AD15:AD78" si="6">IF(AND($AC24&lt;&gt;""),AC24/R24/W24/P24,"")</f>
        <v/>
      </c>
      <c r="AE24" s="18" t="str">
        <f t="shared" ref="AE15:AE78" si="7">IF(Q24&lt;&gt;"",ROUND(AD24,0),"")</f>
        <v/>
      </c>
      <c r="AF24" s="247" t="str">
        <f t="shared" ref="AF15:AF78" si="8">IF(AD24&lt;&gt;"",AE24*R24*W24,"")</f>
        <v/>
      </c>
      <c r="AG24" s="247" t="str">
        <f t="shared" ref="AG15:AG78" si="9">IF(AD24&lt;&gt;"",AE24*R24*W24*P24,"")</f>
        <v/>
      </c>
      <c r="AH24" s="45" t="str">
        <f t="shared" ref="AH15:AH78" si="10">IF(H24&lt;&gt;"",AE24+Q24,"")</f>
        <v/>
      </c>
      <c r="AI24" s="46" t="str">
        <f t="shared" ref="AI15:AI78" si="11">IF(AH24&lt;&gt;"",(AH24*R24*W24*P24)/($D$6+$D$7),"")</f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</row>
    <row r="25" spans="1:46" x14ac:dyDescent="0.25">
      <c r="A25" s="585"/>
      <c r="B25" s="529" t="s">
        <v>249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2"/>
        <v/>
      </c>
      <c r="Z25" s="7" t="str">
        <f t="shared" si="3"/>
        <v/>
      </c>
      <c r="AA25" s="17" t="str">
        <f>IF(S25&lt;&gt;"",Z25,"")</f>
        <v/>
      </c>
      <c r="AB25" s="196" t="str">
        <f t="shared" si="4"/>
        <v/>
      </c>
      <c r="AC25" s="247" t="str">
        <f t="shared" si="5"/>
        <v/>
      </c>
      <c r="AD25" s="246" t="str">
        <f t="shared" si="6"/>
        <v/>
      </c>
      <c r="AE25" s="18" t="str">
        <f t="shared" si="7"/>
        <v/>
      </c>
      <c r="AF25" s="247" t="str">
        <f t="shared" si="8"/>
        <v/>
      </c>
      <c r="AG25" s="247" t="str">
        <f t="shared" si="9"/>
        <v/>
      </c>
      <c r="AH25" s="45" t="str">
        <f t="shared" si="10"/>
        <v/>
      </c>
      <c r="AI25" s="46" t="str">
        <f t="shared" si="11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</row>
    <row r="26" spans="1:46" x14ac:dyDescent="0.25">
      <c r="A26" s="585"/>
      <c r="B26" s="529" t="s">
        <v>231</v>
      </c>
      <c r="C26" s="530" t="s">
        <v>621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2"/>
        <v/>
      </c>
      <c r="Z26" s="7" t="str">
        <f t="shared" si="3"/>
        <v/>
      </c>
      <c r="AA26" s="17" t="str">
        <f>IF(S26&lt;&gt;"",Z26,"")</f>
        <v/>
      </c>
      <c r="AB26" s="196" t="str">
        <f t="shared" si="4"/>
        <v/>
      </c>
      <c r="AC26" s="247" t="str">
        <f t="shared" si="5"/>
        <v/>
      </c>
      <c r="AD26" s="246" t="str">
        <f t="shared" si="6"/>
        <v/>
      </c>
      <c r="AE26" s="18" t="str">
        <f t="shared" si="7"/>
        <v/>
      </c>
      <c r="AF26" s="247" t="str">
        <f t="shared" si="8"/>
        <v/>
      </c>
      <c r="AG26" s="247" t="str">
        <f t="shared" si="9"/>
        <v/>
      </c>
      <c r="AH26" s="45" t="str">
        <f t="shared" si="10"/>
        <v/>
      </c>
      <c r="AI26" s="46" t="str">
        <f t="shared" si="11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</row>
    <row r="27" spans="1:46" x14ac:dyDescent="0.25">
      <c r="A27" s="585"/>
      <c r="B27" s="529" t="s">
        <v>227</v>
      </c>
      <c r="C27" s="530" t="s">
        <v>622</v>
      </c>
      <c r="D27" s="567">
        <v>0.1</v>
      </c>
      <c r="E27" s="568">
        <f t="shared" si="0"/>
        <v>0.10516655500063893</v>
      </c>
      <c r="F27" s="566">
        <f t="shared" si="1"/>
        <v>5.1665550006389227E-3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2"/>
        <v/>
      </c>
      <c r="Z27" s="7" t="str">
        <f t="shared" si="3"/>
        <v/>
      </c>
      <c r="AA27" s="17" t="str">
        <f>IF(S27&lt;&gt;"",Z27,"")</f>
        <v/>
      </c>
      <c r="AB27" s="196" t="str">
        <f t="shared" si="4"/>
        <v/>
      </c>
      <c r="AC27" s="247" t="str">
        <f t="shared" si="5"/>
        <v/>
      </c>
      <c r="AD27" s="246" t="str">
        <f t="shared" si="6"/>
        <v/>
      </c>
      <c r="AE27" s="18" t="str">
        <f t="shared" si="7"/>
        <v/>
      </c>
      <c r="AF27" s="247" t="str">
        <f t="shared" si="8"/>
        <v/>
      </c>
      <c r="AG27" s="247" t="str">
        <f t="shared" si="9"/>
        <v/>
      </c>
      <c r="AH27" s="45" t="str">
        <f t="shared" si="10"/>
        <v/>
      </c>
      <c r="AI27" s="46" t="str">
        <f t="shared" si="11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</row>
    <row r="28" spans="1:46" x14ac:dyDescent="0.25">
      <c r="A28" s="585"/>
      <c r="B28" s="529" t="s">
        <v>225</v>
      </c>
      <c r="C28" s="530" t="s">
        <v>622</v>
      </c>
      <c r="D28" s="567">
        <v>0.05</v>
      </c>
      <c r="E28" s="568">
        <f t="shared" si="0"/>
        <v>5.1119394013122203E-2</v>
      </c>
      <c r="F28" s="566">
        <f t="shared" si="1"/>
        <v>1.1193940131222005E-3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2"/>
        <v/>
      </c>
      <c r="Z28" s="7" t="str">
        <f t="shared" si="3"/>
        <v/>
      </c>
      <c r="AA28" s="17" t="str">
        <f>IF(S28&lt;&gt;"",Z28,"")</f>
        <v/>
      </c>
      <c r="AB28" s="196" t="str">
        <f t="shared" si="4"/>
        <v/>
      </c>
      <c r="AC28" s="247" t="str">
        <f t="shared" si="5"/>
        <v/>
      </c>
      <c r="AD28" s="246" t="str">
        <f t="shared" si="6"/>
        <v/>
      </c>
      <c r="AE28" s="18" t="str">
        <f t="shared" si="7"/>
        <v/>
      </c>
      <c r="AF28" s="247" t="str">
        <f t="shared" si="8"/>
        <v/>
      </c>
      <c r="AG28" s="247" t="str">
        <f t="shared" si="9"/>
        <v/>
      </c>
      <c r="AH28" s="45" t="str">
        <f t="shared" si="10"/>
        <v/>
      </c>
      <c r="AI28" s="46" t="str">
        <f t="shared" si="11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</row>
    <row r="29" spans="1:46" x14ac:dyDescent="0.25">
      <c r="A29" s="585"/>
      <c r="B29" s="529" t="s">
        <v>239</v>
      </c>
      <c r="C29" s="530" t="s">
        <v>621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2"/>
        <v/>
      </c>
      <c r="Z29" s="7" t="str">
        <f t="shared" si="3"/>
        <v/>
      </c>
      <c r="AA29" s="17" t="str">
        <f>IF(S29&lt;&gt;"",Z29,"")</f>
        <v/>
      </c>
      <c r="AB29" s="196" t="str">
        <f t="shared" si="4"/>
        <v/>
      </c>
      <c r="AC29" s="247" t="str">
        <f t="shared" si="5"/>
        <v/>
      </c>
      <c r="AD29" s="246" t="str">
        <f t="shared" si="6"/>
        <v/>
      </c>
      <c r="AE29" s="18" t="str">
        <f t="shared" si="7"/>
        <v/>
      </c>
      <c r="AF29" s="247" t="str">
        <f t="shared" si="8"/>
        <v/>
      </c>
      <c r="AG29" s="247" t="str">
        <f t="shared" si="9"/>
        <v/>
      </c>
      <c r="AH29" s="45" t="str">
        <f t="shared" si="10"/>
        <v/>
      </c>
      <c r="AI29" s="46" t="str">
        <f t="shared" si="11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</row>
    <row r="30" spans="1:46" x14ac:dyDescent="0.25">
      <c r="A30" s="585"/>
      <c r="B30" s="529" t="s">
        <v>256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2"/>
        <v/>
      </c>
      <c r="Z30" s="7" t="str">
        <f t="shared" si="3"/>
        <v/>
      </c>
      <c r="AA30" s="17" t="str">
        <f>IF(S30&lt;&gt;"",Z30,"")</f>
        <v/>
      </c>
      <c r="AB30" s="196" t="str">
        <f t="shared" si="4"/>
        <v/>
      </c>
      <c r="AC30" s="247" t="str">
        <f t="shared" si="5"/>
        <v/>
      </c>
      <c r="AD30" s="246" t="str">
        <f t="shared" si="6"/>
        <v/>
      </c>
      <c r="AE30" s="18" t="str">
        <f t="shared" si="7"/>
        <v/>
      </c>
      <c r="AF30" s="247" t="str">
        <f t="shared" si="8"/>
        <v/>
      </c>
      <c r="AG30" s="247" t="str">
        <f t="shared" si="9"/>
        <v/>
      </c>
      <c r="AH30" s="45" t="str">
        <f t="shared" si="10"/>
        <v/>
      </c>
      <c r="AI30" s="46" t="str">
        <f t="shared" si="11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</row>
    <row r="31" spans="1:46" x14ac:dyDescent="0.25">
      <c r="A31" s="585"/>
      <c r="B31" s="529" t="s">
        <v>260</v>
      </c>
      <c r="C31" s="530" t="s">
        <v>622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2"/>
        <v/>
      </c>
      <c r="Z31" s="7" t="str">
        <f t="shared" si="3"/>
        <v/>
      </c>
      <c r="AA31" s="17" t="str">
        <f>IF(S31&lt;&gt;"",Z31,"")</f>
        <v/>
      </c>
      <c r="AB31" s="196" t="str">
        <f t="shared" si="4"/>
        <v/>
      </c>
      <c r="AC31" s="247" t="str">
        <f t="shared" si="5"/>
        <v/>
      </c>
      <c r="AD31" s="246" t="str">
        <f t="shared" si="6"/>
        <v/>
      </c>
      <c r="AE31" s="18" t="str">
        <f t="shared" si="7"/>
        <v/>
      </c>
      <c r="AF31" s="247" t="str">
        <f t="shared" si="8"/>
        <v/>
      </c>
      <c r="AG31" s="247" t="str">
        <f t="shared" si="9"/>
        <v/>
      </c>
      <c r="AH31" s="45" t="str">
        <f t="shared" si="10"/>
        <v/>
      </c>
      <c r="AI31" s="46" t="str">
        <f t="shared" si="11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</row>
    <row r="32" spans="1:46" x14ac:dyDescent="0.25">
      <c r="A32" s="585"/>
      <c r="B32" s="529" t="s">
        <v>704</v>
      </c>
      <c r="C32" s="530" t="s">
        <v>623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2"/>
        <v/>
      </c>
      <c r="Z32" s="7" t="str">
        <f t="shared" si="3"/>
        <v/>
      </c>
      <c r="AA32" s="17" t="str">
        <f>IF(S32&lt;&gt;"",Z32,"")</f>
        <v/>
      </c>
      <c r="AB32" s="196" t="str">
        <f t="shared" si="4"/>
        <v/>
      </c>
      <c r="AC32" s="247" t="str">
        <f t="shared" si="5"/>
        <v/>
      </c>
      <c r="AD32" s="246" t="str">
        <f t="shared" si="6"/>
        <v/>
      </c>
      <c r="AE32" s="18" t="str">
        <f t="shared" si="7"/>
        <v/>
      </c>
      <c r="AF32" s="247" t="str">
        <f t="shared" si="8"/>
        <v/>
      </c>
      <c r="AG32" s="247" t="str">
        <f t="shared" si="9"/>
        <v/>
      </c>
      <c r="AH32" s="45" t="str">
        <f t="shared" si="10"/>
        <v/>
      </c>
      <c r="AI32" s="46" t="str">
        <f t="shared" si="11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</row>
    <row r="33" spans="1:46" x14ac:dyDescent="0.25">
      <c r="A33" s="585"/>
      <c r="B33" s="529" t="s">
        <v>929</v>
      </c>
      <c r="C33" s="530" t="s">
        <v>620</v>
      </c>
      <c r="D33" s="567">
        <v>0</v>
      </c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2"/>
        <v/>
      </c>
      <c r="Z33" s="7" t="str">
        <f t="shared" si="3"/>
        <v/>
      </c>
      <c r="AA33" s="17" t="str">
        <f>IF(S33&lt;&gt;"",Z33,"")</f>
        <v/>
      </c>
      <c r="AB33" s="196" t="str">
        <f t="shared" si="4"/>
        <v/>
      </c>
      <c r="AC33" s="247" t="str">
        <f t="shared" si="5"/>
        <v/>
      </c>
      <c r="AD33" s="246" t="str">
        <f t="shared" si="6"/>
        <v/>
      </c>
      <c r="AE33" s="18" t="str">
        <f t="shared" si="7"/>
        <v/>
      </c>
      <c r="AF33" s="247" t="str">
        <f t="shared" si="8"/>
        <v/>
      </c>
      <c r="AG33" s="247" t="str">
        <f t="shared" si="9"/>
        <v/>
      </c>
      <c r="AH33" s="45" t="str">
        <f t="shared" si="10"/>
        <v/>
      </c>
      <c r="AI33" s="46" t="str">
        <f t="shared" si="11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</row>
    <row r="34" spans="1:46" x14ac:dyDescent="0.25">
      <c r="A34" s="585"/>
      <c r="B34" s="529" t="s">
        <v>929</v>
      </c>
      <c r="C34" s="530" t="s">
        <v>679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2"/>
        <v/>
      </c>
      <c r="Z34" s="7" t="str">
        <f t="shared" si="3"/>
        <v/>
      </c>
      <c r="AA34" s="17" t="str">
        <f>IF(S34&lt;&gt;"",Z34,"")</f>
        <v/>
      </c>
      <c r="AB34" s="196" t="str">
        <f t="shared" si="4"/>
        <v/>
      </c>
      <c r="AC34" s="247" t="str">
        <f t="shared" si="5"/>
        <v/>
      </c>
      <c r="AD34" s="246" t="str">
        <f t="shared" si="6"/>
        <v/>
      </c>
      <c r="AE34" s="18" t="str">
        <f t="shared" si="7"/>
        <v/>
      </c>
      <c r="AF34" s="247" t="str">
        <f t="shared" si="8"/>
        <v/>
      </c>
      <c r="AG34" s="247" t="str">
        <f t="shared" si="9"/>
        <v/>
      </c>
      <c r="AH34" s="45" t="str">
        <f t="shared" si="10"/>
        <v/>
      </c>
      <c r="AI34" s="46" t="str">
        <f t="shared" si="11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</row>
    <row r="35" spans="1:46" x14ac:dyDescent="0.25">
      <c r="A35" s="585"/>
      <c r="B35" s="529" t="s">
        <v>929</v>
      </c>
      <c r="C35" s="530" t="s">
        <v>621</v>
      </c>
      <c r="D35" s="567">
        <v>0.25</v>
      </c>
      <c r="E35" s="568">
        <f t="shared" si="0"/>
        <v>6.5064522904221475E-2</v>
      </c>
      <c r="F35" s="566">
        <f t="shared" si="1"/>
        <v>-0.18493547709577851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2"/>
        <v/>
      </c>
      <c r="Z35" s="7" t="str">
        <f t="shared" si="3"/>
        <v/>
      </c>
      <c r="AA35" s="17" t="str">
        <f>IF(S35&lt;&gt;"",Z35,"")</f>
        <v/>
      </c>
      <c r="AB35" s="196" t="str">
        <f t="shared" si="4"/>
        <v/>
      </c>
      <c r="AC35" s="247" t="str">
        <f t="shared" si="5"/>
        <v/>
      </c>
      <c r="AD35" s="246" t="str">
        <f t="shared" si="6"/>
        <v/>
      </c>
      <c r="AE35" s="18" t="str">
        <f t="shared" si="7"/>
        <v/>
      </c>
      <c r="AF35" s="247" t="str">
        <f t="shared" si="8"/>
        <v/>
      </c>
      <c r="AG35" s="247" t="str">
        <f t="shared" si="9"/>
        <v/>
      </c>
      <c r="AH35" s="45" t="str">
        <f t="shared" si="10"/>
        <v/>
      </c>
      <c r="AI35" s="46" t="str">
        <f t="shared" si="11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</row>
    <row r="36" spans="1:46" x14ac:dyDescent="0.25">
      <c r="A36" s="585"/>
      <c r="B36" s="529" t="s">
        <v>929</v>
      </c>
      <c r="C36" s="530" t="s">
        <v>622</v>
      </c>
      <c r="D36" s="567">
        <v>0.25</v>
      </c>
      <c r="E36" s="568">
        <f t="shared" si="0"/>
        <v>0.10474414086005465</v>
      </c>
      <c r="F36" s="566">
        <f t="shared" si="1"/>
        <v>-0.14525585913994535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2"/>
        <v/>
      </c>
      <c r="Z36" s="7" t="str">
        <f t="shared" si="3"/>
        <v/>
      </c>
      <c r="AA36" s="17" t="str">
        <f>IF(S36&lt;&gt;"",Z36,"")</f>
        <v/>
      </c>
      <c r="AB36" s="196" t="str">
        <f t="shared" si="4"/>
        <v/>
      </c>
      <c r="AC36" s="247" t="str">
        <f t="shared" si="5"/>
        <v/>
      </c>
      <c r="AD36" s="246" t="str">
        <f t="shared" si="6"/>
        <v/>
      </c>
      <c r="AE36" s="18" t="str">
        <f t="shared" si="7"/>
        <v/>
      </c>
      <c r="AF36" s="247" t="str">
        <f t="shared" si="8"/>
        <v/>
      </c>
      <c r="AG36" s="247" t="str">
        <f t="shared" si="9"/>
        <v/>
      </c>
      <c r="AH36" s="45" t="str">
        <f t="shared" si="10"/>
        <v/>
      </c>
      <c r="AI36" s="46" t="str">
        <f t="shared" si="11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</row>
    <row r="37" spans="1:46" x14ac:dyDescent="0.25">
      <c r="A37" s="585"/>
      <c r="B37" s="529" t="s">
        <v>615</v>
      </c>
      <c r="C37" s="530" t="s">
        <v>622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2"/>
        <v/>
      </c>
      <c r="Z37" s="7" t="str">
        <f t="shared" si="3"/>
        <v/>
      </c>
      <c r="AA37" s="17" t="str">
        <f>IF(S37&lt;&gt;"",Z37,"")</f>
        <v/>
      </c>
      <c r="AB37" s="196" t="str">
        <f t="shared" si="4"/>
        <v/>
      </c>
      <c r="AC37" s="247" t="str">
        <f t="shared" si="5"/>
        <v/>
      </c>
      <c r="AD37" s="246" t="str">
        <f t="shared" si="6"/>
        <v/>
      </c>
      <c r="AE37" s="18" t="str">
        <f t="shared" si="7"/>
        <v/>
      </c>
      <c r="AF37" s="247" t="str">
        <f t="shared" si="8"/>
        <v/>
      </c>
      <c r="AG37" s="247" t="str">
        <f t="shared" si="9"/>
        <v/>
      </c>
      <c r="AH37" s="45" t="str">
        <f t="shared" si="10"/>
        <v/>
      </c>
      <c r="AI37" s="46" t="str">
        <f t="shared" si="11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</row>
    <row r="38" spans="1:46" x14ac:dyDescent="0.25">
      <c r="A38" s="585"/>
      <c r="B38" s="529" t="s">
        <v>615</v>
      </c>
      <c r="C38" s="530" t="s">
        <v>621</v>
      </c>
      <c r="D38" s="567">
        <v>0.12</v>
      </c>
      <c r="E38" s="568">
        <f t="shared" si="0"/>
        <v>0</v>
      </c>
      <c r="F38" s="566">
        <f t="shared" si="1"/>
        <v>-0.12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2"/>
        <v/>
      </c>
      <c r="Z38" s="7" t="str">
        <f t="shared" si="3"/>
        <v/>
      </c>
      <c r="AA38" s="17" t="str">
        <f>IF(S38&lt;&gt;"",Z38,"")</f>
        <v/>
      </c>
      <c r="AB38" s="196" t="str">
        <f t="shared" si="4"/>
        <v/>
      </c>
      <c r="AC38" s="247" t="str">
        <f t="shared" si="5"/>
        <v/>
      </c>
      <c r="AD38" s="246" t="str">
        <f t="shared" si="6"/>
        <v/>
      </c>
      <c r="AE38" s="18" t="str">
        <f t="shared" si="7"/>
        <v/>
      </c>
      <c r="AF38" s="247" t="str">
        <f t="shared" si="8"/>
        <v/>
      </c>
      <c r="AG38" s="247" t="str">
        <f t="shared" si="9"/>
        <v/>
      </c>
      <c r="AH38" s="45" t="str">
        <f t="shared" si="10"/>
        <v/>
      </c>
      <c r="AI38" s="46" t="str">
        <f t="shared" si="11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</row>
    <row r="39" spans="1:46" x14ac:dyDescent="0.25">
      <c r="A39" s="585"/>
      <c r="B39" s="533" t="s">
        <v>616</v>
      </c>
      <c r="C39" s="534" t="s">
        <v>622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2"/>
        <v/>
      </c>
      <c r="Z39" s="7" t="str">
        <f t="shared" si="3"/>
        <v/>
      </c>
      <c r="AA39" s="17" t="str">
        <f>IF(S39&lt;&gt;"",Z39,"")</f>
        <v/>
      </c>
      <c r="AB39" s="196" t="str">
        <f t="shared" si="4"/>
        <v/>
      </c>
      <c r="AC39" s="247" t="str">
        <f t="shared" si="5"/>
        <v/>
      </c>
      <c r="AD39" s="246" t="str">
        <f t="shared" si="6"/>
        <v/>
      </c>
      <c r="AE39" s="18" t="str">
        <f t="shared" si="7"/>
        <v/>
      </c>
      <c r="AF39" s="247" t="str">
        <f t="shared" si="8"/>
        <v/>
      </c>
      <c r="AG39" s="247" t="str">
        <f t="shared" si="9"/>
        <v/>
      </c>
      <c r="AH39" s="45" t="str">
        <f t="shared" si="10"/>
        <v/>
      </c>
      <c r="AI39" s="46" t="str">
        <f t="shared" si="11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</row>
    <row r="40" spans="1:46" x14ac:dyDescent="0.25">
      <c r="A40" s="585"/>
      <c r="B40" s="533" t="s">
        <v>1074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2"/>
        <v/>
      </c>
      <c r="Z40" s="7" t="str">
        <f t="shared" si="3"/>
        <v/>
      </c>
      <c r="AA40" s="17" t="str">
        <f>IF(S40&lt;&gt;"",Z40,"")</f>
        <v/>
      </c>
      <c r="AB40" s="196" t="str">
        <f t="shared" si="4"/>
        <v/>
      </c>
      <c r="AC40" s="247" t="str">
        <f t="shared" si="5"/>
        <v/>
      </c>
      <c r="AD40" s="246" t="str">
        <f t="shared" si="6"/>
        <v/>
      </c>
      <c r="AE40" s="18" t="str">
        <f t="shared" si="7"/>
        <v/>
      </c>
      <c r="AF40" s="247" t="str">
        <f t="shared" si="8"/>
        <v/>
      </c>
      <c r="AG40" s="247" t="str">
        <f t="shared" si="9"/>
        <v/>
      </c>
      <c r="AH40" s="45" t="str">
        <f t="shared" si="10"/>
        <v/>
      </c>
      <c r="AI40" s="46" t="str">
        <f t="shared" si="11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</row>
    <row r="41" spans="1:46" x14ac:dyDescent="0.25">
      <c r="A41" s="585"/>
      <c r="B41" s="533" t="s">
        <v>930</v>
      </c>
      <c r="C41" s="534" t="s">
        <v>621</v>
      </c>
      <c r="D41" s="569">
        <v>0</v>
      </c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2"/>
        <v/>
      </c>
      <c r="Z41" s="7" t="str">
        <f t="shared" si="3"/>
        <v/>
      </c>
      <c r="AA41" s="17" t="str">
        <f>IF(S41&lt;&gt;"",Z41,"")</f>
        <v/>
      </c>
      <c r="AB41" s="196" t="str">
        <f t="shared" si="4"/>
        <v/>
      </c>
      <c r="AC41" s="247" t="str">
        <f t="shared" si="5"/>
        <v/>
      </c>
      <c r="AD41" s="246" t="str">
        <f t="shared" si="6"/>
        <v/>
      </c>
      <c r="AE41" s="18" t="str">
        <f t="shared" si="7"/>
        <v/>
      </c>
      <c r="AF41" s="247" t="str">
        <f t="shared" si="8"/>
        <v/>
      </c>
      <c r="AG41" s="247" t="str">
        <f t="shared" si="9"/>
        <v/>
      </c>
      <c r="AH41" s="45" t="str">
        <f t="shared" si="10"/>
        <v/>
      </c>
      <c r="AI41" s="46" t="str">
        <f t="shared" si="11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</row>
    <row r="42" spans="1:46" x14ac:dyDescent="0.25">
      <c r="A42" s="585"/>
      <c r="B42" s="533" t="s">
        <v>229</v>
      </c>
      <c r="C42" s="534" t="s">
        <v>621</v>
      </c>
      <c r="D42" s="569">
        <v>0.22</v>
      </c>
      <c r="E42" s="570">
        <f t="shared" si="0"/>
        <v>0.65476545656947382</v>
      </c>
      <c r="F42" s="571">
        <f t="shared" si="1"/>
        <v>0.43476545656947385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2"/>
        <v/>
      </c>
      <c r="Z42" s="7" t="str">
        <f t="shared" si="3"/>
        <v/>
      </c>
      <c r="AA42" s="17" t="str">
        <f>IF(S42&lt;&gt;"",Z42,"")</f>
        <v/>
      </c>
      <c r="AB42" s="196" t="str">
        <f t="shared" si="4"/>
        <v/>
      </c>
      <c r="AC42" s="247" t="str">
        <f t="shared" si="5"/>
        <v/>
      </c>
      <c r="AD42" s="246" t="str">
        <f t="shared" si="6"/>
        <v/>
      </c>
      <c r="AE42" s="18" t="str">
        <f t="shared" si="7"/>
        <v/>
      </c>
      <c r="AF42" s="247" t="str">
        <f t="shared" si="8"/>
        <v/>
      </c>
      <c r="AG42" s="247" t="str">
        <f t="shared" si="9"/>
        <v/>
      </c>
      <c r="AH42" s="45" t="str">
        <f t="shared" si="10"/>
        <v/>
      </c>
      <c r="AI42" s="46" t="str">
        <f t="shared" si="11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</row>
    <row r="43" spans="1:46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2"/>
        <v/>
      </c>
      <c r="Z43" s="7" t="str">
        <f t="shared" si="3"/>
        <v/>
      </c>
      <c r="AA43" s="17" t="str">
        <f>IF(S43&lt;&gt;"",Z43,"")</f>
        <v/>
      </c>
      <c r="AB43" s="196" t="str">
        <f t="shared" si="4"/>
        <v/>
      </c>
      <c r="AC43" s="247" t="str">
        <f t="shared" si="5"/>
        <v/>
      </c>
      <c r="AD43" s="246" t="str">
        <f t="shared" si="6"/>
        <v/>
      </c>
      <c r="AE43" s="18" t="str">
        <f t="shared" si="7"/>
        <v/>
      </c>
      <c r="AF43" s="247" t="str">
        <f t="shared" si="8"/>
        <v/>
      </c>
      <c r="AG43" s="247" t="str">
        <f t="shared" si="9"/>
        <v/>
      </c>
      <c r="AH43" s="45" t="str">
        <f t="shared" si="10"/>
        <v/>
      </c>
      <c r="AI43" s="46" t="str">
        <f t="shared" si="11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</row>
    <row r="44" spans="1:46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2"/>
        <v/>
      </c>
      <c r="Z44" s="7" t="str">
        <f t="shared" si="3"/>
        <v/>
      </c>
      <c r="AA44" s="17" t="str">
        <f>IF(S44&lt;&gt;"",Z44,"")</f>
        <v/>
      </c>
      <c r="AB44" s="196" t="str">
        <f t="shared" si="4"/>
        <v/>
      </c>
      <c r="AC44" s="247" t="str">
        <f t="shared" si="5"/>
        <v/>
      </c>
      <c r="AD44" s="246" t="str">
        <f t="shared" si="6"/>
        <v/>
      </c>
      <c r="AE44" s="18" t="str">
        <f t="shared" si="7"/>
        <v/>
      </c>
      <c r="AF44" s="247" t="str">
        <f t="shared" si="8"/>
        <v/>
      </c>
      <c r="AG44" s="247" t="str">
        <f t="shared" si="9"/>
        <v/>
      </c>
      <c r="AH44" s="45" t="str">
        <f t="shared" si="10"/>
        <v/>
      </c>
      <c r="AI44" s="46" t="str">
        <f t="shared" si="11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</row>
    <row r="45" spans="1:46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2"/>
        <v/>
      </c>
      <c r="Z45" s="7" t="str">
        <f t="shared" si="3"/>
        <v/>
      </c>
      <c r="AA45" s="17" t="str">
        <f>IF(S45&lt;&gt;"",Z45,"")</f>
        <v/>
      </c>
      <c r="AB45" s="196" t="str">
        <f t="shared" si="4"/>
        <v/>
      </c>
      <c r="AC45" s="247" t="str">
        <f t="shared" si="5"/>
        <v/>
      </c>
      <c r="AD45" s="246" t="str">
        <f t="shared" si="6"/>
        <v/>
      </c>
      <c r="AE45" s="18" t="str">
        <f t="shared" si="7"/>
        <v/>
      </c>
      <c r="AF45" s="247" t="str">
        <f t="shared" si="8"/>
        <v/>
      </c>
      <c r="AG45" s="247" t="str">
        <f t="shared" si="9"/>
        <v/>
      </c>
      <c r="AH45" s="45" t="str">
        <f t="shared" si="10"/>
        <v/>
      </c>
      <c r="AI45" s="46" t="str">
        <f t="shared" si="11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</row>
    <row r="46" spans="1:46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2"/>
        <v/>
      </c>
      <c r="Z46" s="7" t="str">
        <f t="shared" si="3"/>
        <v/>
      </c>
      <c r="AA46" s="17" t="str">
        <f>IF(S46&lt;&gt;"",Z46,"")</f>
        <v/>
      </c>
      <c r="AB46" s="196" t="str">
        <f t="shared" si="4"/>
        <v/>
      </c>
      <c r="AC46" s="247" t="str">
        <f t="shared" si="5"/>
        <v/>
      </c>
      <c r="AD46" s="246" t="str">
        <f t="shared" si="6"/>
        <v/>
      </c>
      <c r="AE46" s="18" t="str">
        <f t="shared" si="7"/>
        <v/>
      </c>
      <c r="AF46" s="247" t="str">
        <f t="shared" si="8"/>
        <v/>
      </c>
      <c r="AG46" s="247" t="str">
        <f t="shared" si="9"/>
        <v/>
      </c>
      <c r="AH46" s="45" t="str">
        <f t="shared" si="10"/>
        <v/>
      </c>
      <c r="AI46" s="46" t="str">
        <f t="shared" si="11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</row>
    <row r="47" spans="1:46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2"/>
        <v/>
      </c>
      <c r="Z47" s="7" t="str">
        <f t="shared" si="3"/>
        <v/>
      </c>
      <c r="AA47" s="17" t="str">
        <f>IF(S47&lt;&gt;"",Z47,"")</f>
        <v/>
      </c>
      <c r="AB47" s="196" t="str">
        <f t="shared" si="4"/>
        <v/>
      </c>
      <c r="AC47" s="247" t="str">
        <f t="shared" si="5"/>
        <v/>
      </c>
      <c r="AD47" s="246" t="str">
        <f t="shared" si="6"/>
        <v/>
      </c>
      <c r="AE47" s="18" t="str">
        <f t="shared" si="7"/>
        <v/>
      </c>
      <c r="AF47" s="247" t="str">
        <f t="shared" si="8"/>
        <v/>
      </c>
      <c r="AG47" s="247" t="str">
        <f t="shared" si="9"/>
        <v/>
      </c>
      <c r="AH47" s="45" t="str">
        <f t="shared" si="10"/>
        <v/>
      </c>
      <c r="AI47" s="46" t="str">
        <f t="shared" si="11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</row>
    <row r="48" spans="1:46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2"/>
        <v/>
      </c>
      <c r="Z48" s="7" t="str">
        <f t="shared" si="3"/>
        <v/>
      </c>
      <c r="AA48" s="17" t="str">
        <f>IF(S48&lt;&gt;"",Z48,"")</f>
        <v/>
      </c>
      <c r="AB48" s="196" t="str">
        <f t="shared" si="4"/>
        <v/>
      </c>
      <c r="AC48" s="247" t="str">
        <f t="shared" si="5"/>
        <v/>
      </c>
      <c r="AD48" s="246" t="str">
        <f t="shared" si="6"/>
        <v/>
      </c>
      <c r="AE48" s="18" t="str">
        <f t="shared" si="7"/>
        <v/>
      </c>
      <c r="AF48" s="247" t="str">
        <f t="shared" si="8"/>
        <v/>
      </c>
      <c r="AG48" s="247" t="str">
        <f t="shared" si="9"/>
        <v/>
      </c>
      <c r="AH48" s="45" t="str">
        <f t="shared" si="10"/>
        <v/>
      </c>
      <c r="AI48" s="46" t="str">
        <f t="shared" si="11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</row>
    <row r="49" spans="1:46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2"/>
        <v/>
      </c>
      <c r="Z49" s="7" t="str">
        <f t="shared" si="3"/>
        <v/>
      </c>
      <c r="AA49" s="17" t="str">
        <f>IF(S49&lt;&gt;"",Z49,"")</f>
        <v/>
      </c>
      <c r="AB49" s="196" t="str">
        <f t="shared" si="4"/>
        <v/>
      </c>
      <c r="AC49" s="247" t="str">
        <f t="shared" si="5"/>
        <v/>
      </c>
      <c r="AD49" s="246" t="str">
        <f t="shared" si="6"/>
        <v/>
      </c>
      <c r="AE49" s="18" t="str">
        <f t="shared" si="7"/>
        <v/>
      </c>
      <c r="AF49" s="247" t="str">
        <f t="shared" si="8"/>
        <v/>
      </c>
      <c r="AG49" s="247" t="str">
        <f t="shared" si="9"/>
        <v/>
      </c>
      <c r="AH49" s="45" t="str">
        <f t="shared" si="10"/>
        <v/>
      </c>
      <c r="AI49" s="46" t="str">
        <f t="shared" si="11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</row>
    <row r="50" spans="1:46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2"/>
        <v/>
      </c>
      <c r="Z50" s="7" t="str">
        <f t="shared" si="3"/>
        <v/>
      </c>
      <c r="AA50" s="17" t="str">
        <f>IF(S50&lt;&gt;"",Z50,"")</f>
        <v/>
      </c>
      <c r="AB50" s="196" t="str">
        <f t="shared" si="4"/>
        <v/>
      </c>
      <c r="AC50" s="247" t="str">
        <f t="shared" si="5"/>
        <v/>
      </c>
      <c r="AD50" s="246" t="str">
        <f t="shared" si="6"/>
        <v/>
      </c>
      <c r="AE50" s="18" t="str">
        <f t="shared" si="7"/>
        <v/>
      </c>
      <c r="AF50" s="247" t="str">
        <f t="shared" si="8"/>
        <v/>
      </c>
      <c r="AG50" s="247" t="str">
        <f t="shared" si="9"/>
        <v/>
      </c>
      <c r="AH50" s="45" t="str">
        <f t="shared" si="10"/>
        <v/>
      </c>
      <c r="AI50" s="46" t="str">
        <f t="shared" si="11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</row>
    <row r="51" spans="1:46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2"/>
        <v/>
      </c>
      <c r="Z51" s="7" t="str">
        <f t="shared" si="3"/>
        <v/>
      </c>
      <c r="AA51" s="17" t="str">
        <f>IF(S51&lt;&gt;"",Z51,"")</f>
        <v/>
      </c>
      <c r="AB51" s="196" t="str">
        <f t="shared" si="4"/>
        <v/>
      </c>
      <c r="AC51" s="247" t="str">
        <f t="shared" si="5"/>
        <v/>
      </c>
      <c r="AD51" s="246" t="str">
        <f t="shared" si="6"/>
        <v/>
      </c>
      <c r="AE51" s="18" t="str">
        <f t="shared" si="7"/>
        <v/>
      </c>
      <c r="AF51" s="247" t="str">
        <f t="shared" si="8"/>
        <v/>
      </c>
      <c r="AG51" s="247" t="str">
        <f t="shared" si="9"/>
        <v/>
      </c>
      <c r="AH51" s="45" t="str">
        <f t="shared" si="10"/>
        <v/>
      </c>
      <c r="AI51" s="46" t="str">
        <f t="shared" si="11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2"/>
        <v/>
      </c>
      <c r="Z52" s="7" t="str">
        <f t="shared" si="3"/>
        <v/>
      </c>
      <c r="AA52" s="17" t="str">
        <f>IF(S52&lt;&gt;"",Z52,"")</f>
        <v/>
      </c>
      <c r="AB52" s="196" t="str">
        <f t="shared" si="4"/>
        <v/>
      </c>
      <c r="AC52" s="247" t="str">
        <f t="shared" si="5"/>
        <v/>
      </c>
      <c r="AD52" s="246" t="str">
        <f t="shared" si="6"/>
        <v/>
      </c>
      <c r="AE52" s="18" t="str">
        <f t="shared" si="7"/>
        <v/>
      </c>
      <c r="AF52" s="247" t="str">
        <f t="shared" si="8"/>
        <v/>
      </c>
      <c r="AG52" s="247" t="str">
        <f t="shared" si="9"/>
        <v/>
      </c>
      <c r="AH52" s="45" t="str">
        <f t="shared" si="10"/>
        <v/>
      </c>
      <c r="AI52" s="46" t="str">
        <f t="shared" si="11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</row>
    <row r="53" spans="1:46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2"/>
        <v/>
      </c>
      <c r="Z53" s="7" t="str">
        <f t="shared" si="3"/>
        <v/>
      </c>
      <c r="AA53" s="17" t="str">
        <f>IF(S53&lt;&gt;"",Z53,"")</f>
        <v/>
      </c>
      <c r="AB53" s="196" t="str">
        <f t="shared" si="4"/>
        <v/>
      </c>
      <c r="AC53" s="247" t="str">
        <f t="shared" si="5"/>
        <v/>
      </c>
      <c r="AD53" s="246" t="str">
        <f t="shared" si="6"/>
        <v/>
      </c>
      <c r="AE53" s="18" t="str">
        <f t="shared" si="7"/>
        <v/>
      </c>
      <c r="AF53" s="247" t="str">
        <f t="shared" si="8"/>
        <v/>
      </c>
      <c r="AG53" s="247" t="str">
        <f t="shared" si="9"/>
        <v/>
      </c>
      <c r="AH53" s="45" t="str">
        <f t="shared" si="10"/>
        <v/>
      </c>
      <c r="AI53" s="46" t="str">
        <f t="shared" si="11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</row>
    <row r="54" spans="1:46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2"/>
        <v/>
      </c>
      <c r="Z54" s="7" t="str">
        <f t="shared" si="3"/>
        <v/>
      </c>
      <c r="AA54" s="17" t="str">
        <f>IF(S54&lt;&gt;"",Z54,"")</f>
        <v/>
      </c>
      <c r="AB54" s="196" t="str">
        <f t="shared" si="4"/>
        <v/>
      </c>
      <c r="AC54" s="247" t="str">
        <f t="shared" si="5"/>
        <v/>
      </c>
      <c r="AD54" s="246" t="str">
        <f t="shared" si="6"/>
        <v/>
      </c>
      <c r="AE54" s="18" t="str">
        <f t="shared" si="7"/>
        <v/>
      </c>
      <c r="AF54" s="247" t="str">
        <f t="shared" si="8"/>
        <v/>
      </c>
      <c r="AG54" s="247" t="str">
        <f t="shared" si="9"/>
        <v/>
      </c>
      <c r="AH54" s="45" t="str">
        <f t="shared" si="10"/>
        <v/>
      </c>
      <c r="AI54" s="46" t="str">
        <f t="shared" si="11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</row>
    <row r="55" spans="1:46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2"/>
        <v/>
      </c>
      <c r="Z55" s="7" t="str">
        <f t="shared" si="3"/>
        <v/>
      </c>
      <c r="AA55" s="17" t="str">
        <f>IF(S55&lt;&gt;"",Z55,"")</f>
        <v/>
      </c>
      <c r="AB55" s="196" t="str">
        <f t="shared" si="4"/>
        <v/>
      </c>
      <c r="AC55" s="247" t="str">
        <f t="shared" si="5"/>
        <v/>
      </c>
      <c r="AD55" s="246" t="str">
        <f t="shared" si="6"/>
        <v/>
      </c>
      <c r="AE55" s="18" t="str">
        <f t="shared" si="7"/>
        <v/>
      </c>
      <c r="AF55" s="247" t="str">
        <f t="shared" si="8"/>
        <v/>
      </c>
      <c r="AG55" s="247" t="str">
        <f t="shared" si="9"/>
        <v/>
      </c>
      <c r="AH55" s="45" t="str">
        <f t="shared" si="10"/>
        <v/>
      </c>
      <c r="AI55" s="46" t="str">
        <f t="shared" si="11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</row>
    <row r="56" spans="1:46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2"/>
        <v/>
      </c>
      <c r="Z56" s="7" t="str">
        <f t="shared" si="3"/>
        <v/>
      </c>
      <c r="AA56" s="17" t="str">
        <f>IF(S56&lt;&gt;"",Z56,"")</f>
        <v/>
      </c>
      <c r="AB56" s="196" t="str">
        <f t="shared" si="4"/>
        <v/>
      </c>
      <c r="AC56" s="247" t="str">
        <f t="shared" si="5"/>
        <v/>
      </c>
      <c r="AD56" s="246" t="str">
        <f t="shared" si="6"/>
        <v/>
      </c>
      <c r="AE56" s="18" t="str">
        <f t="shared" si="7"/>
        <v/>
      </c>
      <c r="AF56" s="247" t="str">
        <f t="shared" si="8"/>
        <v/>
      </c>
      <c r="AG56" s="247" t="str">
        <f t="shared" si="9"/>
        <v/>
      </c>
      <c r="AH56" s="45" t="str">
        <f t="shared" si="10"/>
        <v/>
      </c>
      <c r="AI56" s="46" t="str">
        <f t="shared" si="11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</row>
    <row r="57" spans="1:46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2"/>
        <v/>
      </c>
      <c r="Z57" s="7" t="str">
        <f t="shared" si="3"/>
        <v/>
      </c>
      <c r="AA57" s="17" t="str">
        <f>IF(S57&lt;&gt;"",Z57,"")</f>
        <v/>
      </c>
      <c r="AB57" s="196" t="str">
        <f t="shared" si="4"/>
        <v/>
      </c>
      <c r="AC57" s="247" t="str">
        <f t="shared" si="5"/>
        <v/>
      </c>
      <c r="AD57" s="246" t="str">
        <f t="shared" si="6"/>
        <v/>
      </c>
      <c r="AE57" s="18" t="str">
        <f t="shared" si="7"/>
        <v/>
      </c>
      <c r="AF57" s="247" t="str">
        <f t="shared" si="8"/>
        <v/>
      </c>
      <c r="AG57" s="247" t="str">
        <f t="shared" si="9"/>
        <v/>
      </c>
      <c r="AH57" s="45" t="str">
        <f t="shared" si="10"/>
        <v/>
      </c>
      <c r="AI57" s="46" t="str">
        <f t="shared" si="11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</row>
    <row r="58" spans="1:46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2"/>
        <v/>
      </c>
      <c r="Z58" s="7" t="str">
        <f t="shared" si="3"/>
        <v/>
      </c>
      <c r="AA58" s="17" t="str">
        <f>IF(S58&lt;&gt;"",Z58,"")</f>
        <v/>
      </c>
      <c r="AB58" s="196" t="str">
        <f t="shared" si="4"/>
        <v/>
      </c>
      <c r="AC58" s="247" t="str">
        <f t="shared" si="5"/>
        <v/>
      </c>
      <c r="AD58" s="246" t="str">
        <f t="shared" si="6"/>
        <v/>
      </c>
      <c r="AE58" s="18" t="str">
        <f t="shared" si="7"/>
        <v/>
      </c>
      <c r="AF58" s="247" t="str">
        <f t="shared" si="8"/>
        <v/>
      </c>
      <c r="AG58" s="247" t="str">
        <f t="shared" si="9"/>
        <v/>
      </c>
      <c r="AH58" s="45" t="str">
        <f t="shared" si="10"/>
        <v/>
      </c>
      <c r="AI58" s="46" t="str">
        <f t="shared" si="11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</row>
    <row r="59" spans="1:46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2"/>
        <v/>
      </c>
      <c r="Z59" s="7" t="str">
        <f t="shared" si="3"/>
        <v/>
      </c>
      <c r="AA59" s="17" t="str">
        <f>IF(S59&lt;&gt;"",Z59,"")</f>
        <v/>
      </c>
      <c r="AB59" s="196" t="str">
        <f t="shared" si="4"/>
        <v/>
      </c>
      <c r="AC59" s="247" t="str">
        <f t="shared" si="5"/>
        <v/>
      </c>
      <c r="AD59" s="246" t="str">
        <f t="shared" si="6"/>
        <v/>
      </c>
      <c r="AE59" s="18" t="str">
        <f t="shared" si="7"/>
        <v/>
      </c>
      <c r="AF59" s="247" t="str">
        <f t="shared" si="8"/>
        <v/>
      </c>
      <c r="AG59" s="247" t="str">
        <f t="shared" si="9"/>
        <v/>
      </c>
      <c r="AH59" s="45" t="str">
        <f t="shared" si="10"/>
        <v/>
      </c>
      <c r="AI59" s="46" t="str">
        <f t="shared" si="11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</row>
    <row r="60" spans="1:46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2"/>
        <v/>
      </c>
      <c r="Z60" s="7" t="str">
        <f t="shared" si="3"/>
        <v/>
      </c>
      <c r="AA60" s="17" t="str">
        <f>IF(S60&lt;&gt;"",Z60,"")</f>
        <v/>
      </c>
      <c r="AB60" s="196" t="str">
        <f t="shared" si="4"/>
        <v/>
      </c>
      <c r="AC60" s="247" t="str">
        <f t="shared" si="5"/>
        <v/>
      </c>
      <c r="AD60" s="246" t="str">
        <f t="shared" si="6"/>
        <v/>
      </c>
      <c r="AE60" s="18" t="str">
        <f t="shared" si="7"/>
        <v/>
      </c>
      <c r="AF60" s="247" t="str">
        <f t="shared" si="8"/>
        <v/>
      </c>
      <c r="AG60" s="247" t="str">
        <f t="shared" si="9"/>
        <v/>
      </c>
      <c r="AH60" s="45" t="str">
        <f t="shared" si="10"/>
        <v/>
      </c>
      <c r="AI60" s="46" t="str">
        <f t="shared" si="11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</row>
    <row r="61" spans="1:46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2"/>
        <v/>
      </c>
      <c r="Z61" s="7" t="str">
        <f t="shared" si="3"/>
        <v/>
      </c>
      <c r="AA61" s="17" t="str">
        <f>IF(S61&lt;&gt;"",Z61,"")</f>
        <v/>
      </c>
      <c r="AB61" s="196" t="str">
        <f t="shared" si="4"/>
        <v/>
      </c>
      <c r="AC61" s="247" t="str">
        <f t="shared" si="5"/>
        <v/>
      </c>
      <c r="AD61" s="246" t="str">
        <f t="shared" si="6"/>
        <v/>
      </c>
      <c r="AE61" s="18" t="str">
        <f t="shared" si="7"/>
        <v/>
      </c>
      <c r="AF61" s="247" t="str">
        <f t="shared" si="8"/>
        <v/>
      </c>
      <c r="AG61" s="247" t="str">
        <f t="shared" si="9"/>
        <v/>
      </c>
      <c r="AH61" s="45" t="str">
        <f t="shared" si="10"/>
        <v/>
      </c>
      <c r="AI61" s="46" t="str">
        <f t="shared" si="11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</row>
    <row r="62" spans="1:46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2"/>
        <v/>
      </c>
      <c r="Z62" s="7" t="str">
        <f t="shared" si="3"/>
        <v/>
      </c>
      <c r="AA62" s="17" t="str">
        <f>IF(S62&lt;&gt;"",Z62,"")</f>
        <v/>
      </c>
      <c r="AB62" s="196" t="str">
        <f t="shared" si="4"/>
        <v/>
      </c>
      <c r="AC62" s="247" t="str">
        <f t="shared" si="5"/>
        <v/>
      </c>
      <c r="AD62" s="246" t="str">
        <f t="shared" si="6"/>
        <v/>
      </c>
      <c r="AE62" s="18" t="str">
        <f t="shared" si="7"/>
        <v/>
      </c>
      <c r="AF62" s="247" t="str">
        <f t="shared" si="8"/>
        <v/>
      </c>
      <c r="AG62" s="247" t="str">
        <f t="shared" si="9"/>
        <v/>
      </c>
      <c r="AH62" s="45" t="str">
        <f t="shared" si="10"/>
        <v/>
      </c>
      <c r="AI62" s="46" t="str">
        <f t="shared" si="11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</row>
    <row r="63" spans="1:46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2"/>
        <v/>
      </c>
      <c r="Z63" s="7" t="str">
        <f t="shared" si="3"/>
        <v/>
      </c>
      <c r="AA63" s="17" t="str">
        <f>IF(S63&lt;&gt;"",Z63,"")</f>
        <v/>
      </c>
      <c r="AB63" s="196" t="str">
        <f t="shared" si="4"/>
        <v/>
      </c>
      <c r="AC63" s="247" t="str">
        <f t="shared" si="5"/>
        <v/>
      </c>
      <c r="AD63" s="246" t="str">
        <f t="shared" si="6"/>
        <v/>
      </c>
      <c r="AE63" s="18" t="str">
        <f t="shared" si="7"/>
        <v/>
      </c>
      <c r="AF63" s="247" t="str">
        <f t="shared" si="8"/>
        <v/>
      </c>
      <c r="AG63" s="247" t="str">
        <f t="shared" si="9"/>
        <v/>
      </c>
      <c r="AH63" s="45" t="str">
        <f t="shared" si="10"/>
        <v/>
      </c>
      <c r="AI63" s="46" t="str">
        <f t="shared" si="11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</row>
    <row r="64" spans="1:46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2"/>
        <v/>
      </c>
      <c r="Z64" s="7" t="str">
        <f t="shared" si="3"/>
        <v/>
      </c>
      <c r="AA64" s="17" t="str">
        <f>IF(S64&lt;&gt;"",Z64,"")</f>
        <v/>
      </c>
      <c r="AB64" s="196" t="str">
        <f t="shared" si="4"/>
        <v/>
      </c>
      <c r="AC64" s="247" t="str">
        <f t="shared" si="5"/>
        <v/>
      </c>
      <c r="AD64" s="246" t="str">
        <f t="shared" si="6"/>
        <v/>
      </c>
      <c r="AE64" s="18" t="str">
        <f t="shared" si="7"/>
        <v/>
      </c>
      <c r="AF64" s="247" t="str">
        <f t="shared" si="8"/>
        <v/>
      </c>
      <c r="AG64" s="247" t="str">
        <f t="shared" si="9"/>
        <v/>
      </c>
      <c r="AH64" s="45" t="str">
        <f t="shared" si="10"/>
        <v/>
      </c>
      <c r="AI64" s="46" t="str">
        <f t="shared" si="11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</row>
    <row r="65" spans="1:46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2"/>
        <v/>
      </c>
      <c r="Z65" s="7" t="str">
        <f t="shared" si="3"/>
        <v/>
      </c>
      <c r="AA65" s="17" t="str">
        <f>IF(S65&lt;&gt;"",Z65,"")</f>
        <v/>
      </c>
      <c r="AB65" s="196" t="str">
        <f t="shared" si="4"/>
        <v/>
      </c>
      <c r="AC65" s="247" t="str">
        <f t="shared" si="5"/>
        <v/>
      </c>
      <c r="AD65" s="246" t="str">
        <f t="shared" si="6"/>
        <v/>
      </c>
      <c r="AE65" s="18" t="str">
        <f t="shared" si="7"/>
        <v/>
      </c>
      <c r="AF65" s="247" t="str">
        <f t="shared" si="8"/>
        <v/>
      </c>
      <c r="AG65" s="247" t="str">
        <f t="shared" si="9"/>
        <v/>
      </c>
      <c r="AH65" s="45" t="str">
        <f t="shared" si="10"/>
        <v/>
      </c>
      <c r="AI65" s="46" t="str">
        <f t="shared" si="11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</row>
    <row r="66" spans="1:46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2"/>
        <v/>
      </c>
      <c r="Z66" s="7" t="str">
        <f t="shared" si="3"/>
        <v/>
      </c>
      <c r="AA66" s="17" t="str">
        <f>IF(S66&lt;&gt;"",Z66,"")</f>
        <v/>
      </c>
      <c r="AB66" s="196" t="str">
        <f t="shared" si="4"/>
        <v/>
      </c>
      <c r="AC66" s="247" t="str">
        <f t="shared" si="5"/>
        <v/>
      </c>
      <c r="AD66" s="246" t="str">
        <f t="shared" si="6"/>
        <v/>
      </c>
      <c r="AE66" s="18" t="str">
        <f t="shared" si="7"/>
        <v/>
      </c>
      <c r="AF66" s="247" t="str">
        <f t="shared" si="8"/>
        <v/>
      </c>
      <c r="AG66" s="247" t="str">
        <f t="shared" si="9"/>
        <v/>
      </c>
      <c r="AH66" s="45" t="str">
        <f t="shared" si="10"/>
        <v/>
      </c>
      <c r="AI66" s="46" t="str">
        <f t="shared" si="11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</row>
    <row r="67" spans="1:46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2"/>
        <v/>
      </c>
      <c r="Z67" s="7" t="str">
        <f t="shared" si="3"/>
        <v/>
      </c>
      <c r="AA67" s="17" t="str">
        <f>IF(S67&lt;&gt;"",Z67,"")</f>
        <v/>
      </c>
      <c r="AB67" s="196" t="str">
        <f t="shared" si="4"/>
        <v/>
      </c>
      <c r="AC67" s="247" t="str">
        <f t="shared" si="5"/>
        <v/>
      </c>
      <c r="AD67" s="246" t="str">
        <f t="shared" si="6"/>
        <v/>
      </c>
      <c r="AE67" s="18" t="str">
        <f t="shared" si="7"/>
        <v/>
      </c>
      <c r="AF67" s="247" t="str">
        <f t="shared" si="8"/>
        <v/>
      </c>
      <c r="AG67" s="247" t="str">
        <f t="shared" si="9"/>
        <v/>
      </c>
      <c r="AH67" s="45" t="str">
        <f t="shared" si="10"/>
        <v/>
      </c>
      <c r="AI67" s="46" t="str">
        <f t="shared" si="11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</row>
    <row r="68" spans="1:46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2"/>
        <v/>
      </c>
      <c r="Z68" s="7" t="str">
        <f t="shared" si="3"/>
        <v/>
      </c>
      <c r="AA68" s="17" t="str">
        <f>IF(S68&lt;&gt;"",Z68,"")</f>
        <v/>
      </c>
      <c r="AB68" s="196" t="str">
        <f t="shared" si="4"/>
        <v/>
      </c>
      <c r="AC68" s="247" t="str">
        <f t="shared" si="5"/>
        <v/>
      </c>
      <c r="AD68" s="246" t="str">
        <f t="shared" si="6"/>
        <v/>
      </c>
      <c r="AE68" s="18" t="str">
        <f t="shared" si="7"/>
        <v/>
      </c>
      <c r="AF68" s="247" t="str">
        <f t="shared" si="8"/>
        <v/>
      </c>
      <c r="AG68" s="247" t="str">
        <f t="shared" si="9"/>
        <v/>
      </c>
      <c r="AH68" s="45" t="str">
        <f t="shared" si="10"/>
        <v/>
      </c>
      <c r="AI68" s="46" t="str">
        <f t="shared" si="11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</row>
    <row r="69" spans="1:46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2"/>
        <v/>
      </c>
      <c r="Z69" s="7" t="str">
        <f t="shared" si="3"/>
        <v/>
      </c>
      <c r="AA69" s="17" t="str">
        <f>IF(S69&lt;&gt;"",Z69,"")</f>
        <v/>
      </c>
      <c r="AB69" s="196" t="str">
        <f t="shared" si="4"/>
        <v/>
      </c>
      <c r="AC69" s="247" t="str">
        <f t="shared" si="5"/>
        <v/>
      </c>
      <c r="AD69" s="246" t="str">
        <f t="shared" si="6"/>
        <v/>
      </c>
      <c r="AE69" s="18" t="str">
        <f t="shared" si="7"/>
        <v/>
      </c>
      <c r="AF69" s="247" t="str">
        <f t="shared" si="8"/>
        <v/>
      </c>
      <c r="AG69" s="247" t="str">
        <f t="shared" si="9"/>
        <v/>
      </c>
      <c r="AH69" s="45" t="str">
        <f t="shared" si="10"/>
        <v/>
      </c>
      <c r="AI69" s="46" t="str">
        <f t="shared" si="11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</row>
    <row r="70" spans="1:46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2"/>
        <v/>
      </c>
      <c r="Z70" s="7" t="str">
        <f t="shared" si="3"/>
        <v/>
      </c>
      <c r="AA70" s="17" t="str">
        <f>IF(S70&lt;&gt;"",Z70,"")</f>
        <v/>
      </c>
      <c r="AB70" s="196" t="str">
        <f t="shared" si="4"/>
        <v/>
      </c>
      <c r="AC70" s="247" t="str">
        <f t="shared" si="5"/>
        <v/>
      </c>
      <c r="AD70" s="246" t="str">
        <f t="shared" si="6"/>
        <v/>
      </c>
      <c r="AE70" s="18" t="str">
        <f t="shared" si="7"/>
        <v/>
      </c>
      <c r="AF70" s="247" t="str">
        <f t="shared" si="8"/>
        <v/>
      </c>
      <c r="AG70" s="247" t="str">
        <f t="shared" si="9"/>
        <v/>
      </c>
      <c r="AH70" s="45" t="str">
        <f t="shared" si="10"/>
        <v/>
      </c>
      <c r="AI70" s="46" t="str">
        <f t="shared" si="11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</row>
    <row r="71" spans="1:46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2"/>
        <v/>
      </c>
      <c r="Z71" s="7" t="str">
        <f t="shared" si="3"/>
        <v/>
      </c>
      <c r="AA71" s="17" t="str">
        <f>IF(S71&lt;&gt;"",Z71,"")</f>
        <v/>
      </c>
      <c r="AB71" s="196" t="str">
        <f t="shared" si="4"/>
        <v/>
      </c>
      <c r="AC71" s="247" t="str">
        <f t="shared" si="5"/>
        <v/>
      </c>
      <c r="AD71" s="246" t="str">
        <f t="shared" si="6"/>
        <v/>
      </c>
      <c r="AE71" s="18" t="str">
        <f t="shared" si="7"/>
        <v/>
      </c>
      <c r="AF71" s="247" t="str">
        <f t="shared" si="8"/>
        <v/>
      </c>
      <c r="AG71" s="247" t="str">
        <f t="shared" si="9"/>
        <v/>
      </c>
      <c r="AH71" s="45" t="str">
        <f t="shared" si="10"/>
        <v/>
      </c>
      <c r="AI71" s="46" t="str">
        <f t="shared" si="11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</row>
    <row r="72" spans="1:46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2"/>
        <v/>
      </c>
      <c r="Z72" s="7" t="str">
        <f t="shared" si="3"/>
        <v/>
      </c>
      <c r="AA72" s="17" t="str">
        <f>IF(S72&lt;&gt;"",Z72,"")</f>
        <v/>
      </c>
      <c r="AB72" s="196" t="str">
        <f t="shared" si="4"/>
        <v/>
      </c>
      <c r="AC72" s="247" t="str">
        <f t="shared" si="5"/>
        <v/>
      </c>
      <c r="AD72" s="246" t="str">
        <f t="shared" si="6"/>
        <v/>
      </c>
      <c r="AE72" s="18" t="str">
        <f t="shared" si="7"/>
        <v/>
      </c>
      <c r="AF72" s="247" t="str">
        <f t="shared" si="8"/>
        <v/>
      </c>
      <c r="AG72" s="247" t="str">
        <f t="shared" si="9"/>
        <v/>
      </c>
      <c r="AH72" s="45" t="str">
        <f t="shared" si="10"/>
        <v/>
      </c>
      <c r="AI72" s="46" t="str">
        <f t="shared" si="11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</row>
    <row r="73" spans="1:46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2"/>
        <v/>
      </c>
      <c r="Z73" s="7" t="str">
        <f t="shared" si="3"/>
        <v/>
      </c>
      <c r="AA73" s="17" t="str">
        <f>IF(S73&lt;&gt;"",Z73,"")</f>
        <v/>
      </c>
      <c r="AB73" s="196" t="str">
        <f t="shared" si="4"/>
        <v/>
      </c>
      <c r="AC73" s="247" t="str">
        <f t="shared" si="5"/>
        <v/>
      </c>
      <c r="AD73" s="246" t="str">
        <f t="shared" si="6"/>
        <v/>
      </c>
      <c r="AE73" s="18" t="str">
        <f t="shared" si="7"/>
        <v/>
      </c>
      <c r="AF73" s="247" t="str">
        <f t="shared" si="8"/>
        <v/>
      </c>
      <c r="AG73" s="247" t="str">
        <f t="shared" si="9"/>
        <v/>
      </c>
      <c r="AH73" s="45" t="str">
        <f t="shared" si="10"/>
        <v/>
      </c>
      <c r="AI73" s="46" t="str">
        <f t="shared" si="11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</row>
    <row r="74" spans="1:46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2"/>
        <v/>
      </c>
      <c r="Z74" s="7" t="str">
        <f t="shared" si="3"/>
        <v/>
      </c>
      <c r="AA74" s="17" t="str">
        <f>IF(S74&lt;&gt;"",Z74,"")</f>
        <v/>
      </c>
      <c r="AB74" s="196" t="str">
        <f t="shared" si="4"/>
        <v/>
      </c>
      <c r="AC74" s="247" t="str">
        <f t="shared" si="5"/>
        <v/>
      </c>
      <c r="AD74" s="246" t="str">
        <f t="shared" si="6"/>
        <v/>
      </c>
      <c r="AE74" s="18" t="str">
        <f t="shared" si="7"/>
        <v/>
      </c>
      <c r="AF74" s="247" t="str">
        <f t="shared" si="8"/>
        <v/>
      </c>
      <c r="AG74" s="247" t="str">
        <f t="shared" si="9"/>
        <v/>
      </c>
      <c r="AH74" s="45" t="str">
        <f t="shared" si="10"/>
        <v/>
      </c>
      <c r="AI74" s="46" t="str">
        <f t="shared" si="11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</row>
    <row r="75" spans="1:46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2"/>
        <v/>
      </c>
      <c r="Z75" s="7" t="str">
        <f t="shared" si="3"/>
        <v/>
      </c>
      <c r="AA75" s="17" t="str">
        <f>IF(S75&lt;&gt;"",Z75,"")</f>
        <v/>
      </c>
      <c r="AB75" s="196" t="str">
        <f t="shared" si="4"/>
        <v/>
      </c>
      <c r="AC75" s="247" t="str">
        <f t="shared" si="5"/>
        <v/>
      </c>
      <c r="AD75" s="246" t="str">
        <f t="shared" si="6"/>
        <v/>
      </c>
      <c r="AE75" s="18" t="str">
        <f t="shared" si="7"/>
        <v/>
      </c>
      <c r="AF75" s="247" t="str">
        <f t="shared" si="8"/>
        <v/>
      </c>
      <c r="AG75" s="247" t="str">
        <f t="shared" si="9"/>
        <v/>
      </c>
      <c r="AH75" s="45" t="str">
        <f t="shared" si="10"/>
        <v/>
      </c>
      <c r="AI75" s="46" t="str">
        <f t="shared" si="11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</row>
    <row r="76" spans="1:46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2"/>
        <v/>
      </c>
      <c r="Z76" s="7" t="str">
        <f t="shared" si="3"/>
        <v/>
      </c>
      <c r="AA76" s="17" t="str">
        <f>IF(S76&lt;&gt;"",Z76,"")</f>
        <v/>
      </c>
      <c r="AB76" s="196" t="str">
        <f t="shared" si="4"/>
        <v/>
      </c>
      <c r="AC76" s="247" t="str">
        <f t="shared" si="5"/>
        <v/>
      </c>
      <c r="AD76" s="246" t="str">
        <f t="shared" si="6"/>
        <v/>
      </c>
      <c r="AE76" s="18" t="str">
        <f t="shared" si="7"/>
        <v/>
      </c>
      <c r="AF76" s="247" t="str">
        <f t="shared" si="8"/>
        <v/>
      </c>
      <c r="AG76" s="247" t="str">
        <f t="shared" si="9"/>
        <v/>
      </c>
      <c r="AH76" s="45" t="str">
        <f t="shared" si="10"/>
        <v/>
      </c>
      <c r="AI76" s="46" t="str">
        <f t="shared" si="11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</row>
    <row r="77" spans="1:46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2"/>
        <v/>
      </c>
      <c r="Z77" s="7" t="str">
        <f t="shared" si="3"/>
        <v/>
      </c>
      <c r="AA77" s="17" t="str">
        <f>IF(S77&lt;&gt;"",Z77,"")</f>
        <v/>
      </c>
      <c r="AB77" s="196" t="str">
        <f t="shared" si="4"/>
        <v/>
      </c>
      <c r="AC77" s="247" t="str">
        <f t="shared" si="5"/>
        <v/>
      </c>
      <c r="AD77" s="246" t="str">
        <f t="shared" si="6"/>
        <v/>
      </c>
      <c r="AE77" s="18" t="str">
        <f t="shared" si="7"/>
        <v/>
      </c>
      <c r="AF77" s="247" t="str">
        <f t="shared" si="8"/>
        <v/>
      </c>
      <c r="AG77" s="247" t="str">
        <f t="shared" si="9"/>
        <v/>
      </c>
      <c r="AH77" s="45" t="str">
        <f t="shared" si="10"/>
        <v/>
      </c>
      <c r="AI77" s="46" t="str">
        <f t="shared" si="11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</row>
    <row r="78" spans="1:46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2"/>
        <v/>
      </c>
      <c r="Z78" s="7" t="str">
        <f t="shared" si="3"/>
        <v/>
      </c>
      <c r="AA78" s="17" t="str">
        <f>IF(S78&lt;&gt;"",Z78,"")</f>
        <v/>
      </c>
      <c r="AB78" s="196" t="str">
        <f t="shared" si="4"/>
        <v/>
      </c>
      <c r="AC78" s="247" t="str">
        <f t="shared" si="5"/>
        <v/>
      </c>
      <c r="AD78" s="246" t="str">
        <f t="shared" si="6"/>
        <v/>
      </c>
      <c r="AE78" s="18" t="str">
        <f t="shared" si="7"/>
        <v/>
      </c>
      <c r="AF78" s="247" t="str">
        <f t="shared" si="8"/>
        <v/>
      </c>
      <c r="AG78" s="247" t="str">
        <f t="shared" si="9"/>
        <v/>
      </c>
      <c r="AH78" s="45" t="str">
        <f t="shared" si="10"/>
        <v/>
      </c>
      <c r="AI78" s="46" t="str">
        <f t="shared" si="11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</row>
    <row r="79" spans="1:46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2">IF(H79&lt;&gt;"",R79*W79*Q79*P79,"")</f>
        <v/>
      </c>
      <c r="Z79" s="7" t="str">
        <f t="shared" ref="Z79:Z100" si="13">IF(H79&lt;&gt;"",Y79/($D$6+$D$7),"")</f>
        <v/>
      </c>
      <c r="AA79" s="17" t="str">
        <f>IF(S79&lt;&gt;"",Z79,"")</f>
        <v/>
      </c>
      <c r="AB79" s="196" t="str">
        <f t="shared" ref="AB79:AB100" si="14">IF(AND(S79&lt;&gt;"",X79&lt;&gt;"-"),AA79-X79,"")</f>
        <v/>
      </c>
      <c r="AC79" s="247" t="str">
        <f t="shared" ref="AC79:AC100" si="15">IF(AND($AA79&lt;&gt;"",Q79&lt;&gt;""),($D$6+$D$7)*AA79-Y79,"")</f>
        <v/>
      </c>
      <c r="AD79" s="246" t="str">
        <f t="shared" ref="AD79:AD100" si="16">IF(AND($AC79&lt;&gt;""),AC79/R79/W79/P79,"")</f>
        <v/>
      </c>
      <c r="AE79" s="18" t="str">
        <f t="shared" ref="AE79:AE100" si="17">IF(Q79&lt;&gt;"",ROUND(AD79,0),"")</f>
        <v/>
      </c>
      <c r="AF79" s="247" t="str">
        <f t="shared" ref="AF79:AF100" si="18">IF(AD79&lt;&gt;"",AE79*R79*W79,"")</f>
        <v/>
      </c>
      <c r="AG79" s="247" t="str">
        <f t="shared" ref="AG79:AG100" si="19">IF(AD79&lt;&gt;"",AE79*R79*W79*P79,"")</f>
        <v/>
      </c>
      <c r="AH79" s="45" t="str">
        <f t="shared" ref="AH79:AH100" si="20">IF(H79&lt;&gt;"",AE79+Q79,"")</f>
        <v/>
      </c>
      <c r="AI79" s="46" t="str">
        <f t="shared" ref="AI79:AI100" si="21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</row>
    <row r="80" spans="1:46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2"/>
        <v/>
      </c>
      <c r="Z80" s="7" t="str">
        <f t="shared" si="13"/>
        <v/>
      </c>
      <c r="AA80" s="17" t="str">
        <f>IF(S80&lt;&gt;"",Z80,"")</f>
        <v/>
      </c>
      <c r="AB80" s="196" t="str">
        <f t="shared" si="14"/>
        <v/>
      </c>
      <c r="AC80" s="247" t="str">
        <f t="shared" si="15"/>
        <v/>
      </c>
      <c r="AD80" s="246" t="str">
        <f t="shared" si="16"/>
        <v/>
      </c>
      <c r="AE80" s="18" t="str">
        <f t="shared" si="17"/>
        <v/>
      </c>
      <c r="AF80" s="247" t="str">
        <f t="shared" si="18"/>
        <v/>
      </c>
      <c r="AG80" s="247" t="str">
        <f t="shared" si="19"/>
        <v/>
      </c>
      <c r="AH80" s="45" t="str">
        <f t="shared" si="20"/>
        <v/>
      </c>
      <c r="AI80" s="46" t="str">
        <f t="shared" si="21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</row>
    <row r="81" spans="1:46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2"/>
        <v/>
      </c>
      <c r="Z81" s="7" t="str">
        <f t="shared" si="13"/>
        <v/>
      </c>
      <c r="AA81" s="17" t="str">
        <f>IF(S81&lt;&gt;"",Z81,"")</f>
        <v/>
      </c>
      <c r="AB81" s="196" t="str">
        <f t="shared" si="14"/>
        <v/>
      </c>
      <c r="AC81" s="247" t="str">
        <f t="shared" si="15"/>
        <v/>
      </c>
      <c r="AD81" s="246" t="str">
        <f t="shared" si="16"/>
        <v/>
      </c>
      <c r="AE81" s="18" t="str">
        <f t="shared" si="17"/>
        <v/>
      </c>
      <c r="AF81" s="247" t="str">
        <f t="shared" si="18"/>
        <v/>
      </c>
      <c r="AG81" s="247" t="str">
        <f t="shared" si="19"/>
        <v/>
      </c>
      <c r="AH81" s="45" t="str">
        <f t="shared" si="20"/>
        <v/>
      </c>
      <c r="AI81" s="46" t="str">
        <f t="shared" si="21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</row>
    <row r="82" spans="1:46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2"/>
        <v/>
      </c>
      <c r="Z82" s="7" t="str">
        <f t="shared" si="13"/>
        <v/>
      </c>
      <c r="AA82" s="17" t="str">
        <f>IF(S82&lt;&gt;"",Z82,"")</f>
        <v/>
      </c>
      <c r="AB82" s="196" t="str">
        <f t="shared" si="14"/>
        <v/>
      </c>
      <c r="AC82" s="247" t="str">
        <f t="shared" si="15"/>
        <v/>
      </c>
      <c r="AD82" s="246" t="str">
        <f t="shared" si="16"/>
        <v/>
      </c>
      <c r="AE82" s="18" t="str">
        <f t="shared" si="17"/>
        <v/>
      </c>
      <c r="AF82" s="247" t="str">
        <f t="shared" si="18"/>
        <v/>
      </c>
      <c r="AG82" s="247" t="str">
        <f t="shared" si="19"/>
        <v/>
      </c>
      <c r="AH82" s="45" t="str">
        <f t="shared" si="20"/>
        <v/>
      </c>
      <c r="AI82" s="46" t="str">
        <f t="shared" si="21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</row>
    <row r="83" spans="1:46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2"/>
        <v/>
      </c>
      <c r="Z83" s="7" t="str">
        <f t="shared" si="13"/>
        <v/>
      </c>
      <c r="AA83" s="17" t="str">
        <f>IF(S83&lt;&gt;"",Z83,"")</f>
        <v/>
      </c>
      <c r="AB83" s="196" t="str">
        <f t="shared" si="14"/>
        <v/>
      </c>
      <c r="AC83" s="247" t="str">
        <f t="shared" si="15"/>
        <v/>
      </c>
      <c r="AD83" s="246" t="str">
        <f t="shared" si="16"/>
        <v/>
      </c>
      <c r="AE83" s="18" t="str">
        <f t="shared" si="17"/>
        <v/>
      </c>
      <c r="AF83" s="247" t="str">
        <f t="shared" si="18"/>
        <v/>
      </c>
      <c r="AG83" s="247" t="str">
        <f t="shared" si="19"/>
        <v/>
      </c>
      <c r="AH83" s="45" t="str">
        <f t="shared" si="20"/>
        <v/>
      </c>
      <c r="AI83" s="46" t="str">
        <f t="shared" si="21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</row>
    <row r="84" spans="1:46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2"/>
        <v/>
      </c>
      <c r="Z84" s="7" t="str">
        <f t="shared" si="13"/>
        <v/>
      </c>
      <c r="AA84" s="17" t="str">
        <f>IF(S84&lt;&gt;"",Z84,"")</f>
        <v/>
      </c>
      <c r="AB84" s="196" t="str">
        <f t="shared" si="14"/>
        <v/>
      </c>
      <c r="AC84" s="247" t="str">
        <f t="shared" si="15"/>
        <v/>
      </c>
      <c r="AD84" s="246" t="str">
        <f t="shared" si="16"/>
        <v/>
      </c>
      <c r="AE84" s="18" t="str">
        <f t="shared" si="17"/>
        <v/>
      </c>
      <c r="AF84" s="247" t="str">
        <f t="shared" si="18"/>
        <v/>
      </c>
      <c r="AG84" s="247" t="str">
        <f t="shared" si="19"/>
        <v/>
      </c>
      <c r="AH84" s="45" t="str">
        <f t="shared" si="20"/>
        <v/>
      </c>
      <c r="AI84" s="46" t="str">
        <f t="shared" si="21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</row>
    <row r="85" spans="1:46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2"/>
        <v/>
      </c>
      <c r="Z85" s="7" t="str">
        <f t="shared" si="13"/>
        <v/>
      </c>
      <c r="AA85" s="17" t="str">
        <f>IF(S85&lt;&gt;"",Z85,"")</f>
        <v/>
      </c>
      <c r="AB85" s="196" t="str">
        <f t="shared" si="14"/>
        <v/>
      </c>
      <c r="AC85" s="247" t="str">
        <f t="shared" si="15"/>
        <v/>
      </c>
      <c r="AD85" s="246" t="str">
        <f t="shared" si="16"/>
        <v/>
      </c>
      <c r="AE85" s="18" t="str">
        <f t="shared" si="17"/>
        <v/>
      </c>
      <c r="AF85" s="247" t="str">
        <f t="shared" si="18"/>
        <v/>
      </c>
      <c r="AG85" s="247" t="str">
        <f t="shared" si="19"/>
        <v/>
      </c>
      <c r="AH85" s="45" t="str">
        <f t="shared" si="20"/>
        <v/>
      </c>
      <c r="AI85" s="46" t="str">
        <f t="shared" si="21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</row>
    <row r="86" spans="1:46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2"/>
        <v/>
      </c>
      <c r="Z86" s="7" t="str">
        <f t="shared" si="13"/>
        <v/>
      </c>
      <c r="AA86" s="17" t="str">
        <f>IF(S86&lt;&gt;"",Z86,"")</f>
        <v/>
      </c>
      <c r="AB86" s="196" t="str">
        <f t="shared" si="14"/>
        <v/>
      </c>
      <c r="AC86" s="247" t="str">
        <f t="shared" si="15"/>
        <v/>
      </c>
      <c r="AD86" s="246" t="str">
        <f t="shared" si="16"/>
        <v/>
      </c>
      <c r="AE86" s="18" t="str">
        <f t="shared" si="17"/>
        <v/>
      </c>
      <c r="AF86" s="247" t="str">
        <f t="shared" si="18"/>
        <v/>
      </c>
      <c r="AG86" s="247" t="str">
        <f t="shared" si="19"/>
        <v/>
      </c>
      <c r="AH86" s="45" t="str">
        <f t="shared" si="20"/>
        <v/>
      </c>
      <c r="AI86" s="46" t="str">
        <f t="shared" si="21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</row>
    <row r="87" spans="1:46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2"/>
        <v/>
      </c>
      <c r="Z87" s="7" t="str">
        <f t="shared" si="13"/>
        <v/>
      </c>
      <c r="AA87" s="17" t="str">
        <f>IF(S87&lt;&gt;"",Z87,"")</f>
        <v/>
      </c>
      <c r="AB87" s="196" t="str">
        <f t="shared" si="14"/>
        <v/>
      </c>
      <c r="AC87" s="247" t="str">
        <f t="shared" si="15"/>
        <v/>
      </c>
      <c r="AD87" s="246" t="str">
        <f t="shared" si="16"/>
        <v/>
      </c>
      <c r="AE87" s="18" t="str">
        <f t="shared" si="17"/>
        <v/>
      </c>
      <c r="AF87" s="247" t="str">
        <f t="shared" si="18"/>
        <v/>
      </c>
      <c r="AG87" s="247" t="str">
        <f t="shared" si="19"/>
        <v/>
      </c>
      <c r="AH87" s="45" t="str">
        <f t="shared" si="20"/>
        <v/>
      </c>
      <c r="AI87" s="46" t="str">
        <f t="shared" si="21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</row>
    <row r="88" spans="1:46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2"/>
        <v/>
      </c>
      <c r="Z88" s="7" t="str">
        <f t="shared" si="13"/>
        <v/>
      </c>
      <c r="AA88" s="17" t="str">
        <f>IF(S88&lt;&gt;"",Z88,"")</f>
        <v/>
      </c>
      <c r="AB88" s="196" t="str">
        <f t="shared" si="14"/>
        <v/>
      </c>
      <c r="AC88" s="247" t="str">
        <f t="shared" si="15"/>
        <v/>
      </c>
      <c r="AD88" s="246" t="str">
        <f t="shared" si="16"/>
        <v/>
      </c>
      <c r="AE88" s="18" t="str">
        <f t="shared" si="17"/>
        <v/>
      </c>
      <c r="AF88" s="247" t="str">
        <f t="shared" si="18"/>
        <v/>
      </c>
      <c r="AG88" s="247" t="str">
        <f t="shared" si="19"/>
        <v/>
      </c>
      <c r="AH88" s="45" t="str">
        <f t="shared" si="20"/>
        <v/>
      </c>
      <c r="AI88" s="46" t="str">
        <f t="shared" si="21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</row>
    <row r="89" spans="1:46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2"/>
        <v/>
      </c>
      <c r="Z89" s="7" t="str">
        <f t="shared" si="13"/>
        <v/>
      </c>
      <c r="AA89" s="17" t="str">
        <f>IF(S89&lt;&gt;"",Z89,"")</f>
        <v/>
      </c>
      <c r="AB89" s="196" t="str">
        <f t="shared" si="14"/>
        <v/>
      </c>
      <c r="AC89" s="247" t="str">
        <f t="shared" si="15"/>
        <v/>
      </c>
      <c r="AD89" s="246" t="str">
        <f t="shared" si="16"/>
        <v/>
      </c>
      <c r="AE89" s="18" t="str">
        <f t="shared" si="17"/>
        <v/>
      </c>
      <c r="AF89" s="247" t="str">
        <f t="shared" si="18"/>
        <v/>
      </c>
      <c r="AG89" s="247" t="str">
        <f t="shared" si="19"/>
        <v/>
      </c>
      <c r="AH89" s="45" t="str">
        <f t="shared" si="20"/>
        <v/>
      </c>
      <c r="AI89" s="46" t="str">
        <f t="shared" si="21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</row>
    <row r="90" spans="1:46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2"/>
        <v/>
      </c>
      <c r="Z90" s="7" t="str">
        <f t="shared" si="13"/>
        <v/>
      </c>
      <c r="AA90" s="17" t="str">
        <f>IF(S90&lt;&gt;"",Z90,"")</f>
        <v/>
      </c>
      <c r="AB90" s="196" t="str">
        <f t="shared" si="14"/>
        <v/>
      </c>
      <c r="AC90" s="247" t="str">
        <f t="shared" si="15"/>
        <v/>
      </c>
      <c r="AD90" s="246" t="str">
        <f t="shared" si="16"/>
        <v/>
      </c>
      <c r="AE90" s="18" t="str">
        <f t="shared" si="17"/>
        <v/>
      </c>
      <c r="AF90" s="247" t="str">
        <f t="shared" si="18"/>
        <v/>
      </c>
      <c r="AG90" s="247" t="str">
        <f t="shared" si="19"/>
        <v/>
      </c>
      <c r="AH90" s="45" t="str">
        <f t="shared" si="20"/>
        <v/>
      </c>
      <c r="AI90" s="46" t="str">
        <f t="shared" si="21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</row>
    <row r="91" spans="1:46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2"/>
        <v/>
      </c>
      <c r="Z91" s="7" t="str">
        <f t="shared" si="13"/>
        <v/>
      </c>
      <c r="AA91" s="17" t="str">
        <f>IF(S91&lt;&gt;"",Z91,"")</f>
        <v/>
      </c>
      <c r="AB91" s="196" t="str">
        <f t="shared" si="14"/>
        <v/>
      </c>
      <c r="AC91" s="247" t="str">
        <f t="shared" si="15"/>
        <v/>
      </c>
      <c r="AD91" s="246" t="str">
        <f t="shared" si="16"/>
        <v/>
      </c>
      <c r="AE91" s="18" t="str">
        <f t="shared" si="17"/>
        <v/>
      </c>
      <c r="AF91" s="247" t="str">
        <f t="shared" si="18"/>
        <v/>
      </c>
      <c r="AG91" s="247" t="str">
        <f t="shared" si="19"/>
        <v/>
      </c>
      <c r="AH91" s="45" t="str">
        <f t="shared" si="20"/>
        <v/>
      </c>
      <c r="AI91" s="46" t="str">
        <f t="shared" si="21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</row>
    <row r="92" spans="1:46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2"/>
        <v/>
      </c>
      <c r="Z92" s="7" t="str">
        <f t="shared" si="13"/>
        <v/>
      </c>
      <c r="AA92" s="17" t="str">
        <f>IF(S92&lt;&gt;"",Z92,"")</f>
        <v/>
      </c>
      <c r="AB92" s="196" t="str">
        <f t="shared" si="14"/>
        <v/>
      </c>
      <c r="AC92" s="247" t="str">
        <f t="shared" si="15"/>
        <v/>
      </c>
      <c r="AD92" s="246" t="str">
        <f t="shared" si="16"/>
        <v/>
      </c>
      <c r="AE92" s="18" t="str">
        <f t="shared" si="17"/>
        <v/>
      </c>
      <c r="AF92" s="247" t="str">
        <f t="shared" si="18"/>
        <v/>
      </c>
      <c r="AG92" s="247" t="str">
        <f t="shared" si="19"/>
        <v/>
      </c>
      <c r="AH92" s="45" t="str">
        <f t="shared" si="20"/>
        <v/>
      </c>
      <c r="AI92" s="46" t="str">
        <f t="shared" si="21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</row>
    <row r="93" spans="1:46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2"/>
        <v/>
      </c>
      <c r="Z93" s="7" t="str">
        <f t="shared" si="13"/>
        <v/>
      </c>
      <c r="AA93" s="17" t="str">
        <f>IF(S93&lt;&gt;"",Z93,"")</f>
        <v/>
      </c>
      <c r="AB93" s="196" t="str">
        <f t="shared" si="14"/>
        <v/>
      </c>
      <c r="AC93" s="247" t="str">
        <f t="shared" si="15"/>
        <v/>
      </c>
      <c r="AD93" s="246" t="str">
        <f t="shared" si="16"/>
        <v/>
      </c>
      <c r="AE93" s="18" t="str">
        <f t="shared" si="17"/>
        <v/>
      </c>
      <c r="AF93" s="247" t="str">
        <f t="shared" si="18"/>
        <v/>
      </c>
      <c r="AG93" s="247" t="str">
        <f t="shared" si="19"/>
        <v/>
      </c>
      <c r="AH93" s="45" t="str">
        <f t="shared" si="20"/>
        <v/>
      </c>
      <c r="AI93" s="46" t="str">
        <f t="shared" si="21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</row>
    <row r="94" spans="1:46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2"/>
        <v/>
      </c>
      <c r="Z94" s="7" t="str">
        <f t="shared" si="13"/>
        <v/>
      </c>
      <c r="AA94" s="17" t="str">
        <f>IF(S94&lt;&gt;"",Z94,"")</f>
        <v/>
      </c>
      <c r="AB94" s="196" t="str">
        <f t="shared" si="14"/>
        <v/>
      </c>
      <c r="AC94" s="247" t="str">
        <f t="shared" si="15"/>
        <v/>
      </c>
      <c r="AD94" s="246" t="str">
        <f t="shared" si="16"/>
        <v/>
      </c>
      <c r="AE94" s="18" t="str">
        <f t="shared" si="17"/>
        <v/>
      </c>
      <c r="AF94" s="247" t="str">
        <f t="shared" si="18"/>
        <v/>
      </c>
      <c r="AG94" s="247" t="str">
        <f t="shared" si="19"/>
        <v/>
      </c>
      <c r="AH94" s="45" t="str">
        <f t="shared" si="20"/>
        <v/>
      </c>
      <c r="AI94" s="46" t="str">
        <f t="shared" si="21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</row>
    <row r="95" spans="1:46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2"/>
        <v/>
      </c>
      <c r="Z95" s="7" t="str">
        <f t="shared" si="13"/>
        <v/>
      </c>
      <c r="AA95" s="17" t="str">
        <f>IF(S95&lt;&gt;"",Z95,"")</f>
        <v/>
      </c>
      <c r="AB95" s="196" t="str">
        <f t="shared" si="14"/>
        <v/>
      </c>
      <c r="AC95" s="247" t="str">
        <f t="shared" si="15"/>
        <v/>
      </c>
      <c r="AD95" s="246" t="str">
        <f t="shared" si="16"/>
        <v/>
      </c>
      <c r="AE95" s="18" t="str">
        <f t="shared" si="17"/>
        <v/>
      </c>
      <c r="AF95" s="247" t="str">
        <f t="shared" si="18"/>
        <v/>
      </c>
      <c r="AG95" s="247" t="str">
        <f t="shared" si="19"/>
        <v/>
      </c>
      <c r="AH95" s="45" t="str">
        <f t="shared" si="20"/>
        <v/>
      </c>
      <c r="AI95" s="46" t="str">
        <f t="shared" si="21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</row>
    <row r="96" spans="1:46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2"/>
        <v/>
      </c>
      <c r="Z96" s="7" t="str">
        <f t="shared" si="13"/>
        <v/>
      </c>
      <c r="AA96" s="17" t="str">
        <f>IF(S96&lt;&gt;"",Z96,"")</f>
        <v/>
      </c>
      <c r="AB96" s="196" t="str">
        <f t="shared" si="14"/>
        <v/>
      </c>
      <c r="AC96" s="247" t="str">
        <f t="shared" si="15"/>
        <v/>
      </c>
      <c r="AD96" s="246" t="str">
        <f t="shared" si="16"/>
        <v/>
      </c>
      <c r="AE96" s="18" t="str">
        <f t="shared" si="17"/>
        <v/>
      </c>
      <c r="AF96" s="247" t="str">
        <f t="shared" si="18"/>
        <v/>
      </c>
      <c r="AG96" s="247" t="str">
        <f t="shared" si="19"/>
        <v/>
      </c>
      <c r="AH96" s="45" t="str">
        <f t="shared" si="20"/>
        <v/>
      </c>
      <c r="AI96" s="46" t="str">
        <f t="shared" si="21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</row>
    <row r="97" spans="1:46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2"/>
        <v/>
      </c>
      <c r="Z97" s="7" t="str">
        <f t="shared" si="13"/>
        <v/>
      </c>
      <c r="AA97" s="17" t="str">
        <f>IF(S97&lt;&gt;"",Z97,"")</f>
        <v/>
      </c>
      <c r="AB97" s="196" t="str">
        <f t="shared" si="14"/>
        <v/>
      </c>
      <c r="AC97" s="247" t="str">
        <f t="shared" si="15"/>
        <v/>
      </c>
      <c r="AD97" s="246" t="str">
        <f t="shared" si="16"/>
        <v/>
      </c>
      <c r="AE97" s="18" t="str">
        <f t="shared" si="17"/>
        <v/>
      </c>
      <c r="AF97" s="247" t="str">
        <f t="shared" si="18"/>
        <v/>
      </c>
      <c r="AG97" s="247" t="str">
        <f t="shared" si="19"/>
        <v/>
      </c>
      <c r="AH97" s="45" t="str">
        <f t="shared" si="20"/>
        <v/>
      </c>
      <c r="AI97" s="46" t="str">
        <f t="shared" si="21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</row>
    <row r="98" spans="1:46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2"/>
        <v/>
      </c>
      <c r="Z98" s="7" t="str">
        <f t="shared" si="13"/>
        <v/>
      </c>
      <c r="AA98" s="17" t="str">
        <f>IF(S98&lt;&gt;"",Z98,"")</f>
        <v/>
      </c>
      <c r="AB98" s="196" t="str">
        <f t="shared" si="14"/>
        <v/>
      </c>
      <c r="AC98" s="247" t="str">
        <f t="shared" si="15"/>
        <v/>
      </c>
      <c r="AD98" s="246" t="str">
        <f t="shared" si="16"/>
        <v/>
      </c>
      <c r="AE98" s="18" t="str">
        <f t="shared" si="17"/>
        <v/>
      </c>
      <c r="AF98" s="247" t="str">
        <f t="shared" si="18"/>
        <v/>
      </c>
      <c r="AG98" s="247" t="str">
        <f t="shared" si="19"/>
        <v/>
      </c>
      <c r="AH98" s="45" t="str">
        <f t="shared" si="20"/>
        <v/>
      </c>
      <c r="AI98" s="46" t="str">
        <f t="shared" si="21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</row>
    <row r="99" spans="1:46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2"/>
        <v/>
      </c>
      <c r="Z99" s="7" t="str">
        <f t="shared" si="13"/>
        <v/>
      </c>
      <c r="AA99" s="17" t="str">
        <f>IF(S99&lt;&gt;"",Z99,"")</f>
        <v/>
      </c>
      <c r="AB99" s="196" t="str">
        <f t="shared" si="14"/>
        <v/>
      </c>
      <c r="AC99" s="247" t="str">
        <f t="shared" si="15"/>
        <v/>
      </c>
      <c r="AD99" s="246" t="str">
        <f t="shared" si="16"/>
        <v/>
      </c>
      <c r="AE99" s="18" t="str">
        <f t="shared" si="17"/>
        <v/>
      </c>
      <c r="AF99" s="247" t="str">
        <f t="shared" si="18"/>
        <v/>
      </c>
      <c r="AG99" s="247" t="str">
        <f t="shared" si="19"/>
        <v/>
      </c>
      <c r="AH99" s="45" t="str">
        <f t="shared" si="20"/>
        <v/>
      </c>
      <c r="AI99" s="46" t="str">
        <f t="shared" si="21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</row>
    <row r="100" spans="1:46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2"/>
        <v/>
      </c>
      <c r="Z100" s="7" t="str">
        <f t="shared" si="13"/>
        <v/>
      </c>
      <c r="AA100" s="17" t="str">
        <f>IF(S100&lt;&gt;"",Z100,"")</f>
        <v/>
      </c>
      <c r="AB100" s="196" t="str">
        <f t="shared" si="14"/>
        <v/>
      </c>
      <c r="AC100" s="247" t="str">
        <f t="shared" si="15"/>
        <v/>
      </c>
      <c r="AD100" s="246" t="str">
        <f t="shared" si="16"/>
        <v/>
      </c>
      <c r="AE100" s="18" t="str">
        <f t="shared" si="17"/>
        <v/>
      </c>
      <c r="AF100" s="247" t="str">
        <f t="shared" si="18"/>
        <v/>
      </c>
      <c r="AG100" s="247" t="str">
        <f t="shared" si="19"/>
        <v/>
      </c>
      <c r="AH100" s="45" t="str">
        <f t="shared" si="20"/>
        <v/>
      </c>
      <c r="AI100" s="46" t="str">
        <f t="shared" si="21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</row>
    <row r="101" spans="1:4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</row>
    <row r="102" spans="1:46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</row>
    <row r="103" spans="1:4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</row>
    <row r="104" spans="1:4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</row>
    <row r="105" spans="1:4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</row>
    <row r="106" spans="1:4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</row>
    <row r="107" spans="1:4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</row>
    <row r="108" spans="1:4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</row>
    <row r="109" spans="1:4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</row>
    <row r="110" spans="1:4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</row>
    <row r="111" spans="1:4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</row>
    <row r="112" spans="1:4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</row>
    <row r="113" spans="1:4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</row>
    <row r="114" spans="1:4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</row>
    <row r="115" spans="1:4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</row>
    <row r="116" spans="1:45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8">
    <sortCondition descending="1" ref="AJ15:AJ18"/>
    <sortCondition ref="L15:L18"/>
  </sortState>
  <conditionalFormatting sqref="K3:N6 K8:N11">
    <cfRule type="expression" dxfId="690" priority="97">
      <formula>$M3&gt;$N3</formula>
    </cfRule>
  </conditionalFormatting>
  <conditionalFormatting sqref="L1:M1">
    <cfRule type="cellIs" dxfId="689" priority="94" operator="notBetween">
      <formula>0.99</formula>
      <formula>1.01</formula>
    </cfRule>
  </conditionalFormatting>
  <conditionalFormatting sqref="K7:N7">
    <cfRule type="expression" dxfId="688" priority="93">
      <formula>$M7&gt;$N7</formula>
    </cfRule>
  </conditionalFormatting>
  <conditionalFormatting sqref="D5">
    <cfRule type="cellIs" dxfId="687" priority="92" operator="greaterThan">
      <formula>TODAY()-60</formula>
    </cfRule>
  </conditionalFormatting>
  <conditionalFormatting sqref="D13:E13">
    <cfRule type="cellIs" dxfId="686" priority="90" operator="notBetween">
      <formula>0.99</formula>
      <formula>1.01</formula>
    </cfRule>
  </conditionalFormatting>
  <conditionalFormatting sqref="D3:E3">
    <cfRule type="cellIs" dxfId="685" priority="89" operator="notEqual">
      <formula>"D"</formula>
    </cfRule>
  </conditionalFormatting>
  <conditionalFormatting sqref="P19:P100 W19:W100">
    <cfRule type="cellIs" dxfId="672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671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1" priority="98" stopIfTrue="1">
      <formula>$AH$15&lt;0</formula>
    </cfRule>
  </conditionalFormatting>
  <conditionalFormatting sqref="H16:AI16">
    <cfRule type="expression" dxfId="50" priority="99" stopIfTrue="1">
      <formula>$AH$16&lt;0</formula>
    </cfRule>
  </conditionalFormatting>
  <conditionalFormatting sqref="H17:AI17">
    <cfRule type="expression" dxfId="49" priority="100" stopIfTrue="1">
      <formula>$AH$17&lt;0</formula>
    </cfRule>
  </conditionalFormatting>
  <conditionalFormatting sqref="H18:AI18">
    <cfRule type="expression" dxfId="48" priority="101" stopIfTrue="1">
      <formula>$AH$18&lt;0</formula>
    </cfRule>
  </conditionalFormatting>
  <hyperlinks>
    <hyperlink ref="B2" location="Dashboard!A1" display="Go to Dashboard" xr:uid="{E800FF7A-2D5B-4ADE-B44A-9BA7335D79A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588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9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87194-C1EC-4166-A419-AA897F4236FE}">
  <sheetPr codeName="Sheet18">
    <tabColor rgb="FFFFFFFF"/>
  </sheetPr>
  <dimension ref="A1:BO116"/>
  <sheetViews>
    <sheetView workbookViewId="0">
      <selection activeCell="G14" sqref="G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1040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/>
      <c r="C3" s="237" t="s">
        <v>35</v>
      </c>
      <c r="D3" s="583" t="s">
        <v>313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0.30566820322822502</v>
      </c>
      <c r="M3" s="131">
        <f>SUMIF($L$15:$L$100, "VIA *", AA$15:AA$100)</f>
        <v>0.30566820322822502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46042</v>
      </c>
      <c r="R3" s="248" t="s">
        <v>2</v>
      </c>
      <c r="S3" s="254"/>
      <c r="T3" s="254">
        <v>9</v>
      </c>
      <c r="U3" s="268">
        <v>16966.43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0.22336896545081406</v>
      </c>
      <c r="M4" s="132">
        <f>SUMPRODUCT($V$15:$V$100,AI15:AI100)</f>
        <v>0.22336896545081406</v>
      </c>
      <c r="N4" s="133">
        <f>IFERROR(INDEX(Dashboard!$AD:$AD,MATCH($D$2,Dashboard!$A:$A,0)),INDEX(Dashboard!$AD:$AD,MATCH(VALUE($D$2),Dashboard!$A:$A,0)))</f>
        <v>0.65</v>
      </c>
      <c r="O4" s="19"/>
      <c r="P4" s="19"/>
      <c r="Q4" s="587">
        <v>46042</v>
      </c>
      <c r="R4" s="249" t="s">
        <v>5</v>
      </c>
      <c r="S4" s="255"/>
      <c r="T4" s="255">
        <v>13</v>
      </c>
      <c r="U4" s="269">
        <v>14497.78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>
        <v>91561</v>
      </c>
      <c r="C5" s="556">
        <v>46036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0.12516231657771154</v>
      </c>
      <c r="M5" s="134">
        <f>SUMIF($S$15:$S$100, "Actions*", AI$15:AI$100)</f>
        <v>0.12516231657771154</v>
      </c>
      <c r="N5" s="135">
        <f>IFERROR(INDEX(Dashboard!$W:$W,MATCH($D$2,Dashboard!$A:$A,0)),INDEX(Dashboard!$W:$W,MATCH(VALUE($D$2),Dashboard!$A:$A,0)))</f>
        <v>0.65</v>
      </c>
      <c r="O5" s="19"/>
      <c r="P5" s="19"/>
      <c r="Q5" s="587">
        <v>46042</v>
      </c>
      <c r="R5" s="249" t="s">
        <v>6</v>
      </c>
      <c r="S5" s="255"/>
      <c r="T5" s="255">
        <v>39</v>
      </c>
      <c r="U5" s="269">
        <v>44526.74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249689.53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6.0214298933559611E-2</v>
      </c>
      <c r="M6" s="136">
        <f>SUMIF($T$15:$T$100, "*Obligations d'Etat*", AI$15:AI$100)+SUMIF($T$15:$T$100, "Crédit*", AI$15:AI$100)+SUMIF($T$15:$T$100, "*Convertibles*", AI$15:AI$100)</f>
        <v>6.0214298933559611E-2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46041</v>
      </c>
      <c r="R6" s="249" t="s">
        <v>7</v>
      </c>
      <c r="S6" s="255"/>
      <c r="T6" s="255">
        <v>25</v>
      </c>
      <c r="U6" s="269">
        <v>14797.21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5.801929299959032E-2</v>
      </c>
      <c r="M7" s="136">
        <f>SUMIF($S$15:$S$100, "*Performance Absolue*", AI$15:AI$100)+SUMIF($S$15:$S$100, "*Alternative Investment*", AI$15:AI$100)</f>
        <v>5.801929299959032E-2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46038</v>
      </c>
      <c r="R7" s="249" t="s">
        <v>53</v>
      </c>
      <c r="S7" s="255"/>
      <c r="T7" s="255">
        <v>50</v>
      </c>
      <c r="U7" s="269">
        <v>140340.15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46038</v>
      </c>
      <c r="R8" s="249" t="s">
        <v>12</v>
      </c>
      <c r="S8" s="255"/>
      <c r="T8" s="255">
        <v>112</v>
      </c>
      <c r="U8" s="269">
        <v>15113.76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0.17955746882938983</v>
      </c>
      <c r="M9" s="136">
        <f>SUMIF($T$15:$T$100, "*Diversifié*", AI$15:AI$100)</f>
        <v>0.17955746882938983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0.57704662265974871</v>
      </c>
      <c r="M11" s="132">
        <f>SUMIF($T$15:$T$100, "*Cash*", AI$15:AI$100)+SUMIF($S$15:$S$100, "*Monétaire*", AI$15:AI$100)</f>
        <v>0.57704662265974871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5.7070875178466637E-2</v>
      </c>
      <c r="F15" s="563">
        <f t="shared" ref="F15:F50" si="1">E15-D15</f>
        <v>-0.10292912482153337</v>
      </c>
      <c r="G15" s="43"/>
      <c r="H15" s="542" t="s">
        <v>1123</v>
      </c>
      <c r="I15" s="543" t="s">
        <v>1040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3713.35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1" si="2">IF(H15&lt;&gt;"",R15*W15*Q15*P15,"")</f>
        <v>3713.35</v>
      </c>
      <c r="Z15" s="7">
        <f>IF(O15&lt;&gt;"",(Y15+$D$7)/($D$6+$D$7),"")</f>
        <v>1.4871869076769057E-2</v>
      </c>
      <c r="AA15" s="17">
        <f t="shared" ref="AA15:AA46" si="3">IF(S15&lt;&gt;"",Z15,"")</f>
        <v>1.4871869076769057E-2</v>
      </c>
      <c r="AB15" s="196">
        <f t="shared" ref="AB15:AB21" si="4">IF(AND(S15&lt;&gt;"",X15&lt;&gt;"-"),AA15-X15,"")</f>
        <v>4.8718690767690573E-3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3713.35</v>
      </c>
      <c r="AG15" s="539" t="s">
        <v>306</v>
      </c>
      <c r="AH15" s="45">
        <f>AF15</f>
        <v>3713.35</v>
      </c>
      <c r="AI15" s="46">
        <f>(AH15*P15)/($D$6+$D$7)</f>
        <v>1.4871869076769057E-2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6.8091441399244904E-2</v>
      </c>
      <c r="F16" s="566">
        <f t="shared" si="1"/>
        <v>-2.6908558600755098E-2</v>
      </c>
      <c r="G16" s="43"/>
      <c r="H16" s="197" t="s">
        <v>1174</v>
      </c>
      <c r="I16" s="242" t="s">
        <v>1040</v>
      </c>
      <c r="J16" s="242" t="s">
        <v>708</v>
      </c>
      <c r="K16" s="242" t="s">
        <v>545</v>
      </c>
      <c r="L16" s="572" t="s">
        <v>7</v>
      </c>
      <c r="M16" s="572"/>
      <c r="N16" s="572"/>
      <c r="O16" s="241" t="s">
        <v>58</v>
      </c>
      <c r="P16" s="243">
        <v>1</v>
      </c>
      <c r="Q16" s="244">
        <v>25</v>
      </c>
      <c r="R16" s="245">
        <v>570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0.06</v>
      </c>
      <c r="Y16" s="247">
        <f t="shared" si="2"/>
        <v>14250</v>
      </c>
      <c r="Z16" s="7">
        <f t="shared" ref="Z16:Z21" si="5">IF(H16&lt;&gt;"",Y16/($D$6+$D$7),"")</f>
        <v>5.7070875178466637E-2</v>
      </c>
      <c r="AA16" s="17">
        <f t="shared" si="3"/>
        <v>5.7070875178466637E-2</v>
      </c>
      <c r="AB16" s="196">
        <f t="shared" si="4"/>
        <v>-2.9291248215333604E-3</v>
      </c>
      <c r="AC16" s="247">
        <f t="shared" ref="AC16:AC21" si="6">IF(AND($AA16&lt;&gt;"",Q16&lt;&gt;""),($D$6+$D$7)*AA16-Y16,"")</f>
        <v>0</v>
      </c>
      <c r="AD16" s="246">
        <f t="shared" ref="AD16:AD21" si="7">IF(AND($AC16&lt;&gt;""),AC16/R16/W16/P16,"")</f>
        <v>0</v>
      </c>
      <c r="AE16" s="18">
        <f t="shared" ref="AE16:AE21" si="8">IF(Q16&lt;&gt;"",ROUND(AD16,0),"")</f>
        <v>0</v>
      </c>
      <c r="AF16" s="247">
        <f t="shared" ref="AF16:AF21" si="9">IF(AD16&lt;&gt;"",AE16*R16*W16,"")</f>
        <v>0</v>
      </c>
      <c r="AG16" s="247">
        <f t="shared" ref="AG16:AG21" si="10">IF(AD16&lt;&gt;"",AE16*R16*W16*P16,"")</f>
        <v>0</v>
      </c>
      <c r="AH16" s="45">
        <f t="shared" ref="AH16:AH21" si="11">IF(H16&lt;&gt;"",AE16+Q16,"")</f>
        <v>25</v>
      </c>
      <c r="AI16" s="46">
        <f t="shared" ref="AI16:AI21" si="12">IF(AH16&lt;&gt;"",(AH16*R16*W16*P16)/($D$6+$D$7),"")</f>
        <v>5.7070875178466637E-2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</v>
      </c>
      <c r="F17" s="566">
        <f t="shared" si="1"/>
        <v>-0.20500000000000002</v>
      </c>
      <c r="G17" s="43"/>
      <c r="H17" s="197" t="s">
        <v>1169</v>
      </c>
      <c r="I17" s="242" t="s">
        <v>1040</v>
      </c>
      <c r="J17" s="242" t="s">
        <v>699</v>
      </c>
      <c r="K17" s="242" t="s">
        <v>539</v>
      </c>
      <c r="L17" s="572" t="s">
        <v>2</v>
      </c>
      <c r="M17" s="572"/>
      <c r="N17" s="572"/>
      <c r="O17" s="241" t="s">
        <v>58</v>
      </c>
      <c r="P17" s="243">
        <v>1</v>
      </c>
      <c r="Q17" s="244">
        <v>9</v>
      </c>
      <c r="R17" s="245">
        <v>1889.08</v>
      </c>
      <c r="S17" s="2" t="s">
        <v>220</v>
      </c>
      <c r="T17" s="2" t="s">
        <v>221</v>
      </c>
      <c r="U17" s="2" t="s">
        <v>621</v>
      </c>
      <c r="V17" s="109">
        <v>1</v>
      </c>
      <c r="W17" s="579">
        <v>1</v>
      </c>
      <c r="X17" s="130">
        <v>7.0000000000000007E-2</v>
      </c>
      <c r="Y17" s="247">
        <f t="shared" si="2"/>
        <v>17001.72</v>
      </c>
      <c r="Z17" s="7">
        <f t="shared" si="5"/>
        <v>6.8091441399244904E-2</v>
      </c>
      <c r="AA17" s="17">
        <f t="shared" si="3"/>
        <v>6.8091441399244904E-2</v>
      </c>
      <c r="AB17" s="196">
        <f t="shared" si="4"/>
        <v>-1.9085586007551031E-3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9</v>
      </c>
      <c r="AI17" s="46">
        <f t="shared" si="12"/>
        <v>6.8091441399244904E-2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1173</v>
      </c>
      <c r="I18" s="242" t="s">
        <v>1040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39</v>
      </c>
      <c r="R18" s="245">
        <v>1149.58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0.18</v>
      </c>
      <c r="Y18" s="247">
        <f t="shared" si="2"/>
        <v>44833.619999999995</v>
      </c>
      <c r="Z18" s="7">
        <f t="shared" si="5"/>
        <v>0.17955746882938983</v>
      </c>
      <c r="AA18" s="17">
        <f t="shared" si="3"/>
        <v>0.17955746882938983</v>
      </c>
      <c r="AB18" s="196">
        <f t="shared" si="4"/>
        <v>-4.425311706101609E-4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39</v>
      </c>
      <c r="AI18" s="46">
        <f t="shared" si="12"/>
        <v>0.17955746882938983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1.4871869076769057E-2</v>
      </c>
      <c r="F19" s="566">
        <f t="shared" si="1"/>
        <v>4.8718690767690573E-3</v>
      </c>
      <c r="G19" s="43"/>
      <c r="H19" s="197" t="s">
        <v>1175</v>
      </c>
      <c r="I19" s="242" t="s">
        <v>1040</v>
      </c>
      <c r="J19" s="242" t="s">
        <v>702</v>
      </c>
      <c r="K19" s="242" t="s">
        <v>549</v>
      </c>
      <c r="L19" s="572" t="s">
        <v>12</v>
      </c>
      <c r="M19" s="572"/>
      <c r="N19" s="572"/>
      <c r="O19" s="241" t="s">
        <v>58</v>
      </c>
      <c r="P19" s="243">
        <v>1</v>
      </c>
      <c r="Q19" s="244">
        <v>112</v>
      </c>
      <c r="R19" s="245">
        <v>134.24</v>
      </c>
      <c r="S19" s="2" t="s">
        <v>13</v>
      </c>
      <c r="T19" s="2" t="s">
        <v>231</v>
      </c>
      <c r="U19" s="2" t="s">
        <v>621</v>
      </c>
      <c r="V19" s="109">
        <v>0</v>
      </c>
      <c r="W19" s="579">
        <v>1</v>
      </c>
      <c r="X19" s="130">
        <v>0.06</v>
      </c>
      <c r="Y19" s="247">
        <f t="shared" si="2"/>
        <v>15034.880000000001</v>
      </c>
      <c r="Z19" s="7">
        <f t="shared" si="5"/>
        <v>6.0214298933559611E-2</v>
      </c>
      <c r="AA19" s="17">
        <f t="shared" si="3"/>
        <v>6.0214298933559611E-2</v>
      </c>
      <c r="AB19" s="196">
        <f t="shared" si="4"/>
        <v>2.1429893355961321E-4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112</v>
      </c>
      <c r="AI19" s="46">
        <f t="shared" si="12"/>
        <v>6.0214298933559611E-2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1124</v>
      </c>
      <c r="I20" s="242" t="s">
        <v>1040</v>
      </c>
      <c r="J20" s="242" t="s">
        <v>701</v>
      </c>
      <c r="K20" s="242" t="s">
        <v>544</v>
      </c>
      <c r="L20" s="572" t="s">
        <v>53</v>
      </c>
      <c r="M20" s="572"/>
      <c r="N20" s="572"/>
      <c r="O20" s="241" t="s">
        <v>58</v>
      </c>
      <c r="P20" s="243">
        <v>1</v>
      </c>
      <c r="Q20" s="244">
        <v>50</v>
      </c>
      <c r="R20" s="245">
        <v>2807.3829999999998</v>
      </c>
      <c r="S20" s="2" t="s">
        <v>228</v>
      </c>
      <c r="T20" s="2" t="s">
        <v>229</v>
      </c>
      <c r="U20" s="2" t="s">
        <v>621</v>
      </c>
      <c r="V20" s="109">
        <v>0</v>
      </c>
      <c r="W20" s="579">
        <v>1</v>
      </c>
      <c r="X20" s="130">
        <v>0.18</v>
      </c>
      <c r="Y20" s="247">
        <f t="shared" si="2"/>
        <v>140369.15</v>
      </c>
      <c r="Z20" s="7">
        <f t="shared" si="5"/>
        <v>0.56217475358297964</v>
      </c>
      <c r="AA20" s="17">
        <f t="shared" si="3"/>
        <v>0.56217475358297964</v>
      </c>
      <c r="AB20" s="196">
        <f t="shared" si="4"/>
        <v>0.38217475358297964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50</v>
      </c>
      <c r="AI20" s="46">
        <f t="shared" si="12"/>
        <v>0.56217475358297964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1172</v>
      </c>
      <c r="I21" s="242" t="s">
        <v>1040</v>
      </c>
      <c r="J21" s="242" t="s">
        <v>700</v>
      </c>
      <c r="K21" s="242" t="s">
        <v>542</v>
      </c>
      <c r="L21" s="572" t="s">
        <v>5</v>
      </c>
      <c r="M21" s="572"/>
      <c r="N21" s="572"/>
      <c r="O21" s="241" t="s">
        <v>58</v>
      </c>
      <c r="P21" s="243">
        <v>1</v>
      </c>
      <c r="Q21" s="244">
        <v>13</v>
      </c>
      <c r="R21" s="245">
        <v>1114.3699999999999</v>
      </c>
      <c r="S21" s="2" t="s">
        <v>224</v>
      </c>
      <c r="T21" s="2" t="s">
        <v>225</v>
      </c>
      <c r="U21" s="2" t="s">
        <v>622</v>
      </c>
      <c r="V21" s="109">
        <v>0.3</v>
      </c>
      <c r="W21" s="579">
        <v>1</v>
      </c>
      <c r="X21" s="130">
        <v>0.06</v>
      </c>
      <c r="Y21" s="247">
        <f t="shared" si="2"/>
        <v>14486.809999999998</v>
      </c>
      <c r="Z21" s="7">
        <f t="shared" si="5"/>
        <v>5.801929299959032E-2</v>
      </c>
      <c r="AA21" s="17">
        <f t="shared" si="3"/>
        <v>5.801929299959032E-2</v>
      </c>
      <c r="AB21" s="196">
        <f t="shared" si="4"/>
        <v>-1.9807070004096775E-3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13</v>
      </c>
      <c r="AI21" s="46">
        <f t="shared" si="12"/>
        <v>5.801929299959032E-2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ref="Y22:Y78" si="13">IF(H22&lt;&gt;"",R22*W22*Q22*P22,"")</f>
        <v/>
      </c>
      <c r="Z22" s="7" t="str">
        <f t="shared" ref="Z22:Z78" si="14">IF(H22&lt;&gt;"",Y22/($D$6+$D$7),"")</f>
        <v/>
      </c>
      <c r="AA22" s="17" t="str">
        <f t="shared" si="3"/>
        <v/>
      </c>
      <c r="AB22" s="196" t="str">
        <f t="shared" ref="AB22:AB78" si="15">IF(AND(S22&lt;&gt;"",X22&lt;&gt;"-"),AA22-X22,"")</f>
        <v/>
      </c>
      <c r="AC22" s="247" t="str">
        <f t="shared" ref="AC22:AC78" si="16">IF(AND($AA22&lt;&gt;"",Q22&lt;&gt;""),($D$6+$D$7)*AA22-Y22,"")</f>
        <v/>
      </c>
      <c r="AD22" s="246" t="str">
        <f t="shared" ref="AD22:AD78" si="17">IF(AND($AC22&lt;&gt;""),AC22/R22/W22/P22,"")</f>
        <v/>
      </c>
      <c r="AE22" s="18" t="str">
        <f t="shared" ref="AE22:AE78" si="18">IF(Q22&lt;&gt;"",ROUND(AD22,0),"")</f>
        <v/>
      </c>
      <c r="AF22" s="247" t="str">
        <f t="shared" ref="AF22:AF78" si="19">IF(AD22&lt;&gt;"",AE22*R22*W22,"")</f>
        <v/>
      </c>
      <c r="AG22" s="247" t="str">
        <f t="shared" ref="AG22:AG78" si="20">IF(AD22&lt;&gt;"",AE22*R22*W22*P22,"")</f>
        <v/>
      </c>
      <c r="AH22" s="45" t="str">
        <f t="shared" ref="AH22:AH78" si="21">IF(H22&lt;&gt;"",AE22+Q22,"")</f>
        <v/>
      </c>
      <c r="AI22" s="46" t="str">
        <f t="shared" ref="AI22:AI78" si="22">IF(AH22&lt;&gt;"",(AH22*R22*W22*P22)/($D$6+$D$7),"")</f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13"/>
        <v/>
      </c>
      <c r="Z23" s="7" t="str">
        <f t="shared" si="14"/>
        <v/>
      </c>
      <c r="AA23" s="17" t="str">
        <f t="shared" si="3"/>
        <v/>
      </c>
      <c r="AB23" s="196" t="str">
        <f t="shared" si="15"/>
        <v/>
      </c>
      <c r="AC23" s="247" t="str">
        <f t="shared" si="16"/>
        <v/>
      </c>
      <c r="AD23" s="246" t="str">
        <f t="shared" si="17"/>
        <v/>
      </c>
      <c r="AE23" s="18" t="str">
        <f t="shared" si="18"/>
        <v/>
      </c>
      <c r="AF23" s="247" t="str">
        <f t="shared" si="19"/>
        <v/>
      </c>
      <c r="AG23" s="247" t="str">
        <f t="shared" si="20"/>
        <v/>
      </c>
      <c r="AH23" s="45" t="str">
        <f t="shared" si="21"/>
        <v/>
      </c>
      <c r="AI23" s="46" t="str">
        <f t="shared" si="2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13"/>
        <v/>
      </c>
      <c r="Z24" s="7" t="str">
        <f t="shared" si="14"/>
        <v/>
      </c>
      <c r="AA24" s="17" t="str">
        <f t="shared" si="3"/>
        <v/>
      </c>
      <c r="AB24" s="196" t="str">
        <f t="shared" si="15"/>
        <v/>
      </c>
      <c r="AC24" s="247" t="str">
        <f t="shared" si="16"/>
        <v/>
      </c>
      <c r="AD24" s="246" t="str">
        <f t="shared" si="17"/>
        <v/>
      </c>
      <c r="AE24" s="18" t="str">
        <f t="shared" si="18"/>
        <v/>
      </c>
      <c r="AF24" s="247" t="str">
        <f t="shared" si="19"/>
        <v/>
      </c>
      <c r="AG24" s="247" t="str">
        <f t="shared" si="20"/>
        <v/>
      </c>
      <c r="AH24" s="45" t="str">
        <f t="shared" si="21"/>
        <v/>
      </c>
      <c r="AI24" s="46" t="str">
        <f t="shared" si="2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6.0214298933559611E-2</v>
      </c>
      <c r="F25" s="566">
        <f t="shared" si="1"/>
        <v>2.1429893355961321E-4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0.17955746882938983</v>
      </c>
      <c r="F26" s="566">
        <f t="shared" si="1"/>
        <v>-4.425311706101609E-4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5.801929299959032E-2</v>
      </c>
      <c r="F27" s="566">
        <f t="shared" si="1"/>
        <v>-1.9807070004096775E-3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0.56217475358297964</v>
      </c>
      <c r="F41" s="571">
        <f t="shared" si="1"/>
        <v>0.38217475358297964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670" priority="13">
      <formula>$M3&gt;$N3</formula>
    </cfRule>
  </conditionalFormatting>
  <conditionalFormatting sqref="L1:M1">
    <cfRule type="cellIs" dxfId="669" priority="10" operator="notBetween">
      <formula>0.99</formula>
      <formula>1.01</formula>
    </cfRule>
  </conditionalFormatting>
  <conditionalFormatting sqref="K7:N7">
    <cfRule type="expression" dxfId="668" priority="9">
      <formula>$M7&gt;$N7</formula>
    </cfRule>
  </conditionalFormatting>
  <conditionalFormatting sqref="D5">
    <cfRule type="cellIs" dxfId="667" priority="8" operator="greaterThan">
      <formula>TODAY()-60</formula>
    </cfRule>
  </conditionalFormatting>
  <conditionalFormatting sqref="D13:E13">
    <cfRule type="cellIs" dxfId="666" priority="6" operator="notBetween">
      <formula>0.99</formula>
      <formula>1.01</formula>
    </cfRule>
  </conditionalFormatting>
  <conditionalFormatting sqref="D3:E3">
    <cfRule type="cellIs" dxfId="665" priority="5" operator="notEqual">
      <formula>"D"</formula>
    </cfRule>
  </conditionalFormatting>
  <conditionalFormatting sqref="P16:P100 W16:W100">
    <cfRule type="cellIs" dxfId="664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663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62" priority="14" stopIfTrue="1">
      <formula>$AH$15&lt;0</formula>
    </cfRule>
  </conditionalFormatting>
  <hyperlinks>
    <hyperlink ref="B2" location="Dashboard!A1" display="Go to Dashboard" xr:uid="{12241C12-A61E-47E8-B0E7-81B8BD45B6C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76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7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C86B6-B031-4982-B859-02DE79627896}">
  <sheetPr codeName="Sheet13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316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177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0.27877460447454411</v>
      </c>
      <c r="M3" s="131">
        <f>SUMIF($L$15:$L$100, "VIA *", AA$15:AA$100)</f>
        <v>0.27877460447454411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46044</v>
      </c>
      <c r="R3" s="248" t="s">
        <v>4</v>
      </c>
      <c r="S3" s="254"/>
      <c r="T3" s="254">
        <v>8</v>
      </c>
      <c r="U3" s="268">
        <v>22108.84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39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0.53583319795761342</v>
      </c>
      <c r="M4" s="132">
        <f>SUMPRODUCT($V$15:$V$100,AI15:AI100)</f>
        <v>0.53583319795761342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46042</v>
      </c>
      <c r="R4" s="249" t="s">
        <v>53</v>
      </c>
      <c r="S4" s="255"/>
      <c r="T4" s="255">
        <v>-8</v>
      </c>
      <c r="U4" s="269">
        <v>-22357.42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335</v>
      </c>
      <c r="C5" s="556">
        <v>45839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0.15568457017808629</v>
      </c>
      <c r="M5" s="134">
        <f>SUMIF($S$15:$S$100, "Actions*", AI$15:AI$100)</f>
        <v>0.15568457017808629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46036</v>
      </c>
      <c r="R5" s="249" t="s">
        <v>53</v>
      </c>
      <c r="S5" s="255"/>
      <c r="T5" s="255">
        <v>3</v>
      </c>
      <c r="U5" s="269">
        <v>8490.81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261016.63862258394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4.01151438285898E-2</v>
      </c>
      <c r="M6" s="136">
        <f>SUMIF($T$15:$T$100, "*Obligations d'Etat*", AI$15:AI$100)+SUMIF($T$15:$T$100, "Crédit*", AI$15:AI$100)+SUMIF($T$15:$T$100, "*Convertibles*", AI$15:AI$100)</f>
        <v>4.01151438285898E-2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45994</v>
      </c>
      <c r="R6" s="249" t="s">
        <v>53</v>
      </c>
      <c r="S6" s="255"/>
      <c r="T6" s="255">
        <v>-9</v>
      </c>
      <c r="U6" s="269">
        <v>-25091.78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5.1232136275173742E-2</v>
      </c>
      <c r="M7" s="136">
        <f>SUMIF($S$15:$S$100, "*Performance Absolue*", AI$15:AI$100)+SUMIF($S$15:$S$100, "*Alternative Investment*", AI$15:AI$100)</f>
        <v>5.1232136275173742E-2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45981</v>
      </c>
      <c r="R7" s="249" t="s">
        <v>53</v>
      </c>
      <c r="S7" s="255"/>
      <c r="T7" s="255">
        <v>-5</v>
      </c>
      <c r="U7" s="269">
        <v>-13894.09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0.32906139797544881</v>
      </c>
      <c r="M8" s="136">
        <f>SUMIF($T$15:$T$100, "*Produits Structurés*", AI$15:AI$100) + SUMIF($T$15:$T$100, "Matières Premières*", AI$15:AI$100) + SUMIF($T$15:$T$100, "*Certificats*", AI$15:AI$100)</f>
        <v>0.32906139797544881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45980</v>
      </c>
      <c r="R8" s="249" t="s">
        <v>880</v>
      </c>
      <c r="S8" s="255"/>
      <c r="T8" s="255">
        <v>20000</v>
      </c>
      <c r="U8" s="269">
        <v>20080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0.1541484106619658</v>
      </c>
      <c r="M9" s="136">
        <f>SUMIF($T$15:$T$100, "*Diversifié*", AI$15:AI$100)</f>
        <v>0.1541484106619658</v>
      </c>
      <c r="N9" s="135" t="s">
        <v>306</v>
      </c>
      <c r="O9" s="19"/>
      <c r="P9" s="19"/>
      <c r="Q9" s="587">
        <v>45979</v>
      </c>
      <c r="R9" s="249" t="s">
        <v>10</v>
      </c>
      <c r="S9" s="255"/>
      <c r="T9" s="255">
        <v>691</v>
      </c>
      <c r="U9" s="269">
        <v>10339.969999999999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45978</v>
      </c>
      <c r="R10" s="249" t="s">
        <v>6</v>
      </c>
      <c r="S10" s="255"/>
      <c r="T10" s="255">
        <v>35</v>
      </c>
      <c r="U10" s="269">
        <v>39505.050000000003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0.26975834108073543</v>
      </c>
      <c r="M11" s="132">
        <f>SUMIF($T$15:$T$100, "*Cash*", AI$15:AI$100)+SUMIF($S$15:$S$100, "*Monétaire*", AI$15:AI$100)</f>
        <v>0.26975834108073543</v>
      </c>
      <c r="N11" s="133" t="s">
        <v>306</v>
      </c>
      <c r="O11" s="19"/>
      <c r="P11" s="19"/>
      <c r="Q11" s="588">
        <v>45978</v>
      </c>
      <c r="R11" s="250" t="s">
        <v>5</v>
      </c>
      <c r="S11" s="256"/>
      <c r="T11" s="256">
        <v>12</v>
      </c>
      <c r="U11" s="270">
        <v>13217.48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0.15</v>
      </c>
      <c r="E15" s="562">
        <f t="shared" ref="E15:E50" si="0">SUMIFS($AI$15:$AI$100,$T$15:$T$100,$B15,$U$15:$U$100,$C15)</f>
        <v>0</v>
      </c>
      <c r="F15" s="563">
        <f t="shared" ref="F15:F50" si="1">E15-D15</f>
        <v>-0.15</v>
      </c>
      <c r="G15" s="43"/>
      <c r="H15" s="542" t="s">
        <v>1123</v>
      </c>
      <c r="I15" s="543" t="s">
        <v>316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3390.64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8" si="2">IF(H15&lt;&gt;"",R15*W15*Q15*P15,"")</f>
        <v>3390.64</v>
      </c>
      <c r="Z15" s="7">
        <f>IF(O15&lt;&gt;"",(Y15+$D$7)/($D$6+$D$7),"")</f>
        <v>1.2990129739976781E-2</v>
      </c>
      <c r="AA15" s="17">
        <f t="shared" ref="AA15:AA46" si="3">IF(S15&lt;&gt;"",Z15,"")</f>
        <v>1.2990129739976781E-2</v>
      </c>
      <c r="AB15" s="196">
        <f t="shared" ref="AB15:AB28" si="4">IF(AND(S15&lt;&gt;"",X15&lt;&gt;"-"),AA15-X15,"")</f>
        <v>2.9901297399767806E-3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3390.64</v>
      </c>
      <c r="AG15" s="539" t="s">
        <v>306</v>
      </c>
      <c r="AH15" s="45">
        <f>AF15</f>
        <v>3390.64</v>
      </c>
      <c r="AI15" s="46">
        <f>(AH15*P15)/($D$6+$D$7)</f>
        <v>1.2990129739976781E-2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0.1</v>
      </c>
      <c r="E16" s="565">
        <f t="shared" si="0"/>
        <v>0</v>
      </c>
      <c r="F16" s="566">
        <f t="shared" si="1"/>
        <v>-0.1</v>
      </c>
      <c r="G16" s="43"/>
      <c r="H16" s="542" t="s">
        <v>1135</v>
      </c>
      <c r="I16" s="543" t="s">
        <v>316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2891.16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2450.9664292980669</v>
      </c>
      <c r="Z16" s="7">
        <f t="shared" ref="Z16:Z28" si="5">IF(H16&lt;&gt;"",Y16/($D$6+$D$7),"")</f>
        <v>9.3900773614743888E-3</v>
      </c>
      <c r="AA16" s="17">
        <f t="shared" si="3"/>
        <v>9.3900773614743888E-3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2891.16</v>
      </c>
      <c r="AI16" s="46">
        <f>(AH16*P16)/($D$6+$D$7)</f>
        <v>9.3900773614743888E-3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0.19</v>
      </c>
      <c r="E17" s="565">
        <f t="shared" si="0"/>
        <v>0.15568457017808629</v>
      </c>
      <c r="F17" s="566">
        <f t="shared" si="1"/>
        <v>-3.4315429821913712E-2</v>
      </c>
      <c r="G17" s="43"/>
      <c r="H17" s="197" t="s">
        <v>1178</v>
      </c>
      <c r="I17" s="242" t="s">
        <v>316</v>
      </c>
      <c r="J17" s="242" t="s">
        <v>712</v>
      </c>
      <c r="K17" s="242" t="s">
        <v>551</v>
      </c>
      <c r="L17" s="572" t="s">
        <v>61</v>
      </c>
      <c r="M17" s="572"/>
      <c r="N17" s="572"/>
      <c r="O17" s="241" t="s">
        <v>58</v>
      </c>
      <c r="P17" s="243">
        <v>1</v>
      </c>
      <c r="Q17" s="244">
        <v>20</v>
      </c>
      <c r="R17" s="245">
        <v>537.64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3.5000000000000003E-2</v>
      </c>
      <c r="Y17" s="247">
        <f t="shared" si="2"/>
        <v>10752.8</v>
      </c>
      <c r="Z17" s="7">
        <f t="shared" si="5"/>
        <v>4.1195841218183683E-2</v>
      </c>
      <c r="AA17" s="17">
        <f t="shared" si="3"/>
        <v>4.1195841218183683E-2</v>
      </c>
      <c r="AB17" s="196">
        <f t="shared" si="4"/>
        <v>6.19584121818368E-3</v>
      </c>
      <c r="AC17" s="247">
        <f t="shared" ref="AC17:AC28" si="6">IF(AND($AA17&lt;&gt;"",Q17&lt;&gt;""),($D$6+$D$7)*AA17-Y17,"")</f>
        <v>0</v>
      </c>
      <c r="AD17" s="246">
        <f t="shared" ref="AD17:AD28" si="7">IF(AND($AC17&lt;&gt;""),AC17/R17/W17/P17,"")</f>
        <v>0</v>
      </c>
      <c r="AE17" s="18">
        <f t="shared" ref="AE17:AE28" si="8">IF(Q17&lt;&gt;"",ROUND(AD17,0),"")</f>
        <v>0</v>
      </c>
      <c r="AF17" s="247">
        <f t="shared" ref="AF17:AF28" si="9">IF(AD17&lt;&gt;"",AE17*R17*W17,"")</f>
        <v>0</v>
      </c>
      <c r="AG17" s="247">
        <f t="shared" ref="AG17:AG28" si="10">IF(AD17&lt;&gt;"",AE17*R17*W17*P17,"")</f>
        <v>0</v>
      </c>
      <c r="AH17" s="45">
        <f t="shared" ref="AH17:AH28" si="11">IF(H17&lt;&gt;"",AE17+Q17,"")</f>
        <v>20</v>
      </c>
      <c r="AI17" s="46">
        <f t="shared" ref="AI17:AI28" si="12">IF(AH17&lt;&gt;"",(AH17*R17*W17*P17)/($D$6+$D$7),"")</f>
        <v>4.1195841218183683E-2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1181</v>
      </c>
      <c r="I18" s="242" t="s">
        <v>316</v>
      </c>
      <c r="J18" s="242" t="s">
        <v>711</v>
      </c>
      <c r="K18" s="242" t="s">
        <v>548</v>
      </c>
      <c r="L18" s="572" t="s">
        <v>10</v>
      </c>
      <c r="M18" s="572"/>
      <c r="N18" s="572"/>
      <c r="O18" s="241" t="s">
        <v>58</v>
      </c>
      <c r="P18" s="243">
        <v>1</v>
      </c>
      <c r="Q18" s="244">
        <v>691</v>
      </c>
      <c r="R18" s="245">
        <v>15.523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0.04</v>
      </c>
      <c r="Y18" s="247">
        <f t="shared" si="2"/>
        <v>10726.393</v>
      </c>
      <c r="Z18" s="7">
        <f t="shared" si="5"/>
        <v>4.109467142249805E-2</v>
      </c>
      <c r="AA18" s="17">
        <f t="shared" si="3"/>
        <v>4.109467142249805E-2</v>
      </c>
      <c r="AB18" s="196">
        <f t="shared" si="4"/>
        <v>1.0946714224980489E-3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691</v>
      </c>
      <c r="AI18" s="46">
        <f t="shared" si="12"/>
        <v>4.109467142249805E-2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2.238020710145117E-2</v>
      </c>
      <c r="F19" s="566">
        <f t="shared" si="1"/>
        <v>1.2380207101451169E-2</v>
      </c>
      <c r="G19" s="43"/>
      <c r="H19" s="197" t="s">
        <v>1171</v>
      </c>
      <c r="I19" s="242" t="s">
        <v>316</v>
      </c>
      <c r="J19" s="242" t="s">
        <v>706</v>
      </c>
      <c r="K19" s="242" t="s">
        <v>541</v>
      </c>
      <c r="L19" s="572" t="s">
        <v>4</v>
      </c>
      <c r="M19" s="572"/>
      <c r="N19" s="572"/>
      <c r="O19" s="241" t="s">
        <v>865</v>
      </c>
      <c r="P19" s="243">
        <v>0.84774499830451</v>
      </c>
      <c r="Q19" s="244">
        <v>8</v>
      </c>
      <c r="R19" s="245">
        <v>2824.71</v>
      </c>
      <c r="S19" s="2" t="s">
        <v>220</v>
      </c>
      <c r="T19" s="2" t="s">
        <v>223</v>
      </c>
      <c r="U19" s="2" t="s">
        <v>622</v>
      </c>
      <c r="V19" s="109">
        <v>1</v>
      </c>
      <c r="W19" s="579">
        <v>1</v>
      </c>
      <c r="X19" s="130">
        <v>7.0000000000000007E-2</v>
      </c>
      <c r="Y19" s="247">
        <f t="shared" si="2"/>
        <v>19157.070193285861</v>
      </c>
      <c r="Z19" s="7">
        <f t="shared" si="5"/>
        <v>7.3394057537404564E-2</v>
      </c>
      <c r="AA19" s="17">
        <f t="shared" si="3"/>
        <v>7.3394057537404564E-2</v>
      </c>
      <c r="AB19" s="196">
        <f t="shared" si="4"/>
        <v>3.3940575374045573E-3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</v>
      </c>
      <c r="AI19" s="46">
        <f t="shared" si="12"/>
        <v>7.3394057537404564E-2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1173</v>
      </c>
      <c r="I20" s="242" t="s">
        <v>316</v>
      </c>
      <c r="J20" s="242" t="s">
        <v>707</v>
      </c>
      <c r="K20" s="242" t="s">
        <v>543</v>
      </c>
      <c r="L20" s="572" t="s">
        <v>6</v>
      </c>
      <c r="M20" s="572"/>
      <c r="N20" s="572"/>
      <c r="O20" s="241" t="s">
        <v>58</v>
      </c>
      <c r="P20" s="243">
        <v>1</v>
      </c>
      <c r="Q20" s="244">
        <v>35</v>
      </c>
      <c r="R20" s="245">
        <v>1149.58</v>
      </c>
      <c r="S20" s="2" t="s">
        <v>226</v>
      </c>
      <c r="T20" s="2" t="s">
        <v>227</v>
      </c>
      <c r="U20" s="2" t="s">
        <v>622</v>
      </c>
      <c r="V20" s="109">
        <v>0.45</v>
      </c>
      <c r="W20" s="579">
        <v>1</v>
      </c>
      <c r="X20" s="130">
        <v>0.15</v>
      </c>
      <c r="Y20" s="247">
        <f t="shared" si="2"/>
        <v>40235.299999999996</v>
      </c>
      <c r="Z20" s="7">
        <f t="shared" si="5"/>
        <v>0.1541484106619658</v>
      </c>
      <c r="AA20" s="17">
        <f t="shared" si="3"/>
        <v>0.1541484106619658</v>
      </c>
      <c r="AB20" s="196">
        <f t="shared" si="4"/>
        <v>4.1484106619658068E-3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35</v>
      </c>
      <c r="AI20" s="46">
        <f t="shared" si="12"/>
        <v>0.1541484106619658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1200</v>
      </c>
      <c r="I21" s="242" t="s">
        <v>316</v>
      </c>
      <c r="J21" s="242" t="s">
        <v>796</v>
      </c>
      <c r="K21" s="242" t="s">
        <v>1201</v>
      </c>
      <c r="L21" s="572" t="s">
        <v>880</v>
      </c>
      <c r="M21" s="572"/>
      <c r="N21" s="572"/>
      <c r="O21" s="241" t="s">
        <v>58</v>
      </c>
      <c r="P21" s="243">
        <v>1</v>
      </c>
      <c r="Q21" s="244">
        <v>20000</v>
      </c>
      <c r="R21" s="245">
        <v>98.71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19742</v>
      </c>
      <c r="Z21" s="7">
        <f t="shared" si="5"/>
        <v>7.5635025047372073E-2</v>
      </c>
      <c r="AA21" s="17">
        <f t="shared" si="3"/>
        <v>7.5635025047372073E-2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20000</v>
      </c>
      <c r="AI21" s="46">
        <f t="shared" si="12"/>
        <v>7.5635025047372059E-2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1196</v>
      </c>
      <c r="I22" s="242" t="s">
        <v>316</v>
      </c>
      <c r="J22" s="242" t="s">
        <v>724</v>
      </c>
      <c r="K22" s="242" t="s">
        <v>1197</v>
      </c>
      <c r="L22" s="572" t="s">
        <v>896</v>
      </c>
      <c r="M22" s="572"/>
      <c r="N22" s="572"/>
      <c r="O22" s="241" t="s">
        <v>58</v>
      </c>
      <c r="P22" s="243">
        <v>1</v>
      </c>
      <c r="Q22" s="244">
        <v>25000</v>
      </c>
      <c r="R22" s="245">
        <v>100.36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25090</v>
      </c>
      <c r="Z22" s="7">
        <f t="shared" si="5"/>
        <v>9.6124140332213823E-2</v>
      </c>
      <c r="AA22" s="17">
        <f t="shared" si="3"/>
        <v>9.6124140332213823E-2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25000</v>
      </c>
      <c r="AI22" s="46">
        <f t="shared" si="12"/>
        <v>9.6124140332213823E-2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1194</v>
      </c>
      <c r="I23" s="242" t="s">
        <v>316</v>
      </c>
      <c r="J23" s="242" t="s">
        <v>749</v>
      </c>
      <c r="K23" s="242" t="s">
        <v>1195</v>
      </c>
      <c r="L23" s="572" t="s">
        <v>910</v>
      </c>
      <c r="M23" s="572"/>
      <c r="N23" s="572"/>
      <c r="O23" s="241" t="s">
        <v>58</v>
      </c>
      <c r="P23" s="243">
        <v>1</v>
      </c>
      <c r="Q23" s="244">
        <v>20000</v>
      </c>
      <c r="R23" s="245">
        <v>99.01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19802.000000000004</v>
      </c>
      <c r="Z23" s="7">
        <f t="shared" si="5"/>
        <v>7.5864895450717354E-2</v>
      </c>
      <c r="AA23" s="17">
        <f t="shared" si="3"/>
        <v>7.5864895450717354E-2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20000</v>
      </c>
      <c r="AI23" s="46">
        <f t="shared" si="12"/>
        <v>7.586489545071734E-2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1198</v>
      </c>
      <c r="I24" s="242" t="s">
        <v>316</v>
      </c>
      <c r="J24" s="242" t="s">
        <v>797</v>
      </c>
      <c r="K24" s="242" t="s">
        <v>1199</v>
      </c>
      <c r="L24" s="572" t="s">
        <v>901</v>
      </c>
      <c r="M24" s="572"/>
      <c r="N24" s="572"/>
      <c r="O24" s="241" t="s">
        <v>58</v>
      </c>
      <c r="P24" s="243">
        <v>1</v>
      </c>
      <c r="Q24" s="244">
        <v>13000</v>
      </c>
      <c r="R24" s="245">
        <v>95.95</v>
      </c>
      <c r="S24" s="2" t="s">
        <v>66</v>
      </c>
      <c r="T24" s="2" t="s">
        <v>929</v>
      </c>
      <c r="U24" s="2" t="s">
        <v>622</v>
      </c>
      <c r="V24" s="109">
        <v>1</v>
      </c>
      <c r="W24" s="579">
        <v>0.01</v>
      </c>
      <c r="X24" s="130" t="s">
        <v>306</v>
      </c>
      <c r="Y24" s="247">
        <f t="shared" si="2"/>
        <v>12473.5</v>
      </c>
      <c r="Z24" s="7">
        <f t="shared" si="5"/>
        <v>4.7788141268787131E-2</v>
      </c>
      <c r="AA24" s="17">
        <f t="shared" si="3"/>
        <v>4.7788141268787131E-2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13000</v>
      </c>
      <c r="AI24" s="46">
        <f t="shared" si="12"/>
        <v>4.7788141268787131E-2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4.01151438285898E-2</v>
      </c>
      <c r="F25" s="566">
        <f t="shared" si="1"/>
        <v>1.1514382858979905E-4</v>
      </c>
      <c r="G25" s="43"/>
      <c r="H25" s="197" t="s">
        <v>1192</v>
      </c>
      <c r="I25" s="242" t="s">
        <v>316</v>
      </c>
      <c r="J25" s="242" t="s">
        <v>722</v>
      </c>
      <c r="K25" s="242" t="s">
        <v>1193</v>
      </c>
      <c r="L25" s="572" t="s">
        <v>883</v>
      </c>
      <c r="M25" s="572"/>
      <c r="N25" s="572"/>
      <c r="O25" s="241" t="s">
        <v>58</v>
      </c>
      <c r="P25" s="243">
        <v>1</v>
      </c>
      <c r="Q25" s="244">
        <v>10000</v>
      </c>
      <c r="R25" s="245">
        <v>87.83</v>
      </c>
      <c r="S25" s="2" t="s">
        <v>66</v>
      </c>
      <c r="T25" s="2" t="s">
        <v>930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8783</v>
      </c>
      <c r="Z25" s="7">
        <f t="shared" si="5"/>
        <v>3.3649195876358472E-2</v>
      </c>
      <c r="AA25" s="17">
        <f t="shared" si="3"/>
        <v>3.3649195876358472E-2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10000</v>
      </c>
      <c r="AI25" s="46">
        <f t="shared" si="12"/>
        <v>3.3649195876358472E-2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0.1541484106619658</v>
      </c>
      <c r="F26" s="566">
        <f t="shared" si="1"/>
        <v>4.1484106619658068E-3</v>
      </c>
      <c r="G26" s="43"/>
      <c r="H26" s="197" t="s">
        <v>1175</v>
      </c>
      <c r="I26" s="242" t="s">
        <v>316</v>
      </c>
      <c r="J26" s="242" t="s">
        <v>702</v>
      </c>
      <c r="K26" s="242" t="s">
        <v>549</v>
      </c>
      <c r="L26" s="572" t="s">
        <v>12</v>
      </c>
      <c r="M26" s="572"/>
      <c r="N26" s="572"/>
      <c r="O26" s="241" t="s">
        <v>58</v>
      </c>
      <c r="P26" s="243">
        <v>1</v>
      </c>
      <c r="Q26" s="244">
        <v>78</v>
      </c>
      <c r="R26" s="245">
        <v>134.24</v>
      </c>
      <c r="S26" s="2" t="s">
        <v>13</v>
      </c>
      <c r="T26" s="2" t="s">
        <v>231</v>
      </c>
      <c r="U26" s="2" t="s">
        <v>621</v>
      </c>
      <c r="V26" s="109">
        <v>0</v>
      </c>
      <c r="W26" s="579">
        <v>1</v>
      </c>
      <c r="X26" s="130">
        <v>0.04</v>
      </c>
      <c r="Y26" s="247">
        <f t="shared" si="2"/>
        <v>10470.720000000001</v>
      </c>
      <c r="Z26" s="7">
        <f t="shared" si="5"/>
        <v>4.01151438285898E-2</v>
      </c>
      <c r="AA26" s="17">
        <f t="shared" si="3"/>
        <v>4.01151438285898E-2</v>
      </c>
      <c r="AB26" s="196">
        <f t="shared" si="4"/>
        <v>1.1514382858979905E-4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78</v>
      </c>
      <c r="AI26" s="46">
        <f t="shared" si="12"/>
        <v>4.01151438285898E-2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5.1232136275173742E-2</v>
      </c>
      <c r="F27" s="566">
        <f t="shared" si="1"/>
        <v>6.2321362751737441E-3</v>
      </c>
      <c r="G27" s="43"/>
      <c r="H27" s="197" t="s">
        <v>1124</v>
      </c>
      <c r="I27" s="242" t="s">
        <v>316</v>
      </c>
      <c r="J27" s="242" t="s">
        <v>701</v>
      </c>
      <c r="K27" s="242" t="s">
        <v>544</v>
      </c>
      <c r="L27" s="572" t="s">
        <v>53</v>
      </c>
      <c r="M27" s="572"/>
      <c r="N27" s="572"/>
      <c r="O27" s="241" t="s">
        <v>58</v>
      </c>
      <c r="P27" s="243">
        <v>1</v>
      </c>
      <c r="Q27" s="244">
        <v>23</v>
      </c>
      <c r="R27" s="245">
        <v>2807.3829999999998</v>
      </c>
      <c r="S27" s="2" t="s">
        <v>228</v>
      </c>
      <c r="T27" s="2" t="s">
        <v>229</v>
      </c>
      <c r="U27" s="2" t="s">
        <v>621</v>
      </c>
      <c r="V27" s="109">
        <v>0</v>
      </c>
      <c r="W27" s="579">
        <v>1</v>
      </c>
      <c r="X27" s="130">
        <v>0</v>
      </c>
      <c r="Y27" s="247">
        <f t="shared" si="2"/>
        <v>64569.808999999994</v>
      </c>
      <c r="Z27" s="7">
        <f t="shared" si="5"/>
        <v>0.24737813397928426</v>
      </c>
      <c r="AA27" s="17">
        <f t="shared" si="3"/>
        <v>0.24737813397928426</v>
      </c>
      <c r="AB27" s="196">
        <f t="shared" si="4"/>
        <v>0.24737813397928426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23</v>
      </c>
      <c r="AI27" s="46">
        <f t="shared" si="12"/>
        <v>0.24737813397928426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1172</v>
      </c>
      <c r="I28" s="242" t="s">
        <v>316</v>
      </c>
      <c r="J28" s="242" t="s">
        <v>700</v>
      </c>
      <c r="K28" s="242" t="s">
        <v>542</v>
      </c>
      <c r="L28" s="572" t="s">
        <v>5</v>
      </c>
      <c r="M28" s="572"/>
      <c r="N28" s="572"/>
      <c r="O28" s="241" t="s">
        <v>58</v>
      </c>
      <c r="P28" s="243">
        <v>1</v>
      </c>
      <c r="Q28" s="244">
        <v>12</v>
      </c>
      <c r="R28" s="245">
        <v>1114.3699999999999</v>
      </c>
      <c r="S28" s="2" t="s">
        <v>224</v>
      </c>
      <c r="T28" s="2" t="s">
        <v>225</v>
      </c>
      <c r="U28" s="2" t="s">
        <v>622</v>
      </c>
      <c r="V28" s="109">
        <v>0.3</v>
      </c>
      <c r="W28" s="579">
        <v>1</v>
      </c>
      <c r="X28" s="130">
        <v>4.4999999999999998E-2</v>
      </c>
      <c r="Y28" s="247">
        <f t="shared" si="2"/>
        <v>13372.439999999999</v>
      </c>
      <c r="Z28" s="7">
        <f t="shared" si="5"/>
        <v>5.1232136275173742E-2</v>
      </c>
      <c r="AA28" s="17">
        <f t="shared" si="3"/>
        <v>5.1232136275173742E-2</v>
      </c>
      <c r="AB28" s="196">
        <f t="shared" si="4"/>
        <v>6.2321362751737441E-3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12</v>
      </c>
      <c r="AI28" s="46">
        <f t="shared" si="12"/>
        <v>5.1232136275173742E-2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ref="Y29:Y78" si="13">IF(H29&lt;&gt;"",R29*W29*Q29*P29,"")</f>
        <v/>
      </c>
      <c r="Z29" s="7" t="str">
        <f t="shared" ref="Z29:Z78" si="14">IF(H29&lt;&gt;"",Y29/($D$6+$D$7),"")</f>
        <v/>
      </c>
      <c r="AA29" s="17" t="str">
        <f t="shared" si="3"/>
        <v/>
      </c>
      <c r="AB29" s="196" t="str">
        <f t="shared" ref="AB29:AB78" si="15">IF(AND(S29&lt;&gt;"",X29&lt;&gt;"-"),AA29-X29,"")</f>
        <v/>
      </c>
      <c r="AC29" s="247" t="str">
        <f t="shared" ref="AC29:AC78" si="16">IF(AND($AA29&lt;&gt;"",Q29&lt;&gt;""),($D$6+$D$7)*AA29-Y29,"")</f>
        <v/>
      </c>
      <c r="AD29" s="246" t="str">
        <f t="shared" ref="AD29:AD78" si="17">IF(AND($AC29&lt;&gt;""),AC29/R29/W29/P29,"")</f>
        <v/>
      </c>
      <c r="AE29" s="18" t="str">
        <f t="shared" ref="AE29:AE78" si="18">IF(Q29&lt;&gt;"",ROUND(AD29,0),"")</f>
        <v/>
      </c>
      <c r="AF29" s="247" t="str">
        <f t="shared" ref="AF29:AF78" si="19">IF(AD29&lt;&gt;"",AE29*R29*W29,"")</f>
        <v/>
      </c>
      <c r="AG29" s="247" t="str">
        <f t="shared" ref="AG29:AG78" si="20">IF(AD29&lt;&gt;"",AE29*R29*W29*P29,"")</f>
        <v/>
      </c>
      <c r="AH29" s="45" t="str">
        <f t="shared" ref="AH29:AH78" si="21">IF(H29&lt;&gt;"",AE29+Q29,"")</f>
        <v/>
      </c>
      <c r="AI29" s="46" t="str">
        <f t="shared" ref="AI29:AI78" si="22">IF(AH29&lt;&gt;"",(AH29*R29*W29*P29)/($D$6+$D$7),"")</f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0.15149992049808941</v>
      </c>
      <c r="F34" s="566">
        <f t="shared" si="1"/>
        <v>0.15149992049808941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0.1</v>
      </c>
      <c r="E35" s="568">
        <f t="shared" si="0"/>
        <v>0.14391228160100095</v>
      </c>
      <c r="F35" s="566">
        <f t="shared" si="1"/>
        <v>4.3912281601000941E-2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0</v>
      </c>
      <c r="F37" s="566">
        <f t="shared" si="1"/>
        <v>-6.5000000000000002E-2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3.3649195876358472E-2</v>
      </c>
      <c r="F40" s="571">
        <f t="shared" si="1"/>
        <v>-4.1350804123641526E-2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</v>
      </c>
      <c r="E41" s="570">
        <f t="shared" si="0"/>
        <v>0.24737813397928426</v>
      </c>
      <c r="F41" s="571">
        <f t="shared" si="1"/>
        <v>0.24737813397928426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661" priority="13">
      <formula>$M3&gt;$N3</formula>
    </cfRule>
  </conditionalFormatting>
  <conditionalFormatting sqref="L1:M1">
    <cfRule type="cellIs" dxfId="660" priority="10" operator="notBetween">
      <formula>0.99</formula>
      <formula>1.01</formula>
    </cfRule>
  </conditionalFormatting>
  <conditionalFormatting sqref="K7:N7">
    <cfRule type="expression" dxfId="659" priority="9">
      <formula>$M7&gt;$N7</formula>
    </cfRule>
  </conditionalFormatting>
  <conditionalFormatting sqref="D5">
    <cfRule type="cellIs" dxfId="658" priority="8" operator="greaterThan">
      <formula>TODAY()-60</formula>
    </cfRule>
  </conditionalFormatting>
  <conditionalFormatting sqref="D13:E13">
    <cfRule type="cellIs" dxfId="657" priority="6" operator="notBetween">
      <formula>0.99</formula>
      <formula>1.01</formula>
    </cfRule>
  </conditionalFormatting>
  <conditionalFormatting sqref="D3:E3">
    <cfRule type="cellIs" dxfId="656" priority="5" operator="notEqual">
      <formula>"D"</formula>
    </cfRule>
  </conditionalFormatting>
  <conditionalFormatting sqref="P17:P100 W17:W100">
    <cfRule type="cellIs" dxfId="655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654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53" priority="14" stopIfTrue="1">
      <formula>$AH$15&lt;0</formula>
    </cfRule>
  </conditionalFormatting>
  <conditionalFormatting sqref="H16:AI16">
    <cfRule type="expression" dxfId="652" priority="15" stopIfTrue="1">
      <formula>$AH$16&lt;0</formula>
    </cfRule>
  </conditionalFormatting>
  <hyperlinks>
    <hyperlink ref="B2" location="Dashboard!A1" display="Go to Dashboard" xr:uid="{58588088-EF7C-40FD-B46F-7CDA85F00004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64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5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FEA1-AA81-40A9-A3C7-D958DB7C57D6}">
  <sheetPr codeName="Sheet16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0.99999999999999978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315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173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0.27551689075149977</v>
      </c>
      <c r="M3" s="131">
        <f>SUMIF($L$15:$L$100, "VIA *", AA$15:AA$100)</f>
        <v>0.27551689075149977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46043</v>
      </c>
      <c r="R3" s="248" t="s">
        <v>4</v>
      </c>
      <c r="S3" s="254"/>
      <c r="T3" s="254">
        <v>8</v>
      </c>
      <c r="U3" s="268">
        <v>22108.84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39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0.53460446289625252</v>
      </c>
      <c r="M4" s="132">
        <f>SUMPRODUCT($V$15:$V$100,AI15:AI100)</f>
        <v>0.53460446289625252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46042</v>
      </c>
      <c r="R4" s="249" t="s">
        <v>53</v>
      </c>
      <c r="S4" s="255"/>
      <c r="T4" s="255">
        <v>-8</v>
      </c>
      <c r="U4" s="269">
        <v>-22357.42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334</v>
      </c>
      <c r="C5" s="556">
        <v>45839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0.16281321133206678</v>
      </c>
      <c r="M5" s="134">
        <f>SUMIF($S$15:$S$100, "Actions*", AI$15:AI$100)</f>
        <v>0.16281321133206678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46036</v>
      </c>
      <c r="R5" s="249" t="s">
        <v>53</v>
      </c>
      <c r="S5" s="255"/>
      <c r="T5" s="255">
        <v>3</v>
      </c>
      <c r="U5" s="269">
        <v>8490.81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268275.34962258395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4.0030513482167331E-2</v>
      </c>
      <c r="M6" s="136">
        <f>SUMIF($T$15:$T$100, "*Obligations d'Etat*", AI$15:AI$100)+SUMIF($T$15:$T$100, "Crédit*", AI$15:AI$100)+SUMIF($T$15:$T$100, "*Convertibles*", AI$15:AI$100)</f>
        <v>4.0030513482167331E-2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45994</v>
      </c>
      <c r="R6" s="249" t="s">
        <v>53</v>
      </c>
      <c r="S6" s="255"/>
      <c r="T6" s="255">
        <v>-9</v>
      </c>
      <c r="U6" s="269">
        <v>-25091.78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4.9845951254234355E-2</v>
      </c>
      <c r="M7" s="136">
        <f>SUMIF($S$15:$S$100, "*Performance Absolue*", AI$15:AI$100)+SUMIF($S$15:$S$100, "*Alternative Investment*", AI$15:AI$100)</f>
        <v>4.9845951254234355E-2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45981</v>
      </c>
      <c r="R7" s="249" t="s">
        <v>53</v>
      </c>
      <c r="S7" s="255"/>
      <c r="T7" s="255">
        <v>-4</v>
      </c>
      <c r="U7" s="269">
        <v>-11099.27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0.32015800229440672</v>
      </c>
      <c r="M8" s="136">
        <f>SUMIF($T$15:$T$100, "*Produits Structurés*", AI$15:AI$100) + SUMIF($T$15:$T$100, "Matières Premières*", AI$15:AI$100) + SUMIF($T$15:$T$100, "*Certificats*", AI$15:AI$100)</f>
        <v>0.32015800229440672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45980</v>
      </c>
      <c r="R8" s="249" t="s">
        <v>880</v>
      </c>
      <c r="S8" s="255"/>
      <c r="T8" s="255">
        <v>20000</v>
      </c>
      <c r="U8" s="269">
        <v>20080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0.15426270083412888</v>
      </c>
      <c r="M9" s="136">
        <f>SUMIF($T$15:$T$100, "*Diversifié*", AI$15:AI$100)</f>
        <v>0.15426270083412888</v>
      </c>
      <c r="N9" s="135" t="s">
        <v>306</v>
      </c>
      <c r="O9" s="19"/>
      <c r="P9" s="19"/>
      <c r="Q9" s="587">
        <v>45979</v>
      </c>
      <c r="R9" s="249" t="s">
        <v>10</v>
      </c>
      <c r="S9" s="255"/>
      <c r="T9" s="255">
        <v>887</v>
      </c>
      <c r="U9" s="269">
        <v>13251.95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45978</v>
      </c>
      <c r="R10" s="249" t="s">
        <v>6</v>
      </c>
      <c r="S10" s="255"/>
      <c r="T10" s="255">
        <v>36</v>
      </c>
      <c r="U10" s="269">
        <v>40631.480000000003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0.27288962080299578</v>
      </c>
      <c r="M11" s="132">
        <f>SUMIF($T$15:$T$100, "*Cash*", AI$15:AI$100)+SUMIF($S$15:$S$100, "*Monétaire*", AI$15:AI$100)</f>
        <v>0.27288962080299578</v>
      </c>
      <c r="N11" s="133" t="s">
        <v>306</v>
      </c>
      <c r="O11" s="19"/>
      <c r="P11" s="19"/>
      <c r="Q11" s="588">
        <v>45978</v>
      </c>
      <c r="R11" s="250" t="s">
        <v>5</v>
      </c>
      <c r="S11" s="256"/>
      <c r="T11" s="256">
        <v>12</v>
      </c>
      <c r="U11" s="270">
        <v>13217.48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0.15</v>
      </c>
      <c r="E15" s="562">
        <f t="shared" ref="E15:E50" si="0">SUMIFS($AI$15:$AI$100,$T$15:$T$100,$B15,$U$15:$U$100,$C15)</f>
        <v>0</v>
      </c>
      <c r="F15" s="563">
        <f t="shared" ref="F15:F50" si="1">E15-D15</f>
        <v>-0.15</v>
      </c>
      <c r="G15" s="43"/>
      <c r="H15" s="542" t="s">
        <v>1123</v>
      </c>
      <c r="I15" s="543" t="s">
        <v>315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3381.4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8" si="2">IF(H15&lt;&gt;"",R15*W15*Q15*P15,"")</f>
        <v>3381.4</v>
      </c>
      <c r="Z15" s="7">
        <f>IF(O15&lt;&gt;"",(Y15+$D$7)/($D$6+$D$7),"")</f>
        <v>1.2604214307266891E-2</v>
      </c>
      <c r="AA15" s="17">
        <f t="shared" ref="AA15:AA46" si="3">IF(S15&lt;&gt;"",Z15,"")</f>
        <v>1.2604214307266891E-2</v>
      </c>
      <c r="AB15" s="196">
        <f t="shared" ref="AB15:AB28" si="4">IF(AND(S15&lt;&gt;"",X15&lt;&gt;"-"),AA15-X15,"")</f>
        <v>2.6042143072668913E-3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3381.4</v>
      </c>
      <c r="AG15" s="539" t="s">
        <v>306</v>
      </c>
      <c r="AH15" s="45">
        <f>AF15</f>
        <v>3381.4</v>
      </c>
      <c r="AI15" s="46">
        <f>(AH15*P15)/($D$6+$D$7)</f>
        <v>1.2604214307266891E-2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0.1</v>
      </c>
      <c r="E16" s="565">
        <f t="shared" si="0"/>
        <v>0</v>
      </c>
      <c r="F16" s="566">
        <f t="shared" si="1"/>
        <v>-0.1</v>
      </c>
      <c r="G16" s="43"/>
      <c r="H16" s="542" t="s">
        <v>1135</v>
      </c>
      <c r="I16" s="543" t="s">
        <v>315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2891.16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2450.9664292980669</v>
      </c>
      <c r="Z16" s="7">
        <f t="shared" ref="Z16:Z28" si="5">IF(H16&lt;&gt;"",Y16/($D$6+$D$7),"")</f>
        <v>9.1360105680456435E-3</v>
      </c>
      <c r="AA16" s="17">
        <f t="shared" si="3"/>
        <v>9.1360105680456435E-3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2891.16</v>
      </c>
      <c r="AI16" s="46">
        <f>(AH16*P16)/($D$6+$D$7)</f>
        <v>9.1360105680456435E-3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0.19</v>
      </c>
      <c r="E17" s="565">
        <f t="shared" si="0"/>
        <v>0.16281321133206678</v>
      </c>
      <c r="F17" s="566">
        <f t="shared" si="1"/>
        <v>-2.7186788667933226E-2</v>
      </c>
      <c r="G17" s="43"/>
      <c r="H17" s="197" t="s">
        <v>1178</v>
      </c>
      <c r="I17" s="242" t="s">
        <v>315</v>
      </c>
      <c r="J17" s="242" t="s">
        <v>712</v>
      </c>
      <c r="K17" s="242" t="s">
        <v>551</v>
      </c>
      <c r="L17" s="572" t="s">
        <v>61</v>
      </c>
      <c r="M17" s="572"/>
      <c r="N17" s="572"/>
      <c r="O17" s="241" t="s">
        <v>58</v>
      </c>
      <c r="P17" s="243">
        <v>1</v>
      </c>
      <c r="Q17" s="244">
        <v>20</v>
      </c>
      <c r="R17" s="245">
        <v>537.64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3.5000000000000003E-2</v>
      </c>
      <c r="Y17" s="247">
        <f t="shared" si="2"/>
        <v>10752.8</v>
      </c>
      <c r="Z17" s="7">
        <f t="shared" si="5"/>
        <v>4.0081207666404273E-2</v>
      </c>
      <c r="AA17" s="17">
        <f t="shared" si="3"/>
        <v>4.0081207666404273E-2</v>
      </c>
      <c r="AB17" s="196">
        <f t="shared" si="4"/>
        <v>5.0812076664042694E-3</v>
      </c>
      <c r="AC17" s="247">
        <f t="shared" ref="AC17:AC28" si="6">IF(AND($AA17&lt;&gt;"",Q17&lt;&gt;""),($D$6+$D$7)*AA17-Y17,"")</f>
        <v>-1.8189894035458565E-12</v>
      </c>
      <c r="AD17" s="246">
        <f t="shared" ref="AD17:AD28" si="7">IF(AND($AC17&lt;&gt;""),AC17/R17/W17/P17,"")</f>
        <v>-3.3832851044302072E-15</v>
      </c>
      <c r="AE17" s="18">
        <f t="shared" ref="AE17:AE28" si="8">IF(Q17&lt;&gt;"",ROUND(AD17,0),"")</f>
        <v>0</v>
      </c>
      <c r="AF17" s="247">
        <f t="shared" ref="AF17:AF28" si="9">IF(AD17&lt;&gt;"",AE17*R17*W17,"")</f>
        <v>0</v>
      </c>
      <c r="AG17" s="247">
        <f t="shared" ref="AG17:AG28" si="10">IF(AD17&lt;&gt;"",AE17*R17*W17*P17,"")</f>
        <v>0</v>
      </c>
      <c r="AH17" s="45">
        <f t="shared" ref="AH17:AH28" si="11">IF(H17&lt;&gt;"",AE17+Q17,"")</f>
        <v>20</v>
      </c>
      <c r="AI17" s="46">
        <f t="shared" ref="AI17:AI28" si="12">IF(AH17&lt;&gt;"",(AH17*R17*W17*P17)/($D$6+$D$7),"")</f>
        <v>4.0081207666404273E-2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1181</v>
      </c>
      <c r="I18" s="242" t="s">
        <v>315</v>
      </c>
      <c r="J18" s="242" t="s">
        <v>711</v>
      </c>
      <c r="K18" s="242" t="s">
        <v>548</v>
      </c>
      <c r="L18" s="572" t="s">
        <v>10</v>
      </c>
      <c r="M18" s="572"/>
      <c r="N18" s="572"/>
      <c r="O18" s="241" t="s">
        <v>58</v>
      </c>
      <c r="P18" s="243">
        <v>1</v>
      </c>
      <c r="Q18" s="244">
        <v>887</v>
      </c>
      <c r="R18" s="245">
        <v>15.523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0.04</v>
      </c>
      <c r="Y18" s="247">
        <f t="shared" si="2"/>
        <v>13768.901</v>
      </c>
      <c r="Z18" s="7">
        <f t="shared" si="5"/>
        <v>5.1323765002525994E-2</v>
      </c>
      <c r="AA18" s="17">
        <f t="shared" si="3"/>
        <v>5.1323765002525994E-2</v>
      </c>
      <c r="AB18" s="196">
        <f t="shared" si="4"/>
        <v>1.1323765002525993E-2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887</v>
      </c>
      <c r="AI18" s="46">
        <f t="shared" si="12"/>
        <v>5.1323765002525994E-2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2.1740224875312533E-2</v>
      </c>
      <c r="F19" s="566">
        <f t="shared" si="1"/>
        <v>1.1740224875312533E-2</v>
      </c>
      <c r="G19" s="43"/>
      <c r="H19" s="197" t="s">
        <v>1171</v>
      </c>
      <c r="I19" s="242" t="s">
        <v>315</v>
      </c>
      <c r="J19" s="242" t="s">
        <v>706</v>
      </c>
      <c r="K19" s="242" t="s">
        <v>541</v>
      </c>
      <c r="L19" s="572" t="s">
        <v>4</v>
      </c>
      <c r="M19" s="572"/>
      <c r="N19" s="572"/>
      <c r="O19" s="241" t="s">
        <v>865</v>
      </c>
      <c r="P19" s="243">
        <v>0.84774499830451</v>
      </c>
      <c r="Q19" s="244">
        <v>8</v>
      </c>
      <c r="R19" s="245">
        <v>2824.71</v>
      </c>
      <c r="S19" s="2" t="s">
        <v>220</v>
      </c>
      <c r="T19" s="2" t="s">
        <v>223</v>
      </c>
      <c r="U19" s="2" t="s">
        <v>622</v>
      </c>
      <c r="V19" s="109">
        <v>1</v>
      </c>
      <c r="W19" s="579">
        <v>1</v>
      </c>
      <c r="X19" s="130">
        <v>7.0000000000000007E-2</v>
      </c>
      <c r="Y19" s="247">
        <f t="shared" si="2"/>
        <v>19157.070193285861</v>
      </c>
      <c r="Z19" s="7">
        <f t="shared" si="5"/>
        <v>7.1408238663136503E-2</v>
      </c>
      <c r="AA19" s="17">
        <f t="shared" si="3"/>
        <v>7.1408238663136503E-2</v>
      </c>
      <c r="AB19" s="196">
        <f t="shared" si="4"/>
        <v>1.4082386631364963E-3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</v>
      </c>
      <c r="AI19" s="46">
        <f t="shared" si="12"/>
        <v>7.1408238663136503E-2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1173</v>
      </c>
      <c r="I20" s="242" t="s">
        <v>315</v>
      </c>
      <c r="J20" s="242" t="s">
        <v>707</v>
      </c>
      <c r="K20" s="242" t="s">
        <v>543</v>
      </c>
      <c r="L20" s="572" t="s">
        <v>6</v>
      </c>
      <c r="M20" s="572"/>
      <c r="N20" s="572"/>
      <c r="O20" s="241" t="s">
        <v>58</v>
      </c>
      <c r="P20" s="243">
        <v>1</v>
      </c>
      <c r="Q20" s="244">
        <v>36</v>
      </c>
      <c r="R20" s="245">
        <v>1149.58</v>
      </c>
      <c r="S20" s="2" t="s">
        <v>226</v>
      </c>
      <c r="T20" s="2" t="s">
        <v>227</v>
      </c>
      <c r="U20" s="2" t="s">
        <v>622</v>
      </c>
      <c r="V20" s="109">
        <v>0.45</v>
      </c>
      <c r="W20" s="579">
        <v>1</v>
      </c>
      <c r="X20" s="130">
        <v>0.15</v>
      </c>
      <c r="Y20" s="247">
        <f t="shared" si="2"/>
        <v>41384.879999999997</v>
      </c>
      <c r="Z20" s="7">
        <f t="shared" si="5"/>
        <v>0.15426270083412888</v>
      </c>
      <c r="AA20" s="17">
        <f t="shared" si="3"/>
        <v>0.15426270083412888</v>
      </c>
      <c r="AB20" s="196">
        <f t="shared" si="4"/>
        <v>4.2627008341288852E-3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36</v>
      </c>
      <c r="AI20" s="46">
        <f t="shared" si="12"/>
        <v>0.15426270083412888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1200</v>
      </c>
      <c r="I21" s="242" t="s">
        <v>315</v>
      </c>
      <c r="J21" s="242" t="s">
        <v>796</v>
      </c>
      <c r="K21" s="242" t="s">
        <v>1201</v>
      </c>
      <c r="L21" s="572" t="s">
        <v>880</v>
      </c>
      <c r="M21" s="572"/>
      <c r="N21" s="572"/>
      <c r="O21" s="241" t="s">
        <v>58</v>
      </c>
      <c r="P21" s="243">
        <v>1</v>
      </c>
      <c r="Q21" s="244">
        <v>20000</v>
      </c>
      <c r="R21" s="245">
        <v>98.71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19742</v>
      </c>
      <c r="Z21" s="7">
        <f t="shared" si="5"/>
        <v>7.3588572441610864E-2</v>
      </c>
      <c r="AA21" s="17">
        <f t="shared" si="3"/>
        <v>7.3588572441610864E-2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20000</v>
      </c>
      <c r="AI21" s="46">
        <f t="shared" si="12"/>
        <v>7.358857244161085E-2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1196</v>
      </c>
      <c r="I22" s="242" t="s">
        <v>315</v>
      </c>
      <c r="J22" s="242" t="s">
        <v>724</v>
      </c>
      <c r="K22" s="242" t="s">
        <v>1197</v>
      </c>
      <c r="L22" s="572" t="s">
        <v>896</v>
      </c>
      <c r="M22" s="572"/>
      <c r="N22" s="572"/>
      <c r="O22" s="241" t="s">
        <v>58</v>
      </c>
      <c r="P22" s="243">
        <v>1</v>
      </c>
      <c r="Q22" s="244">
        <v>25000</v>
      </c>
      <c r="R22" s="245">
        <v>100.36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25090</v>
      </c>
      <c r="Z22" s="7">
        <f t="shared" si="5"/>
        <v>9.3523314890082893E-2</v>
      </c>
      <c r="AA22" s="17">
        <f t="shared" si="3"/>
        <v>9.3523314890082893E-2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25000</v>
      </c>
      <c r="AI22" s="46">
        <f t="shared" si="12"/>
        <v>9.3523314890082893E-2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1194</v>
      </c>
      <c r="I23" s="242" t="s">
        <v>315</v>
      </c>
      <c r="J23" s="242" t="s">
        <v>749</v>
      </c>
      <c r="K23" s="242" t="s">
        <v>1195</v>
      </c>
      <c r="L23" s="572" t="s">
        <v>910</v>
      </c>
      <c r="M23" s="572"/>
      <c r="N23" s="572"/>
      <c r="O23" s="241" t="s">
        <v>58</v>
      </c>
      <c r="P23" s="243">
        <v>1</v>
      </c>
      <c r="Q23" s="244">
        <v>20000</v>
      </c>
      <c r="R23" s="245">
        <v>99.01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19802.000000000004</v>
      </c>
      <c r="Z23" s="7">
        <f t="shared" si="5"/>
        <v>7.3812223254420953E-2</v>
      </c>
      <c r="AA23" s="17">
        <f t="shared" si="3"/>
        <v>7.3812223254420953E-2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20000</v>
      </c>
      <c r="AI23" s="46">
        <f t="shared" si="12"/>
        <v>7.3812223254420939E-2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1198</v>
      </c>
      <c r="I24" s="242" t="s">
        <v>315</v>
      </c>
      <c r="J24" s="242" t="s">
        <v>797</v>
      </c>
      <c r="K24" s="242" t="s">
        <v>1199</v>
      </c>
      <c r="L24" s="572" t="s">
        <v>901</v>
      </c>
      <c r="M24" s="572"/>
      <c r="N24" s="572"/>
      <c r="O24" s="241" t="s">
        <v>58</v>
      </c>
      <c r="P24" s="243">
        <v>1</v>
      </c>
      <c r="Q24" s="244">
        <v>13000</v>
      </c>
      <c r="R24" s="245">
        <v>95.95</v>
      </c>
      <c r="S24" s="2" t="s">
        <v>66</v>
      </c>
      <c r="T24" s="2" t="s">
        <v>929</v>
      </c>
      <c r="U24" s="2" t="s">
        <v>622</v>
      </c>
      <c r="V24" s="109">
        <v>1</v>
      </c>
      <c r="W24" s="579">
        <v>0.01</v>
      </c>
      <c r="X24" s="130" t="s">
        <v>306</v>
      </c>
      <c r="Y24" s="247">
        <f t="shared" si="2"/>
        <v>12473.5</v>
      </c>
      <c r="Z24" s="7">
        <f t="shared" si="5"/>
        <v>4.6495140226442765E-2</v>
      </c>
      <c r="AA24" s="17">
        <f t="shared" si="3"/>
        <v>4.6495140226442765E-2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13000</v>
      </c>
      <c r="AI24" s="46">
        <f t="shared" si="12"/>
        <v>4.6495140226442765E-2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4.0030513482167331E-2</v>
      </c>
      <c r="F25" s="566">
        <f t="shared" si="1"/>
        <v>3.0513482167329742E-5</v>
      </c>
      <c r="G25" s="43"/>
      <c r="H25" s="197" t="s">
        <v>1192</v>
      </c>
      <c r="I25" s="242" t="s">
        <v>315</v>
      </c>
      <c r="J25" s="242" t="s">
        <v>722</v>
      </c>
      <c r="K25" s="242" t="s">
        <v>1193</v>
      </c>
      <c r="L25" s="572" t="s">
        <v>883</v>
      </c>
      <c r="M25" s="572"/>
      <c r="N25" s="572"/>
      <c r="O25" s="241" t="s">
        <v>58</v>
      </c>
      <c r="P25" s="243">
        <v>1</v>
      </c>
      <c r="Q25" s="244">
        <v>10000</v>
      </c>
      <c r="R25" s="245">
        <v>87.83</v>
      </c>
      <c r="S25" s="2" t="s">
        <v>66</v>
      </c>
      <c r="T25" s="2" t="s">
        <v>930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8783</v>
      </c>
      <c r="Z25" s="7">
        <f t="shared" si="5"/>
        <v>3.2738751481849265E-2</v>
      </c>
      <c r="AA25" s="17">
        <f t="shared" si="3"/>
        <v>3.2738751481849265E-2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10000</v>
      </c>
      <c r="AI25" s="46">
        <f t="shared" si="12"/>
        <v>3.2738751481849265E-2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0.15426270083412888</v>
      </c>
      <c r="F26" s="566">
        <f t="shared" si="1"/>
        <v>4.2627008341288852E-3</v>
      </c>
      <c r="G26" s="43"/>
      <c r="H26" s="197" t="s">
        <v>1175</v>
      </c>
      <c r="I26" s="242" t="s">
        <v>315</v>
      </c>
      <c r="J26" s="242" t="s">
        <v>702</v>
      </c>
      <c r="K26" s="242" t="s">
        <v>549</v>
      </c>
      <c r="L26" s="572" t="s">
        <v>12</v>
      </c>
      <c r="M26" s="572"/>
      <c r="N26" s="572"/>
      <c r="O26" s="241" t="s">
        <v>58</v>
      </c>
      <c r="P26" s="243">
        <v>1</v>
      </c>
      <c r="Q26" s="244">
        <v>80</v>
      </c>
      <c r="R26" s="245">
        <v>134.24</v>
      </c>
      <c r="S26" s="2" t="s">
        <v>13</v>
      </c>
      <c r="T26" s="2" t="s">
        <v>231</v>
      </c>
      <c r="U26" s="2" t="s">
        <v>621</v>
      </c>
      <c r="V26" s="109">
        <v>0</v>
      </c>
      <c r="W26" s="579">
        <v>1</v>
      </c>
      <c r="X26" s="130">
        <v>0.04</v>
      </c>
      <c r="Y26" s="247">
        <f t="shared" si="2"/>
        <v>10739.2</v>
      </c>
      <c r="Z26" s="7">
        <f t="shared" si="5"/>
        <v>4.0030513482167331E-2</v>
      </c>
      <c r="AA26" s="17">
        <f t="shared" si="3"/>
        <v>4.0030513482167331E-2</v>
      </c>
      <c r="AB26" s="196">
        <f t="shared" si="4"/>
        <v>3.0513482167329742E-5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80</v>
      </c>
      <c r="AI26" s="46">
        <f t="shared" si="12"/>
        <v>4.0030513482167331E-2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4.9845951254234355E-2</v>
      </c>
      <c r="F27" s="566">
        <f t="shared" si="1"/>
        <v>4.8459512542343569E-3</v>
      </c>
      <c r="G27" s="43"/>
      <c r="H27" s="197" t="s">
        <v>1124</v>
      </c>
      <c r="I27" s="242" t="s">
        <v>315</v>
      </c>
      <c r="J27" s="242" t="s">
        <v>701</v>
      </c>
      <c r="K27" s="242" t="s">
        <v>544</v>
      </c>
      <c r="L27" s="572" t="s">
        <v>53</v>
      </c>
      <c r="M27" s="572"/>
      <c r="N27" s="572"/>
      <c r="O27" s="241" t="s">
        <v>58</v>
      </c>
      <c r="P27" s="243">
        <v>1</v>
      </c>
      <c r="Q27" s="244">
        <v>24</v>
      </c>
      <c r="R27" s="245">
        <v>2807.3829999999998</v>
      </c>
      <c r="S27" s="2" t="s">
        <v>228</v>
      </c>
      <c r="T27" s="2" t="s">
        <v>229</v>
      </c>
      <c r="U27" s="2" t="s">
        <v>621</v>
      </c>
      <c r="V27" s="109">
        <v>0</v>
      </c>
      <c r="W27" s="579">
        <v>1</v>
      </c>
      <c r="X27" s="130">
        <v>0</v>
      </c>
      <c r="Y27" s="247">
        <f t="shared" si="2"/>
        <v>67377.191999999995</v>
      </c>
      <c r="Z27" s="7">
        <f t="shared" si="5"/>
        <v>0.25114939592768326</v>
      </c>
      <c r="AA27" s="17">
        <f t="shared" si="3"/>
        <v>0.25114939592768326</v>
      </c>
      <c r="AB27" s="196">
        <f t="shared" si="4"/>
        <v>0.25114939592768326</v>
      </c>
      <c r="AC27" s="247">
        <f t="shared" si="6"/>
        <v>-1.4551915228366852E-11</v>
      </c>
      <c r="AD27" s="246">
        <f t="shared" si="7"/>
        <v>-5.1834449479699962E-15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24</v>
      </c>
      <c r="AI27" s="46">
        <f t="shared" si="12"/>
        <v>0.25114939592768326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1172</v>
      </c>
      <c r="I28" s="242" t="s">
        <v>315</v>
      </c>
      <c r="J28" s="242" t="s">
        <v>700</v>
      </c>
      <c r="K28" s="242" t="s">
        <v>542</v>
      </c>
      <c r="L28" s="572" t="s">
        <v>5</v>
      </c>
      <c r="M28" s="572"/>
      <c r="N28" s="572"/>
      <c r="O28" s="241" t="s">
        <v>58</v>
      </c>
      <c r="P28" s="243">
        <v>1</v>
      </c>
      <c r="Q28" s="244">
        <v>12</v>
      </c>
      <c r="R28" s="245">
        <v>1114.3699999999999</v>
      </c>
      <c r="S28" s="2" t="s">
        <v>224</v>
      </c>
      <c r="T28" s="2" t="s">
        <v>225</v>
      </c>
      <c r="U28" s="2" t="s">
        <v>622</v>
      </c>
      <c r="V28" s="109">
        <v>0.3</v>
      </c>
      <c r="W28" s="579">
        <v>1</v>
      </c>
      <c r="X28" s="130">
        <v>4.4999999999999998E-2</v>
      </c>
      <c r="Y28" s="247">
        <f t="shared" si="2"/>
        <v>13372.439999999999</v>
      </c>
      <c r="Z28" s="7">
        <f t="shared" si="5"/>
        <v>4.9845951254234355E-2</v>
      </c>
      <c r="AA28" s="17">
        <f t="shared" si="3"/>
        <v>4.9845951254234355E-2</v>
      </c>
      <c r="AB28" s="196">
        <f t="shared" si="4"/>
        <v>4.8459512542343569E-3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12</v>
      </c>
      <c r="AI28" s="46">
        <f t="shared" si="12"/>
        <v>4.9845951254234355E-2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ref="Y29:Y78" si="13">IF(H29&lt;&gt;"",R29*W29*Q29*P29,"")</f>
        <v/>
      </c>
      <c r="Z29" s="7" t="str">
        <f t="shared" ref="Z29:Z78" si="14">IF(H29&lt;&gt;"",Y29/($D$6+$D$7),"")</f>
        <v/>
      </c>
      <c r="AA29" s="17" t="str">
        <f t="shared" si="3"/>
        <v/>
      </c>
      <c r="AB29" s="196" t="str">
        <f t="shared" ref="AB29:AB78" si="15">IF(AND(S29&lt;&gt;"",X29&lt;&gt;"-"),AA29-X29,"")</f>
        <v/>
      </c>
      <c r="AC29" s="247" t="str">
        <f t="shared" ref="AC29:AC78" si="16">IF(AND($AA29&lt;&gt;"",Q29&lt;&gt;""),($D$6+$D$7)*AA29-Y29,"")</f>
        <v/>
      </c>
      <c r="AD29" s="246" t="str">
        <f t="shared" ref="AD29:AD78" si="17">IF(AND($AC29&lt;&gt;""),AC29/R29/W29/P29,"")</f>
        <v/>
      </c>
      <c r="AE29" s="18" t="str">
        <f t="shared" ref="AE29:AE78" si="18">IF(Q29&lt;&gt;"",ROUND(AD29,0),"")</f>
        <v/>
      </c>
      <c r="AF29" s="247" t="str">
        <f t="shared" ref="AF29:AF78" si="19">IF(AD29&lt;&gt;"",AE29*R29*W29,"")</f>
        <v/>
      </c>
      <c r="AG29" s="247" t="str">
        <f t="shared" ref="AG29:AG78" si="20">IF(AD29&lt;&gt;"",AE29*R29*W29*P29,"")</f>
        <v/>
      </c>
      <c r="AH29" s="45" t="str">
        <f t="shared" ref="AH29:AH78" si="21">IF(H29&lt;&gt;"",AE29+Q29,"")</f>
        <v/>
      </c>
      <c r="AI29" s="46" t="str">
        <f t="shared" ref="AI29:AI78" si="22">IF(AH29&lt;&gt;"",(AH29*R29*W29*P29)/($D$6+$D$7),"")</f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0.14740079569603179</v>
      </c>
      <c r="F34" s="566">
        <f t="shared" si="1"/>
        <v>0.14740079569603179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0.1</v>
      </c>
      <c r="E35" s="568">
        <f t="shared" si="0"/>
        <v>0.14001845511652566</v>
      </c>
      <c r="F35" s="566">
        <f t="shared" si="1"/>
        <v>4.0018455116525659E-2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0</v>
      </c>
      <c r="F37" s="566">
        <f t="shared" si="1"/>
        <v>-6.5000000000000002E-2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3.2738751481849265E-2</v>
      </c>
      <c r="F40" s="571">
        <f t="shared" si="1"/>
        <v>-4.2261248518150732E-2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</v>
      </c>
      <c r="E41" s="570">
        <f t="shared" si="0"/>
        <v>0.25114939592768326</v>
      </c>
      <c r="F41" s="571">
        <f t="shared" si="1"/>
        <v>0.25114939592768326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651" priority="13">
      <formula>$M3&gt;$N3</formula>
    </cfRule>
  </conditionalFormatting>
  <conditionalFormatting sqref="L1:M1">
    <cfRule type="cellIs" dxfId="650" priority="10" operator="notBetween">
      <formula>0.99</formula>
      <formula>1.01</formula>
    </cfRule>
  </conditionalFormatting>
  <conditionalFormatting sqref="K7:N7">
    <cfRule type="expression" dxfId="649" priority="9">
      <formula>$M7&gt;$N7</formula>
    </cfRule>
  </conditionalFormatting>
  <conditionalFormatting sqref="D5">
    <cfRule type="cellIs" dxfId="648" priority="8" operator="greaterThan">
      <formula>TODAY()-60</formula>
    </cfRule>
  </conditionalFormatting>
  <conditionalFormatting sqref="D13:E13">
    <cfRule type="cellIs" dxfId="647" priority="6" operator="notBetween">
      <formula>0.99</formula>
      <formula>1.01</formula>
    </cfRule>
  </conditionalFormatting>
  <conditionalFormatting sqref="D3:E3">
    <cfRule type="cellIs" dxfId="646" priority="5" operator="notEqual">
      <formula>"D"</formula>
    </cfRule>
  </conditionalFormatting>
  <conditionalFormatting sqref="P17:P100 W17:W100">
    <cfRule type="cellIs" dxfId="645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644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43" priority="14" stopIfTrue="1">
      <formula>$AH$15&lt;0</formula>
    </cfRule>
  </conditionalFormatting>
  <conditionalFormatting sqref="H16:AI16">
    <cfRule type="expression" dxfId="642" priority="15" stopIfTrue="1">
      <formula>$AH$16&lt;0</formula>
    </cfRule>
  </conditionalFormatting>
  <hyperlinks>
    <hyperlink ref="B2" location="Dashboard!A1" display="Go to Dashboard" xr:uid="{90805F36-6E4E-44B5-A44D-1C29FE54C72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872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2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243E0-C31C-4F60-8F15-13E356ACDD3E}">
  <sheetPr codeName="Sheet46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309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/>
      <c r="C3" s="237" t="s">
        <v>35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0.46230218379363691</v>
      </c>
      <c r="M3" s="131">
        <f>SUMIF($L$15:$L$100, "VIA *", AA$15:AA$100)</f>
        <v>0.46230218379363691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46020</v>
      </c>
      <c r="R3" s="248" t="s">
        <v>3</v>
      </c>
      <c r="S3" s="254"/>
      <c r="T3" s="254">
        <v>5</v>
      </c>
      <c r="U3" s="268">
        <v>15273.46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0.60287297989972655</v>
      </c>
      <c r="M4" s="132">
        <f>SUMPRODUCT($V$15:$V$100,AI15:AI100)</f>
        <v>0.60287297989972655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46015</v>
      </c>
      <c r="R4" s="249" t="s">
        <v>53</v>
      </c>
      <c r="S4" s="255"/>
      <c r="T4" s="255">
        <v>-1</v>
      </c>
      <c r="U4" s="269">
        <v>-2720.23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289</v>
      </c>
      <c r="C5" s="556">
        <v>45488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0.51113896674969295</v>
      </c>
      <c r="M5" s="134">
        <f>SUMIF($S$15:$S$100, "Actions*", AI$15:AI$100)</f>
        <v>0.51113896674969295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45959</v>
      </c>
      <c r="R5" s="249" t="s">
        <v>7</v>
      </c>
      <c r="S5" s="255"/>
      <c r="T5" s="255">
        <v>-17</v>
      </c>
      <c r="U5" s="269">
        <v>-10104.9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280235.25971719227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8.8291530569599014E-2</v>
      </c>
      <c r="M6" s="136">
        <f>SUMIF($T$15:$T$100, "*Obligations d'Etat*", AI$15:AI$100)+SUMIF($T$15:$T$100, "Crédit*", AI$15:AI$100)+SUMIF($T$15:$T$100, "*Convertibles*", AI$15:AI$100)</f>
        <v>8.8291530569599014E-2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45908</v>
      </c>
      <c r="R6" s="249" t="s">
        <v>53</v>
      </c>
      <c r="S6" s="255"/>
      <c r="T6" s="255">
        <v>-1</v>
      </c>
      <c r="U6" s="269">
        <v>-2703.41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5.9648275584125256E-2</v>
      </c>
      <c r="M7" s="136">
        <f>SUMIF($S$15:$S$100, "*Performance Absolue*", AI$15:AI$100)+SUMIF($S$15:$S$100, "*Alternative Investment*", AI$15:AI$100)</f>
        <v>5.9648275584125256E-2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108</v>
      </c>
      <c r="U7" s="269">
        <v>10568.96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45754</v>
      </c>
      <c r="R8" s="249" t="s">
        <v>7</v>
      </c>
      <c r="S8" s="255"/>
      <c r="T8" s="255">
        <v>20</v>
      </c>
      <c r="U8" s="269">
        <v>7954.26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0.16408784549954672</v>
      </c>
      <c r="M9" s="136">
        <f>SUMIF($T$15:$T$100, "*Diversifié*", AI$15:AI$100)</f>
        <v>0.16408784549954672</v>
      </c>
      <c r="N9" s="135" t="s">
        <v>306</v>
      </c>
      <c r="O9" s="19"/>
      <c r="P9" s="19"/>
      <c r="Q9" s="587">
        <v>45727</v>
      </c>
      <c r="R9" s="249" t="s">
        <v>14</v>
      </c>
      <c r="S9" s="255"/>
      <c r="T9" s="255">
        <v>25</v>
      </c>
      <c r="U9" s="269">
        <v>9317.94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45509</v>
      </c>
      <c r="R10" s="249" t="s">
        <v>2</v>
      </c>
      <c r="S10" s="255"/>
      <c r="T10" s="255">
        <v>4</v>
      </c>
      <c r="U10" s="269">
        <v>5939.68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0.17683338159703599</v>
      </c>
      <c r="M11" s="132">
        <f>SUMIF($T$15:$T$100, "*Cash*", AI$15:AI$100)+SUMIF($S$15:$S$100, "*Monétaire*", AI$15:AI$100)</f>
        <v>0.17683338159703599</v>
      </c>
      <c r="N11" s="133" t="s">
        <v>306</v>
      </c>
      <c r="O11" s="19"/>
      <c r="P11" s="19"/>
      <c r="Q11" s="588">
        <v>45509</v>
      </c>
      <c r="R11" s="250" t="s">
        <v>3</v>
      </c>
      <c r="S11" s="256"/>
      <c r="T11" s="256">
        <v>4</v>
      </c>
      <c r="U11" s="270">
        <v>9234.41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0.16882624324952983</v>
      </c>
      <c r="F15" s="563">
        <f t="shared" ref="F15:F50" si="1">E15-D15</f>
        <v>8.8262432495298249E-3</v>
      </c>
      <c r="G15" s="43"/>
      <c r="H15" s="542" t="s">
        <v>1123</v>
      </c>
      <c r="I15" s="543" t="s">
        <v>309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953.26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1" si="2">IF(H15&lt;&gt;"",R15*W15*Q15*P15,"")</f>
        <v>953.26</v>
      </c>
      <c r="Z15" s="7">
        <f>IF(O15&lt;&gt;"",(Y15+$D$7)/($D$6+$D$7),"")</f>
        <v>3.4016418953204198E-3</v>
      </c>
      <c r="AA15" s="17">
        <f t="shared" ref="AA15:AA46" si="3">IF(S15&lt;&gt;"",Z15,"")</f>
        <v>3.4016418953204198E-3</v>
      </c>
      <c r="AB15" s="196">
        <f t="shared" ref="AB15:AB31" si="4">IF(AND(S15&lt;&gt;"",X15&lt;&gt;"-"),AA15-X15,"")</f>
        <v>-6.5983581046795805E-3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953.26</v>
      </c>
      <c r="AG15" s="539" t="s">
        <v>306</v>
      </c>
      <c r="AH15" s="45">
        <f>AF15</f>
        <v>953.26</v>
      </c>
      <c r="AI15" s="46">
        <f>(AH15*P15)/($D$6+$D$7)</f>
        <v>3.4016418953204198E-3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0.13688470194190427</v>
      </c>
      <c r="F16" s="566">
        <f t="shared" si="1"/>
        <v>4.1884701941904273E-2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26000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26000</v>
      </c>
      <c r="Z16" s="7">
        <f t="shared" ref="Z16:Z31" si="5">IF(H16&lt;&gt;"",Y16/($D$6+$D$7),"")</f>
        <v>9.2779188551214684E-2</v>
      </c>
      <c r="AA16" s="17">
        <f t="shared" si="3"/>
        <v>9.2779188551214684E-2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26000</v>
      </c>
      <c r="AI16" s="46">
        <f>(AH16*P16)/($D$6+$D$7)</f>
        <v>9.2779188551214684E-2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0.15902415356133598</v>
      </c>
      <c r="F17" s="566">
        <f t="shared" si="1"/>
        <v>-4.5975846438664036E-2</v>
      </c>
      <c r="G17" s="43"/>
      <c r="H17" s="542" t="s">
        <v>1135</v>
      </c>
      <c r="I17" s="543" t="s">
        <v>309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168.24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142.62461851475078</v>
      </c>
      <c r="Z17" s="7">
        <f t="shared" si="5"/>
        <v>5.0894601435481262E-4</v>
      </c>
      <c r="AA17" s="17">
        <f t="shared" si="3"/>
        <v>5.0894601435481262E-4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168.24</v>
      </c>
      <c r="AI17" s="46">
        <f>(AH17*P17)/($D$6+$D$7)</f>
        <v>5.0894601435481262E-4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4.6403867996922914E-2</v>
      </c>
      <c r="F18" s="566">
        <f t="shared" si="1"/>
        <v>2.1403867996922912E-2</v>
      </c>
      <c r="G18" s="43"/>
      <c r="H18" s="197" t="s">
        <v>1174</v>
      </c>
      <c r="I18" s="242" t="s">
        <v>309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23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13110</v>
      </c>
      <c r="Z18" s="7">
        <f t="shared" si="5"/>
        <v>4.6782121611785563E-2</v>
      </c>
      <c r="AA18" s="17">
        <f t="shared" si="3"/>
        <v>4.6782121611785563E-2</v>
      </c>
      <c r="AB18" s="196">
        <f t="shared" si="4"/>
        <v>-1.3217878388214435E-2</v>
      </c>
      <c r="AC18" s="247">
        <f t="shared" ref="AC18:AC31" si="6">IF(AND($AA18&lt;&gt;"",Q18&lt;&gt;""),($D$6+$D$7)*AA18-Y18,"")</f>
        <v>0</v>
      </c>
      <c r="AD18" s="246">
        <f t="shared" ref="AD18:AD31" si="7">IF(AND($AC18&lt;&gt;""),AC18/R18/W18/P18,"")</f>
        <v>0</v>
      </c>
      <c r="AE18" s="18">
        <f t="shared" ref="AE18:AE31" si="8">IF(Q18&lt;&gt;"",ROUND(AD18,0),"")</f>
        <v>0</v>
      </c>
      <c r="AF18" s="247">
        <f t="shared" ref="AF18:AF31" si="9">IF(AD18&lt;&gt;"",AE18*R18*W18,"")</f>
        <v>0</v>
      </c>
      <c r="AG18" s="247">
        <f t="shared" ref="AG18:AG31" si="10">IF(AD18&lt;&gt;"",AE18*R18*W18*P18,"")</f>
        <v>0</v>
      </c>
      <c r="AH18" s="45">
        <f t="shared" ref="AH18:AH31" si="11">IF(H18&lt;&gt;"",AE18+Q18,"")</f>
        <v>23</v>
      </c>
      <c r="AI18" s="46">
        <f t="shared" ref="AI18:AI31" si="12">IF(AH18&lt;&gt;"",(AH18*R18*W18*P18)/($D$6+$D$7),"")</f>
        <v>4.6782121611785563E-2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9.6689776460889928E-2</v>
      </c>
      <c r="F19" s="566">
        <f t="shared" si="1"/>
        <v>8.6689776460889933E-2</v>
      </c>
      <c r="G19" s="43"/>
      <c r="H19" s="197" t="s">
        <v>1177</v>
      </c>
      <c r="I19" s="242" t="s">
        <v>309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25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10556</v>
      </c>
      <c r="Z19" s="7">
        <f t="shared" si="5"/>
        <v>3.7668350551793163E-2</v>
      </c>
      <c r="AA19" s="17">
        <f t="shared" si="3"/>
        <v>3.7668350551793163E-2</v>
      </c>
      <c r="AB19" s="196">
        <f t="shared" si="4"/>
        <v>7.6683505517931641E-3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25</v>
      </c>
      <c r="AI19" s="46">
        <f t="shared" si="12"/>
        <v>3.7668350551793163E-2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309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9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23645.066124109868</v>
      </c>
      <c r="Z20" s="7">
        <f t="shared" si="5"/>
        <v>8.4375771085951096E-2</v>
      </c>
      <c r="AA20" s="17">
        <f t="shared" si="3"/>
        <v>8.4375771085951096E-2</v>
      </c>
      <c r="AB20" s="196">
        <f t="shared" si="4"/>
        <v>1.4375771085951089E-2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9</v>
      </c>
      <c r="AI20" s="46">
        <f t="shared" si="12"/>
        <v>8.4375771085951096E-2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309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40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11912.8</v>
      </c>
      <c r="Z21" s="7">
        <f t="shared" si="5"/>
        <v>4.2509996822035011E-2</v>
      </c>
      <c r="AA21" s="17">
        <f t="shared" si="3"/>
        <v>4.2509996822035011E-2</v>
      </c>
      <c r="AB21" s="196">
        <f t="shared" si="4"/>
        <v>1.7509996822035009E-2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40</v>
      </c>
      <c r="AI21" s="46">
        <f t="shared" si="12"/>
        <v>4.2509996822035011E-2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309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14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26447.119999999999</v>
      </c>
      <c r="Z22" s="7">
        <f t="shared" si="5"/>
        <v>9.437470511986927E-2</v>
      </c>
      <c r="AA22" s="17">
        <f t="shared" si="3"/>
        <v>9.437470511986927E-2</v>
      </c>
      <c r="AB22" s="196">
        <f t="shared" si="4"/>
        <v>2.4374705119869264E-2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14</v>
      </c>
      <c r="AI22" s="46">
        <f t="shared" si="12"/>
        <v>9.437470511986927E-2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309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1000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0.06</v>
      </c>
      <c r="Y23" s="247">
        <f t="shared" si="2"/>
        <v>15523</v>
      </c>
      <c r="Z23" s="7">
        <f t="shared" si="5"/>
        <v>5.5392743995404066E-2</v>
      </c>
      <c r="AA23" s="17">
        <f t="shared" si="3"/>
        <v>5.5392743995404066E-2</v>
      </c>
      <c r="AB23" s="196">
        <f t="shared" si="4"/>
        <v>-4.6072560045959318E-3</v>
      </c>
      <c r="AC23" s="247">
        <f t="shared" si="6"/>
        <v>1.8189894035458565E-12</v>
      </c>
      <c r="AD23" s="246">
        <f t="shared" si="7"/>
        <v>1.1718027465991474E-13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1000</v>
      </c>
      <c r="AI23" s="46">
        <f t="shared" si="12"/>
        <v>5.5392743995404066E-2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309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1500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0.04</v>
      </c>
      <c r="Y24" s="247">
        <f t="shared" si="2"/>
        <v>12278.738555442524</v>
      </c>
      <c r="Z24" s="7">
        <f t="shared" si="5"/>
        <v>4.3815823061787364E-2</v>
      </c>
      <c r="AA24" s="17">
        <f t="shared" si="3"/>
        <v>4.3815823061787364E-2</v>
      </c>
      <c r="AB24" s="196">
        <f t="shared" si="4"/>
        <v>3.8158230617873629E-3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1500</v>
      </c>
      <c r="AI24" s="46">
        <f t="shared" si="12"/>
        <v>4.3815823061787364E-2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4.7902608735057924E-2</v>
      </c>
      <c r="F25" s="566">
        <f t="shared" si="1"/>
        <v>-1.2097391264942074E-2</v>
      </c>
      <c r="G25" s="43"/>
      <c r="H25" s="197" t="s">
        <v>1171</v>
      </c>
      <c r="I25" s="242" t="s">
        <v>309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7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7.0000000000000007E-2</v>
      </c>
      <c r="Y25" s="247">
        <f t="shared" si="2"/>
        <v>16762.43641912513</v>
      </c>
      <c r="Z25" s="7">
        <f t="shared" si="5"/>
        <v>5.9815586504144556E-2</v>
      </c>
      <c r="AA25" s="17">
        <f t="shared" si="3"/>
        <v>5.9815586504144556E-2</v>
      </c>
      <c r="AB25" s="196">
        <f t="shared" si="4"/>
        <v>-1.018441349585545E-2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7</v>
      </c>
      <c r="AI25" s="46">
        <f t="shared" si="12"/>
        <v>5.9815586504144556E-2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0.16408784549954672</v>
      </c>
      <c r="F26" s="566">
        <f t="shared" si="1"/>
        <v>-1.5912154500453274E-2</v>
      </c>
      <c r="G26" s="43"/>
      <c r="H26" s="197" t="s">
        <v>1180</v>
      </c>
      <c r="I26" s="242" t="s">
        <v>309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800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13004</v>
      </c>
      <c r="Z26" s="7">
        <f t="shared" si="5"/>
        <v>4.6403867996922914E-2</v>
      </c>
      <c r="AA26" s="17">
        <f t="shared" si="3"/>
        <v>4.6403867996922914E-2</v>
      </c>
      <c r="AB26" s="196">
        <f t="shared" si="4"/>
        <v>2.1403867996922912E-2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800</v>
      </c>
      <c r="AI26" s="46">
        <f t="shared" si="12"/>
        <v>4.6403867996922914E-2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5.9648275584125256E-2</v>
      </c>
      <c r="F27" s="566">
        <f t="shared" si="1"/>
        <v>-3.5172441587474207E-4</v>
      </c>
      <c r="G27" s="43"/>
      <c r="H27" s="197" t="s">
        <v>1173</v>
      </c>
      <c r="I27" s="242" t="s">
        <v>309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40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0.18</v>
      </c>
      <c r="Y27" s="247">
        <f t="shared" si="2"/>
        <v>45983.199999999997</v>
      </c>
      <c r="Z27" s="7">
        <f t="shared" si="5"/>
        <v>0.16408784549954672</v>
      </c>
      <c r="AA27" s="17">
        <f t="shared" si="3"/>
        <v>0.16408784549954672</v>
      </c>
      <c r="AB27" s="196">
        <f t="shared" si="4"/>
        <v>-1.5912154500453274E-2</v>
      </c>
      <c r="AC27" s="247">
        <f t="shared" si="6"/>
        <v>-7.2759576141834259E-12</v>
      </c>
      <c r="AD27" s="246">
        <f t="shared" si="7"/>
        <v>-6.329231209818739E-15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40</v>
      </c>
      <c r="AI27" s="46">
        <f t="shared" si="12"/>
        <v>0.16408784549954672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1175</v>
      </c>
      <c r="I28" s="242" t="s">
        <v>309</v>
      </c>
      <c r="J28" s="242" t="s">
        <v>702</v>
      </c>
      <c r="K28" s="242" t="s">
        <v>549</v>
      </c>
      <c r="L28" s="572" t="s">
        <v>12</v>
      </c>
      <c r="M28" s="572"/>
      <c r="N28" s="572"/>
      <c r="O28" s="241" t="s">
        <v>58</v>
      </c>
      <c r="P28" s="243">
        <v>1</v>
      </c>
      <c r="Q28" s="244">
        <v>100</v>
      </c>
      <c r="R28" s="245">
        <v>134.24</v>
      </c>
      <c r="S28" s="2" t="s">
        <v>13</v>
      </c>
      <c r="T28" s="2" t="s">
        <v>231</v>
      </c>
      <c r="U28" s="2" t="s">
        <v>621</v>
      </c>
      <c r="V28" s="109">
        <v>0</v>
      </c>
      <c r="W28" s="579">
        <v>1</v>
      </c>
      <c r="X28" s="130">
        <v>0.06</v>
      </c>
      <c r="Y28" s="247">
        <f t="shared" si="2"/>
        <v>13424</v>
      </c>
      <c r="Z28" s="7">
        <f t="shared" si="5"/>
        <v>4.7902608735057924E-2</v>
      </c>
      <c r="AA28" s="17">
        <f t="shared" si="3"/>
        <v>4.7902608735057924E-2</v>
      </c>
      <c r="AB28" s="196">
        <f t="shared" si="4"/>
        <v>-1.2097391264942074E-2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100</v>
      </c>
      <c r="AI28" s="46">
        <f t="shared" si="12"/>
        <v>4.7902608735057924E-2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1124</v>
      </c>
      <c r="I29" s="242" t="s">
        <v>309</v>
      </c>
      <c r="J29" s="242" t="s">
        <v>701</v>
      </c>
      <c r="K29" s="242" t="s">
        <v>544</v>
      </c>
      <c r="L29" s="572" t="s">
        <v>53</v>
      </c>
      <c r="M29" s="572"/>
      <c r="N29" s="572"/>
      <c r="O29" s="241" t="s">
        <v>58</v>
      </c>
      <c r="P29" s="243">
        <v>1</v>
      </c>
      <c r="Q29" s="244">
        <v>8</v>
      </c>
      <c r="R29" s="245">
        <v>2807.3829999999998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>
        <v>0.18</v>
      </c>
      <c r="Y29" s="247">
        <f t="shared" si="2"/>
        <v>22459.063999999998</v>
      </c>
      <c r="Z29" s="7">
        <f t="shared" si="5"/>
        <v>8.0143605136146073E-2</v>
      </c>
      <c r="AA29" s="17">
        <f t="shared" si="3"/>
        <v>8.0143605136146073E-2</v>
      </c>
      <c r="AB29" s="196">
        <f t="shared" si="4"/>
        <v>-9.985639486385392E-2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8</v>
      </c>
      <c r="AI29" s="46">
        <f t="shared" si="12"/>
        <v>8.0143605136146073E-2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1210</v>
      </c>
      <c r="I30" s="242" t="s">
        <v>309</v>
      </c>
      <c r="J30" s="242" t="s">
        <v>703</v>
      </c>
      <c r="K30" s="242" t="s">
        <v>632</v>
      </c>
      <c r="L30" s="572" t="s">
        <v>633</v>
      </c>
      <c r="M30" s="572"/>
      <c r="N30" s="572"/>
      <c r="O30" s="241" t="s">
        <v>58</v>
      </c>
      <c r="P30" s="243">
        <v>1</v>
      </c>
      <c r="Q30" s="244">
        <v>108</v>
      </c>
      <c r="R30" s="245">
        <v>104.8</v>
      </c>
      <c r="S30" s="2" t="s">
        <v>236</v>
      </c>
      <c r="T30" s="2" t="s">
        <v>704</v>
      </c>
      <c r="U30" s="2" t="s">
        <v>623</v>
      </c>
      <c r="V30" s="109">
        <v>0</v>
      </c>
      <c r="W30" s="579">
        <v>1</v>
      </c>
      <c r="X30" s="130">
        <v>2.5000000000000001E-2</v>
      </c>
      <c r="Y30" s="247">
        <f t="shared" si="2"/>
        <v>11318.4</v>
      </c>
      <c r="Z30" s="7">
        <f t="shared" si="5"/>
        <v>4.038892183454109E-2</v>
      </c>
      <c r="AA30" s="17">
        <f t="shared" si="3"/>
        <v>4.038892183454109E-2</v>
      </c>
      <c r="AB30" s="196">
        <f t="shared" si="4"/>
        <v>1.5388921834541089E-2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108</v>
      </c>
      <c r="AI30" s="46">
        <f t="shared" si="12"/>
        <v>4.038892183454109E-2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4.038892183454109E-2</v>
      </c>
      <c r="F31" s="566">
        <f t="shared" si="1"/>
        <v>1.5388921834541089E-2</v>
      </c>
      <c r="G31" s="43"/>
      <c r="H31" s="197" t="s">
        <v>1172</v>
      </c>
      <c r="I31" s="242" t="s">
        <v>309</v>
      </c>
      <c r="J31" s="242" t="s">
        <v>700</v>
      </c>
      <c r="K31" s="242" t="s">
        <v>542</v>
      </c>
      <c r="L31" s="572" t="s">
        <v>5</v>
      </c>
      <c r="M31" s="572"/>
      <c r="N31" s="572"/>
      <c r="O31" s="241" t="s">
        <v>58</v>
      </c>
      <c r="P31" s="243">
        <v>1</v>
      </c>
      <c r="Q31" s="244">
        <v>15</v>
      </c>
      <c r="R31" s="245">
        <v>1114.3699999999999</v>
      </c>
      <c r="S31" s="2" t="s">
        <v>224</v>
      </c>
      <c r="T31" s="2" t="s">
        <v>225</v>
      </c>
      <c r="U31" s="2" t="s">
        <v>622</v>
      </c>
      <c r="V31" s="109">
        <v>0.3</v>
      </c>
      <c r="W31" s="579">
        <v>1</v>
      </c>
      <c r="X31" s="130">
        <v>0.06</v>
      </c>
      <c r="Y31" s="247">
        <f t="shared" si="2"/>
        <v>16715.55</v>
      </c>
      <c r="Z31" s="7">
        <f t="shared" si="5"/>
        <v>5.9648275584125256E-2</v>
      </c>
      <c r="AA31" s="17">
        <f t="shared" si="3"/>
        <v>5.9648275584125256E-2</v>
      </c>
      <c r="AB31" s="196">
        <f t="shared" si="4"/>
        <v>-3.5172441587474207E-4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15</v>
      </c>
      <c r="AI31" s="46">
        <f t="shared" si="12"/>
        <v>5.9648275584125256E-2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ref="Y32:Y78" si="13">IF(H32&lt;&gt;"",R32*W32*Q32*P32,"")</f>
        <v/>
      </c>
      <c r="Z32" s="7" t="str">
        <f t="shared" ref="Z32:Z78" si="14">IF(H32&lt;&gt;"",Y32/($D$6+$D$7),"")</f>
        <v/>
      </c>
      <c r="AA32" s="17" t="str">
        <f t="shared" si="3"/>
        <v/>
      </c>
      <c r="AB32" s="196" t="str">
        <f t="shared" ref="AB32:AB78" si="15">IF(AND(S32&lt;&gt;"",X32&lt;&gt;"-"),AA32-X32,"")</f>
        <v/>
      </c>
      <c r="AC32" s="247" t="str">
        <f t="shared" ref="AC32:AC78" si="16">IF(AND($AA32&lt;&gt;"",Q32&lt;&gt;""),($D$6+$D$7)*AA32-Y32,"")</f>
        <v/>
      </c>
      <c r="AD32" s="246" t="str">
        <f t="shared" ref="AD32:AD78" si="17">IF(AND($AC32&lt;&gt;""),AC32/R32/W32/P32,"")</f>
        <v/>
      </c>
      <c r="AE32" s="18" t="str">
        <f t="shared" ref="AE32:AE78" si="18">IF(Q32&lt;&gt;"",ROUND(AD32,0),"")</f>
        <v/>
      </c>
      <c r="AF32" s="247" t="str">
        <f t="shared" ref="AF32:AF78" si="19">IF(AD32&lt;&gt;"",AE32*R32*W32,"")</f>
        <v/>
      </c>
      <c r="AG32" s="247" t="str">
        <f t="shared" ref="AG32:AG78" si="20">IF(AD32&lt;&gt;"",AE32*R32*W32*P32,"")</f>
        <v/>
      </c>
      <c r="AH32" s="45" t="str">
        <f t="shared" ref="AH32:AH78" si="21">IF(H32&lt;&gt;"",AE32+Q32,"")</f>
        <v/>
      </c>
      <c r="AI32" s="46" t="str">
        <f t="shared" ref="AI32:AI78" si="22">IF(AH32&lt;&gt;"",(AH32*R32*W32*P32)/($D$6+$D$7),"")</f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8.0143605136146073E-2</v>
      </c>
      <c r="F41" s="571">
        <f t="shared" si="1"/>
        <v>-9.985639486385392E-2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641" priority="13">
      <formula>$M3&gt;$N3</formula>
    </cfRule>
  </conditionalFormatting>
  <conditionalFormatting sqref="L1:M1">
    <cfRule type="cellIs" dxfId="640" priority="10" operator="notBetween">
      <formula>0.99</formula>
      <formula>1.01</formula>
    </cfRule>
  </conditionalFormatting>
  <conditionalFormatting sqref="K7:N7">
    <cfRule type="expression" dxfId="639" priority="9">
      <formula>$M7&gt;$N7</formula>
    </cfRule>
  </conditionalFormatting>
  <conditionalFormatting sqref="D5">
    <cfRule type="cellIs" dxfId="638" priority="8" operator="greaterThan">
      <formula>TODAY()-60</formula>
    </cfRule>
  </conditionalFormatting>
  <conditionalFormatting sqref="D13:E13">
    <cfRule type="cellIs" dxfId="637" priority="6" operator="notBetween">
      <formula>0.99</formula>
      <formula>1.01</formula>
    </cfRule>
  </conditionalFormatting>
  <conditionalFormatting sqref="D3:E3">
    <cfRule type="cellIs" dxfId="636" priority="5" operator="notEqual">
      <formula>"D"</formula>
    </cfRule>
  </conditionalFormatting>
  <conditionalFormatting sqref="P18:P100 W18:W100">
    <cfRule type="cellIs" dxfId="635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634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33" priority="14" stopIfTrue="1">
      <formula>$AH$15&lt;0</formula>
    </cfRule>
  </conditionalFormatting>
  <conditionalFormatting sqref="H16:AI16">
    <cfRule type="expression" dxfId="632" priority="15" stopIfTrue="1">
      <formula>$AH$16&lt;0</formula>
    </cfRule>
  </conditionalFormatting>
  <conditionalFormatting sqref="H17:AI17">
    <cfRule type="expression" dxfId="631" priority="16" stopIfTrue="1">
      <formula>$AH$17&lt;0</formula>
    </cfRule>
  </conditionalFormatting>
  <hyperlinks>
    <hyperlink ref="B2" location="Dashboard!A1" display="Go to Dashboard" xr:uid="{F8E4FC92-1E7B-4FED-BA9B-97DD4388618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944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4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3BDF-16A7-44D3-AF2B-2E942B0BE921}">
  <sheetPr codeName="Sheet42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574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189</v>
      </c>
      <c r="C3" s="237" t="s">
        <v>35</v>
      </c>
      <c r="D3" s="583" t="s">
        <v>313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0.47219636645604102</v>
      </c>
      <c r="M3" s="131">
        <f>SUMIF($L$15:$L$100, "VIA *", AA$15:AA$100)</f>
        <v>0.47219636645604102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46021</v>
      </c>
      <c r="R3" s="248" t="s">
        <v>6</v>
      </c>
      <c r="S3" s="254"/>
      <c r="T3" s="254">
        <v>10</v>
      </c>
      <c r="U3" s="268">
        <v>11455.7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0.58753625922264063</v>
      </c>
      <c r="M4" s="132">
        <f>SUMPRODUCT($V$15:$V$100,AI15:AI100)</f>
        <v>0.58753625922264063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46020</v>
      </c>
      <c r="R4" s="249" t="s">
        <v>3</v>
      </c>
      <c r="S4" s="255"/>
      <c r="T4" s="255">
        <v>4</v>
      </c>
      <c r="U4" s="269">
        <v>12237.62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166</v>
      </c>
      <c r="C5" s="556">
        <v>45405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0.48693776717514037</v>
      </c>
      <c r="M5" s="134">
        <f>SUMIF($S$15:$S$100, "Actions*", AI$15:AI$100)</f>
        <v>0.48693776717514037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46015</v>
      </c>
      <c r="R5" s="249" t="s">
        <v>53</v>
      </c>
      <c r="S5" s="255"/>
      <c r="T5" s="255">
        <v>-5</v>
      </c>
      <c r="U5" s="269">
        <v>-13921.16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323581.09289182769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9.026732600153628E-2</v>
      </c>
      <c r="M6" s="136">
        <f>SUMIF($T$15:$T$100, "*Obligations d'Etat*", AI$15:AI$100)+SUMIF($T$15:$T$100, "Crédit*", AI$15:AI$100)+SUMIF($T$15:$T$100, "*Convertibles*", AI$15:AI$100)</f>
        <v>9.026732600153628E-2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-16</v>
      </c>
      <c r="U6" s="269">
        <v>-9505.7900000000009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6.8877324694155154E-2</v>
      </c>
      <c r="M7" s="136">
        <f>SUMIF($S$15:$S$100, "*Performance Absolue*", AI$15:AI$100)+SUMIF($S$15:$S$100, "*Alternative Investment*", AI$15:AI$100)</f>
        <v>6.8877324694155154E-2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45908</v>
      </c>
      <c r="R7" s="249" t="s">
        <v>53</v>
      </c>
      <c r="S7" s="255"/>
      <c r="T7" s="255">
        <v>-1</v>
      </c>
      <c r="U7" s="269">
        <v>-2703.41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45855</v>
      </c>
      <c r="R8" s="249" t="s">
        <v>633</v>
      </c>
      <c r="S8" s="255"/>
      <c r="T8" s="255">
        <v>125</v>
      </c>
      <c r="U8" s="269">
        <v>12220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0.17763398808723066</v>
      </c>
      <c r="M9" s="136">
        <f>SUMIF($T$15:$T$100, "*Diversifié*", AI$15:AI$100)</f>
        <v>0.17763398808723066</v>
      </c>
      <c r="N9" s="135" t="s">
        <v>306</v>
      </c>
      <c r="O9" s="19"/>
      <c r="P9" s="19"/>
      <c r="Q9" s="587">
        <v>45754</v>
      </c>
      <c r="R9" s="249" t="s">
        <v>7</v>
      </c>
      <c r="S9" s="255"/>
      <c r="T9" s="255">
        <v>20</v>
      </c>
      <c r="U9" s="269">
        <v>7954.26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45727</v>
      </c>
      <c r="R10" s="249" t="s">
        <v>14</v>
      </c>
      <c r="S10" s="255"/>
      <c r="T10" s="255">
        <v>25</v>
      </c>
      <c r="U10" s="269">
        <v>9317.94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0.17628359404193769</v>
      </c>
      <c r="M11" s="132">
        <f>SUMIF($T$15:$T$100, "*Cash*", AI$15:AI$100)+SUMIF($S$15:$S$100, "*Monétaire*", AI$15:AI$100)</f>
        <v>0.17628359404193769</v>
      </c>
      <c r="N11" s="133" t="s">
        <v>306</v>
      </c>
      <c r="O11" s="19"/>
      <c r="P11" s="19"/>
      <c r="Q11" s="588">
        <v>45509</v>
      </c>
      <c r="R11" s="250" t="s">
        <v>2</v>
      </c>
      <c r="S11" s="256"/>
      <c r="T11" s="256">
        <v>4</v>
      </c>
      <c r="U11" s="270">
        <v>5939.68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0.14797238521014694</v>
      </c>
      <c r="F15" s="563">
        <f t="shared" ref="F15:F50" si="1">E15-D15</f>
        <v>-1.2027614789853064E-2</v>
      </c>
      <c r="G15" s="43"/>
      <c r="H15" s="542" t="s">
        <v>1123</v>
      </c>
      <c r="I15" s="543" t="s">
        <v>574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2083.42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1" si="2">IF(H15&lt;&gt;"",R15*W15*Q15*P15,"")</f>
        <v>2083.42</v>
      </c>
      <c r="Z15" s="7">
        <f>IF(O15&lt;&gt;"",(Y15+$D$7)/($D$6+$D$7),"")</f>
        <v>6.4386333001739439E-3</v>
      </c>
      <c r="AA15" s="17">
        <f t="shared" ref="AA15:AA46" si="3">IF(S15&lt;&gt;"",Z15,"")</f>
        <v>6.4386333001739439E-3</v>
      </c>
      <c r="AB15" s="196">
        <f t="shared" ref="AB15:AB31" si="4">IF(AND(S15&lt;&gt;"",X15&lt;&gt;"-"),AA15-X15,"")</f>
        <v>-3.5613666998260563E-3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2083.42</v>
      </c>
      <c r="AG15" s="539" t="s">
        <v>306</v>
      </c>
      <c r="AH15" s="45">
        <f>AF15</f>
        <v>2083.42</v>
      </c>
      <c r="AI15" s="46">
        <f>(AH15*P15)/($D$6+$D$7)</f>
        <v>6.4386333001739439E-3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0.14863192274363773</v>
      </c>
      <c r="F16" s="566">
        <f t="shared" si="1"/>
        <v>5.3631922743637733E-2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15500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15500</v>
      </c>
      <c r="Z16" s="7">
        <f t="shared" ref="Z16:Z31" si="5">IF(H16&lt;&gt;"",Y16/($D$6+$D$7),"")</f>
        <v>4.7901439053429522E-2</v>
      </c>
      <c r="AA16" s="17">
        <f t="shared" si="3"/>
        <v>4.7901439053429522E-2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15500</v>
      </c>
      <c r="AI16" s="46">
        <f>(AH16*P16)/($D$6+$D$7)</f>
        <v>4.7901439053429522E-2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0.1451222267934752</v>
      </c>
      <c r="F17" s="566">
        <f t="shared" si="1"/>
        <v>-5.987777320652482E-2</v>
      </c>
      <c r="G17" s="43"/>
      <c r="H17" s="542" t="s">
        <v>1135</v>
      </c>
      <c r="I17" s="543" t="s">
        <v>574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183.14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155.25601898948796</v>
      </c>
      <c r="Z17" s="7">
        <f t="shared" si="5"/>
        <v>4.7980559556793891E-4</v>
      </c>
      <c r="AA17" s="17">
        <f t="shared" si="3"/>
        <v>4.7980559556793891E-4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183.14</v>
      </c>
      <c r="AI17" s="46">
        <f>(AH17*P17)/($D$6+$D$7)</f>
        <v>4.7980559556793891E-4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4.5211232427880464E-2</v>
      </c>
      <c r="F18" s="566">
        <f t="shared" si="1"/>
        <v>2.0211232427880463E-2</v>
      </c>
      <c r="G18" s="43"/>
      <c r="H18" s="197" t="s">
        <v>1174</v>
      </c>
      <c r="I18" s="242" t="s">
        <v>574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24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13680</v>
      </c>
      <c r="Z18" s="7">
        <f t="shared" si="5"/>
        <v>4.227688298393005E-2</v>
      </c>
      <c r="AA18" s="17">
        <f t="shared" si="3"/>
        <v>4.227688298393005E-2</v>
      </c>
      <c r="AB18" s="196">
        <f t="shared" si="4"/>
        <v>-1.7723117016069947E-2</v>
      </c>
      <c r="AC18" s="247">
        <f t="shared" ref="AC18:AC31" si="6">IF(AND($AA18&lt;&gt;"",Q18&lt;&gt;""),($D$6+$D$7)*AA18-Y18,"")</f>
        <v>-1.8189894035458565E-12</v>
      </c>
      <c r="AD18" s="246">
        <f t="shared" ref="AD18:AD31" si="7">IF(AND($AC18&lt;&gt;""),AC18/R18/W18/P18,"")</f>
        <v>-3.1912094799050114E-15</v>
      </c>
      <c r="AE18" s="18">
        <f t="shared" ref="AE18:AE31" si="8">IF(Q18&lt;&gt;"",ROUND(AD18,0),"")</f>
        <v>0</v>
      </c>
      <c r="AF18" s="247">
        <f t="shared" ref="AF18:AF31" si="9">IF(AD18&lt;&gt;"",AE18*R18*W18,"")</f>
        <v>0</v>
      </c>
      <c r="AG18" s="247">
        <f t="shared" ref="AG18:AG31" si="10">IF(AD18&lt;&gt;"",AE18*R18*W18*P18,"")</f>
        <v>0</v>
      </c>
      <c r="AH18" s="45">
        <f t="shared" ref="AH18:AH31" si="11">IF(H18&lt;&gt;"",AE18+Q18,"")</f>
        <v>24</v>
      </c>
      <c r="AI18" s="46">
        <f t="shared" ref="AI18:AI31" si="12">IF(AH18&lt;&gt;"",(AH18*R18*W18*P18)/($D$6+$D$7),"")</f>
        <v>4.227688298393005E-2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5.4819877949171411E-2</v>
      </c>
      <c r="F19" s="566">
        <f t="shared" si="1"/>
        <v>4.4819877949171409E-2</v>
      </c>
      <c r="G19" s="43"/>
      <c r="H19" s="197" t="s">
        <v>1177</v>
      </c>
      <c r="I19" s="242" t="s">
        <v>574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25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10556</v>
      </c>
      <c r="Z19" s="7">
        <f t="shared" si="5"/>
        <v>3.2622425203096904E-2</v>
      </c>
      <c r="AA19" s="17">
        <f t="shared" si="3"/>
        <v>3.2622425203096904E-2</v>
      </c>
      <c r="AB19" s="196">
        <f t="shared" si="4"/>
        <v>2.622425203096905E-3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25</v>
      </c>
      <c r="AI19" s="46">
        <f t="shared" si="12"/>
        <v>3.2622425203096904E-2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574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9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23645.066124109868</v>
      </c>
      <c r="Z20" s="7">
        <f t="shared" si="5"/>
        <v>7.3073077023119992E-2</v>
      </c>
      <c r="AA20" s="17">
        <f t="shared" si="3"/>
        <v>7.3073077023119992E-2</v>
      </c>
      <c r="AB20" s="196">
        <f t="shared" si="4"/>
        <v>3.0730770231199855E-3</v>
      </c>
      <c r="AC20" s="247">
        <f t="shared" si="6"/>
        <v>3.637978807091713E-12</v>
      </c>
      <c r="AD20" s="246">
        <f t="shared" si="7"/>
        <v>1.3847205625041575E-15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9</v>
      </c>
      <c r="AI20" s="46">
        <f t="shared" si="12"/>
        <v>7.3073077023119992E-2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574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60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17869.2</v>
      </c>
      <c r="Z21" s="7">
        <f t="shared" si="5"/>
        <v>5.5223251273131796E-2</v>
      </c>
      <c r="AA21" s="17">
        <f t="shared" si="3"/>
        <v>5.5223251273131796E-2</v>
      </c>
      <c r="AB21" s="196">
        <f t="shared" si="4"/>
        <v>3.0223251273131795E-2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60</v>
      </c>
      <c r="AI21" s="46">
        <f t="shared" si="12"/>
        <v>5.5223251273131796E-2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574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16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30225.279999999999</v>
      </c>
      <c r="Z22" s="7">
        <f t="shared" si="5"/>
        <v>9.3408671470505938E-2</v>
      </c>
      <c r="AA22" s="17">
        <f t="shared" si="3"/>
        <v>9.3408671470505938E-2</v>
      </c>
      <c r="AB22" s="196">
        <f t="shared" si="4"/>
        <v>2.3408671470505932E-2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16</v>
      </c>
      <c r="AI22" s="46">
        <f t="shared" si="12"/>
        <v>9.3408671470505938E-2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574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1000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0.06</v>
      </c>
      <c r="Y23" s="247">
        <f t="shared" si="2"/>
        <v>15523</v>
      </c>
      <c r="Z23" s="7">
        <f t="shared" si="5"/>
        <v>4.7972518608153963E-2</v>
      </c>
      <c r="AA23" s="17">
        <f t="shared" si="3"/>
        <v>4.7972518608153963E-2</v>
      </c>
      <c r="AB23" s="196">
        <f t="shared" si="4"/>
        <v>-1.2027481391846034E-2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1000</v>
      </c>
      <c r="AI23" s="46">
        <f t="shared" si="12"/>
        <v>4.7972518608153963E-2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574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1500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0.04</v>
      </c>
      <c r="Y24" s="247">
        <f t="shared" si="2"/>
        <v>12278.738555442524</v>
      </c>
      <c r="Z24" s="7">
        <f t="shared" si="5"/>
        <v>3.7946403004291952E-2</v>
      </c>
      <c r="AA24" s="17">
        <f t="shared" si="3"/>
        <v>3.7946403004291952E-2</v>
      </c>
      <c r="AB24" s="196">
        <f t="shared" si="4"/>
        <v>-2.0535969957080485E-3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1500</v>
      </c>
      <c r="AI24" s="46">
        <f t="shared" si="12"/>
        <v>3.7946403004291952E-2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4.9782883962831322E-2</v>
      </c>
      <c r="F25" s="566">
        <f t="shared" si="1"/>
        <v>-1.0217116037168676E-2</v>
      </c>
      <c r="G25" s="43"/>
      <c r="H25" s="197" t="s">
        <v>1171</v>
      </c>
      <c r="I25" s="242" t="s">
        <v>574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8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7.0000000000000007E-2</v>
      </c>
      <c r="Y25" s="247">
        <f t="shared" si="2"/>
        <v>19157.070193285861</v>
      </c>
      <c r="Z25" s="7">
        <f t="shared" si="5"/>
        <v>5.9203305181029287E-2</v>
      </c>
      <c r="AA25" s="17">
        <f t="shared" si="3"/>
        <v>5.9203305181029287E-2</v>
      </c>
      <c r="AB25" s="196">
        <f t="shared" si="4"/>
        <v>-1.079669481897072E-2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8</v>
      </c>
      <c r="AI25" s="46">
        <f t="shared" si="12"/>
        <v>5.9203305181029287E-2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0.17763398808723066</v>
      </c>
      <c r="F26" s="566">
        <f t="shared" si="1"/>
        <v>-2.3660119127693335E-3</v>
      </c>
      <c r="G26" s="43"/>
      <c r="H26" s="197" t="s">
        <v>1180</v>
      </c>
      <c r="I26" s="242" t="s">
        <v>574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900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14629.5</v>
      </c>
      <c r="Z26" s="7">
        <f t="shared" si="5"/>
        <v>4.5211232427880464E-2</v>
      </c>
      <c r="AA26" s="17">
        <f t="shared" si="3"/>
        <v>4.5211232427880464E-2</v>
      </c>
      <c r="AB26" s="196">
        <f t="shared" si="4"/>
        <v>2.0211232427880463E-2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900</v>
      </c>
      <c r="AI26" s="46">
        <f t="shared" si="12"/>
        <v>4.5211232427880464E-2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6.8877324694155154E-2</v>
      </c>
      <c r="F27" s="566">
        <f t="shared" si="1"/>
        <v>8.8773246941551559E-3</v>
      </c>
      <c r="G27" s="43"/>
      <c r="H27" s="197" t="s">
        <v>1173</v>
      </c>
      <c r="I27" s="242" t="s">
        <v>574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50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0.18</v>
      </c>
      <c r="Y27" s="247">
        <f t="shared" si="2"/>
        <v>57479</v>
      </c>
      <c r="Z27" s="7">
        <f t="shared" si="5"/>
        <v>0.17763398808723066</v>
      </c>
      <c r="AA27" s="17">
        <f t="shared" si="3"/>
        <v>0.17763398808723066</v>
      </c>
      <c r="AB27" s="196">
        <f t="shared" si="4"/>
        <v>-2.3660119127693335E-3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50</v>
      </c>
      <c r="AI27" s="46">
        <f t="shared" si="12"/>
        <v>0.17763398808723066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1175</v>
      </c>
      <c r="I28" s="242" t="s">
        <v>574</v>
      </c>
      <c r="J28" s="242" t="s">
        <v>702</v>
      </c>
      <c r="K28" s="242" t="s">
        <v>549</v>
      </c>
      <c r="L28" s="572" t="s">
        <v>12</v>
      </c>
      <c r="M28" s="572"/>
      <c r="N28" s="572"/>
      <c r="O28" s="241" t="s">
        <v>58</v>
      </c>
      <c r="P28" s="243">
        <v>1</v>
      </c>
      <c r="Q28" s="244">
        <v>120</v>
      </c>
      <c r="R28" s="245">
        <v>134.24</v>
      </c>
      <c r="S28" s="2" t="s">
        <v>13</v>
      </c>
      <c r="T28" s="2" t="s">
        <v>231</v>
      </c>
      <c r="U28" s="2" t="s">
        <v>621</v>
      </c>
      <c r="V28" s="109">
        <v>0</v>
      </c>
      <c r="W28" s="579">
        <v>1</v>
      </c>
      <c r="X28" s="130">
        <v>0.06</v>
      </c>
      <c r="Y28" s="247">
        <f t="shared" si="2"/>
        <v>16108.800000000001</v>
      </c>
      <c r="Z28" s="7">
        <f t="shared" si="5"/>
        <v>4.9782883962831322E-2</v>
      </c>
      <c r="AA28" s="17">
        <f t="shared" si="3"/>
        <v>4.9782883962831322E-2</v>
      </c>
      <c r="AB28" s="196">
        <f t="shared" si="4"/>
        <v>-1.0217116037168676E-2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120</v>
      </c>
      <c r="AI28" s="46">
        <f t="shared" si="12"/>
        <v>4.9782883962831322E-2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1124</v>
      </c>
      <c r="I29" s="242" t="s">
        <v>574</v>
      </c>
      <c r="J29" s="242" t="s">
        <v>701</v>
      </c>
      <c r="K29" s="242" t="s">
        <v>544</v>
      </c>
      <c r="L29" s="572" t="s">
        <v>53</v>
      </c>
      <c r="M29" s="572"/>
      <c r="N29" s="572"/>
      <c r="O29" s="241" t="s">
        <v>58</v>
      </c>
      <c r="P29" s="243">
        <v>1</v>
      </c>
      <c r="Q29" s="244">
        <v>14</v>
      </c>
      <c r="R29" s="245">
        <v>2807.3829999999998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>
        <v>0.18</v>
      </c>
      <c r="Y29" s="247">
        <f t="shared" si="2"/>
        <v>39303.361999999994</v>
      </c>
      <c r="Z29" s="7">
        <f t="shared" si="5"/>
        <v>0.12146371609276628</v>
      </c>
      <c r="AA29" s="17">
        <f t="shared" si="3"/>
        <v>0.12146371609276628</v>
      </c>
      <c r="AB29" s="196">
        <f t="shared" si="4"/>
        <v>-5.8536283907233713E-2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14</v>
      </c>
      <c r="AI29" s="46">
        <f t="shared" si="12"/>
        <v>0.12146371609276628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1210</v>
      </c>
      <c r="I30" s="242" t="s">
        <v>574</v>
      </c>
      <c r="J30" s="242" t="s">
        <v>703</v>
      </c>
      <c r="K30" s="242" t="s">
        <v>632</v>
      </c>
      <c r="L30" s="572" t="s">
        <v>633</v>
      </c>
      <c r="M30" s="572"/>
      <c r="N30" s="572"/>
      <c r="O30" s="241" t="s">
        <v>58</v>
      </c>
      <c r="P30" s="243">
        <v>1</v>
      </c>
      <c r="Q30" s="244">
        <v>125</v>
      </c>
      <c r="R30" s="245">
        <v>104.8</v>
      </c>
      <c r="S30" s="2" t="s">
        <v>236</v>
      </c>
      <c r="T30" s="2" t="s">
        <v>704</v>
      </c>
      <c r="U30" s="2" t="s">
        <v>623</v>
      </c>
      <c r="V30" s="109">
        <v>0</v>
      </c>
      <c r="W30" s="579">
        <v>1</v>
      </c>
      <c r="X30" s="130">
        <v>2.5000000000000001E-2</v>
      </c>
      <c r="Y30" s="247">
        <f t="shared" si="2"/>
        <v>13100</v>
      </c>
      <c r="Z30" s="7">
        <f t="shared" si="5"/>
        <v>4.0484442038704951E-2</v>
      </c>
      <c r="AA30" s="17">
        <f t="shared" si="3"/>
        <v>4.0484442038704951E-2</v>
      </c>
      <c r="AB30" s="196">
        <f t="shared" si="4"/>
        <v>1.548444203870495E-2</v>
      </c>
      <c r="AC30" s="247">
        <f t="shared" si="6"/>
        <v>1.8189894035458565E-12</v>
      </c>
      <c r="AD30" s="246">
        <f t="shared" si="7"/>
        <v>1.7356769117803975E-14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125</v>
      </c>
      <c r="AI30" s="46">
        <f t="shared" si="12"/>
        <v>4.0484442038704951E-2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4.0484442038704951E-2</v>
      </c>
      <c r="F31" s="566">
        <f t="shared" si="1"/>
        <v>1.548444203870495E-2</v>
      </c>
      <c r="G31" s="43"/>
      <c r="H31" s="197" t="s">
        <v>1172</v>
      </c>
      <c r="I31" s="242" t="s">
        <v>574</v>
      </c>
      <c r="J31" s="242" t="s">
        <v>700</v>
      </c>
      <c r="K31" s="242" t="s">
        <v>542</v>
      </c>
      <c r="L31" s="572" t="s">
        <v>5</v>
      </c>
      <c r="M31" s="572"/>
      <c r="N31" s="572"/>
      <c r="O31" s="241" t="s">
        <v>58</v>
      </c>
      <c r="P31" s="243">
        <v>1</v>
      </c>
      <c r="Q31" s="244">
        <v>20</v>
      </c>
      <c r="R31" s="245">
        <v>1114.3699999999999</v>
      </c>
      <c r="S31" s="2" t="s">
        <v>224</v>
      </c>
      <c r="T31" s="2" t="s">
        <v>225</v>
      </c>
      <c r="U31" s="2" t="s">
        <v>622</v>
      </c>
      <c r="V31" s="109">
        <v>0.3</v>
      </c>
      <c r="W31" s="579">
        <v>1</v>
      </c>
      <c r="X31" s="130">
        <v>0.06</v>
      </c>
      <c r="Y31" s="247">
        <f t="shared" si="2"/>
        <v>22287.399999999998</v>
      </c>
      <c r="Z31" s="7">
        <f t="shared" si="5"/>
        <v>6.8877324694155154E-2</v>
      </c>
      <c r="AA31" s="17">
        <f t="shared" si="3"/>
        <v>6.8877324694155154E-2</v>
      </c>
      <c r="AB31" s="196">
        <f t="shared" si="4"/>
        <v>8.8773246941551559E-3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</v>
      </c>
      <c r="AI31" s="46">
        <f t="shared" si="12"/>
        <v>6.8877324694155154E-2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ref="Y32:Y78" si="13">IF(H32&lt;&gt;"",R32*W32*Q32*P32,"")</f>
        <v/>
      </c>
      <c r="Z32" s="7" t="str">
        <f t="shared" ref="Z32:Z78" si="14">IF(H32&lt;&gt;"",Y32/($D$6+$D$7),"")</f>
        <v/>
      </c>
      <c r="AA32" s="17" t="str">
        <f t="shared" si="3"/>
        <v/>
      </c>
      <c r="AB32" s="196" t="str">
        <f t="shared" ref="AB32:AB78" si="15">IF(AND(S32&lt;&gt;"",X32&lt;&gt;"-"),AA32-X32,"")</f>
        <v/>
      </c>
      <c r="AC32" s="247" t="str">
        <f t="shared" ref="AC32:AC78" si="16">IF(AND($AA32&lt;&gt;"",Q32&lt;&gt;""),($D$6+$D$7)*AA32-Y32,"")</f>
        <v/>
      </c>
      <c r="AD32" s="246" t="str">
        <f t="shared" ref="AD32:AD78" si="17">IF(AND($AC32&lt;&gt;""),AC32/R32/W32/P32,"")</f>
        <v/>
      </c>
      <c r="AE32" s="18" t="str">
        <f t="shared" ref="AE32:AE78" si="18">IF(Q32&lt;&gt;"",ROUND(AD32,0),"")</f>
        <v/>
      </c>
      <c r="AF32" s="247" t="str">
        <f t="shared" ref="AF32:AF78" si="19">IF(AD32&lt;&gt;"",AE32*R32*W32,"")</f>
        <v/>
      </c>
      <c r="AG32" s="247" t="str">
        <f t="shared" ref="AG32:AG78" si="20">IF(AD32&lt;&gt;"",AE32*R32*W32*P32,"")</f>
        <v/>
      </c>
      <c r="AH32" s="45" t="str">
        <f t="shared" ref="AH32:AH78" si="21">IF(H32&lt;&gt;"",AE32+Q32,"")</f>
        <v/>
      </c>
      <c r="AI32" s="46" t="str">
        <f t="shared" ref="AI32:AI78" si="22">IF(AH32&lt;&gt;"",(AH32*R32*W32*P32)/($D$6+$D$7),"")</f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0.12146371609276628</v>
      </c>
      <c r="F41" s="571">
        <f t="shared" si="1"/>
        <v>-5.8536283907233713E-2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630" priority="13">
      <formula>$M3&gt;$N3</formula>
    </cfRule>
  </conditionalFormatting>
  <conditionalFormatting sqref="L1:M1">
    <cfRule type="cellIs" dxfId="629" priority="10" operator="notBetween">
      <formula>0.99</formula>
      <formula>1.01</formula>
    </cfRule>
  </conditionalFormatting>
  <conditionalFormatting sqref="K7:N7">
    <cfRule type="expression" dxfId="628" priority="9">
      <formula>$M7&gt;$N7</formula>
    </cfRule>
  </conditionalFormatting>
  <conditionalFormatting sqref="D5">
    <cfRule type="cellIs" dxfId="627" priority="8" operator="greaterThan">
      <formula>TODAY()-60</formula>
    </cfRule>
  </conditionalFormatting>
  <conditionalFormatting sqref="D13:E13">
    <cfRule type="cellIs" dxfId="626" priority="6" operator="notBetween">
      <formula>0.99</formula>
      <formula>1.01</formula>
    </cfRule>
  </conditionalFormatting>
  <conditionalFormatting sqref="D3:E3">
    <cfRule type="cellIs" dxfId="625" priority="5" operator="notEqual">
      <formula>"D"</formula>
    </cfRule>
  </conditionalFormatting>
  <conditionalFormatting sqref="P18:P100 W18:W100">
    <cfRule type="cellIs" dxfId="624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623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22" priority="14" stopIfTrue="1">
      <formula>$AH$15&lt;0</formula>
    </cfRule>
  </conditionalFormatting>
  <conditionalFormatting sqref="H16:AI16">
    <cfRule type="expression" dxfId="621" priority="15" stopIfTrue="1">
      <formula>$AH$16&lt;0</formula>
    </cfRule>
  </conditionalFormatting>
  <conditionalFormatting sqref="H17:AI17">
    <cfRule type="expression" dxfId="620" priority="16" stopIfTrue="1">
      <formula>$AH$17&lt;0</formula>
    </cfRule>
  </conditionalFormatting>
  <hyperlinks>
    <hyperlink ref="B2" location="Dashboard!A1" display="Go to Dashboard" xr:uid="{860CAC26-0A3D-4211-AF7D-DC8FDEB8ED3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534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4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A0CCB-DC18-4193-A471-8585FCEAE2C4}">
  <sheetPr codeName="Sheet41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333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337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0.40189317031038246</v>
      </c>
      <c r="M3" s="131">
        <f>SUMIF($L$15:$L$100, "VIA *", AA$15:AA$100)</f>
        <v>0.40189317031038246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46072</v>
      </c>
      <c r="R3" s="248" t="s">
        <v>53</v>
      </c>
      <c r="S3" s="254"/>
      <c r="T3" s="254">
        <v>-13</v>
      </c>
      <c r="U3" s="268">
        <v>-36443.19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0.35762909712440716</v>
      </c>
      <c r="M4" s="132">
        <f>SUMPRODUCT($V$15:$V$100,AI15:AI100)</f>
        <v>0.35762909712440716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46021</v>
      </c>
      <c r="R4" s="249" t="s">
        <v>4</v>
      </c>
      <c r="S4" s="255"/>
      <c r="T4" s="255">
        <v>2</v>
      </c>
      <c r="U4" s="269">
        <v>5563.46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336</v>
      </c>
      <c r="C5" s="556">
        <v>45812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0.25717323072220527</v>
      </c>
      <c r="M5" s="134">
        <f>SUMIF($S$15:$S$100, "Actions*", AI$15:AI$100)</f>
        <v>0.25717323072220527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46020</v>
      </c>
      <c r="R5" s="249" t="s">
        <v>3</v>
      </c>
      <c r="S5" s="255"/>
      <c r="T5" s="255">
        <v>6</v>
      </c>
      <c r="U5" s="269">
        <v>18309.3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410953.39155917254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4.9978222401512076E-2</v>
      </c>
      <c r="M6" s="136">
        <f>SUMIF($T$15:$T$100, "*Obligations d'Etat*", AI$15:AI$100)+SUMIF($T$15:$T$100, "Crédit*", AI$15:AI$100)+SUMIF($T$15:$T$100, "*Convertibles*", AI$15:AI$100)</f>
        <v>4.9978222401512076E-2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46015</v>
      </c>
      <c r="R6" s="249" t="s">
        <v>53</v>
      </c>
      <c r="S6" s="255"/>
      <c r="T6" s="255">
        <v>-3</v>
      </c>
      <c r="U6" s="269">
        <v>-8320.69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7.0503421057246898E-2</v>
      </c>
      <c r="M7" s="136">
        <f>SUMIF($S$15:$S$100, "*Performance Absolue*", AI$15:AI$100)+SUMIF($S$15:$S$100, "*Alternative Investment*", AI$15:AI$100)</f>
        <v>7.0503421057246898E-2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45979</v>
      </c>
      <c r="R7" s="249" t="s">
        <v>61</v>
      </c>
      <c r="S7" s="255"/>
      <c r="T7" s="255">
        <v>39</v>
      </c>
      <c r="U7" s="269">
        <v>20160.79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45944</v>
      </c>
      <c r="R8" s="249" t="s">
        <v>53</v>
      </c>
      <c r="S8" s="255"/>
      <c r="T8" s="255">
        <v>-7</v>
      </c>
      <c r="U8" s="269">
        <v>-19445.16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0.17623297796672849</v>
      </c>
      <c r="M9" s="136">
        <f>SUMIF($T$15:$T$100, "*Diversifié*", AI$15:AI$100)</f>
        <v>0.17623297796672849</v>
      </c>
      <c r="N9" s="135" t="s">
        <v>306</v>
      </c>
      <c r="O9" s="19"/>
      <c r="P9" s="19"/>
      <c r="Q9" s="587">
        <v>45944</v>
      </c>
      <c r="R9" s="249" t="s">
        <v>10</v>
      </c>
      <c r="S9" s="255"/>
      <c r="T9" s="255">
        <v>1350</v>
      </c>
      <c r="U9" s="269">
        <v>19992.5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45849</v>
      </c>
      <c r="R10" s="249" t="s">
        <v>5</v>
      </c>
      <c r="S10" s="255"/>
      <c r="T10" s="255">
        <v>26</v>
      </c>
      <c r="U10" s="269">
        <v>27622.58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0.44611214785230741</v>
      </c>
      <c r="M11" s="132">
        <f>SUMIF($T$15:$T$100, "*Cash*", AI$15:AI$100)+SUMIF($S$15:$S$100, "*Monétaire*", AI$15:AI$100)</f>
        <v>0.44611214785230741</v>
      </c>
      <c r="N11" s="133" t="s">
        <v>306</v>
      </c>
      <c r="O11" s="19"/>
      <c r="P11" s="19"/>
      <c r="Q11" s="588">
        <v>45849</v>
      </c>
      <c r="R11" s="250" t="s">
        <v>6</v>
      </c>
      <c r="S11" s="256"/>
      <c r="T11" s="256">
        <v>63</v>
      </c>
      <c r="U11" s="270">
        <v>68622.84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3.8358066242661734E-2</v>
      </c>
      <c r="F15" s="563">
        <f t="shared" ref="F15:F50" si="1">E15-D15</f>
        <v>-0.12164193375733827</v>
      </c>
      <c r="G15" s="43"/>
      <c r="H15" s="542" t="s">
        <v>1123</v>
      </c>
      <c r="I15" s="543" t="s">
        <v>333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3635.17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5" si="2">IF(H15&lt;&gt;"",R15*W15*Q15*P15,"")</f>
        <v>3635.17</v>
      </c>
      <c r="Z15" s="7">
        <f>IF(O15&lt;&gt;"",(Y15+$D$7)/($D$6+$D$7),"")</f>
        <v>8.8456989884133311E-3</v>
      </c>
      <c r="AA15" s="17">
        <f t="shared" ref="AA15:AA46" si="3">IF(S15&lt;&gt;"",Z15,"")</f>
        <v>8.8456989884133311E-3</v>
      </c>
      <c r="AB15" s="196">
        <f t="shared" ref="AB15:AB25" si="4">IF(AND(S15&lt;&gt;"",X15&lt;&gt;"-"),AA15-X15,"")</f>
        <v>-1.1543010115866691E-3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3635.17</v>
      </c>
      <c r="AG15" s="539" t="s">
        <v>306</v>
      </c>
      <c r="AH15" s="45">
        <f>AF15</f>
        <v>3635.17</v>
      </c>
      <c r="AI15" s="46">
        <f>(AH15*P15)/($D$6+$D$7)</f>
        <v>8.8456989884133311E-3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6.4355521923444015E-2</v>
      </c>
      <c r="F16" s="566">
        <f t="shared" si="1"/>
        <v>-3.0644478076555987E-2</v>
      </c>
      <c r="G16" s="43"/>
      <c r="H16" s="542" t="s">
        <v>1135</v>
      </c>
      <c r="I16" s="543" t="s">
        <v>333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27.86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23.618175652763647</v>
      </c>
      <c r="Z16" s="7">
        <f t="shared" ref="Z16:Z25" si="5">IF(H16&lt;&gt;"",Y16/($D$6+$D$7),"")</f>
        <v>5.747166500598865E-5</v>
      </c>
      <c r="AA16" s="17">
        <f t="shared" si="3"/>
        <v>5.747166500598865E-5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27.86</v>
      </c>
      <c r="AI16" s="46">
        <f>(AH16*P16)/($D$6+$D$7)</f>
        <v>5.747166500598865E-5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0.15445964255609951</v>
      </c>
      <c r="F17" s="566">
        <f t="shared" si="1"/>
        <v>-5.0540357443900508E-2</v>
      </c>
      <c r="G17" s="43"/>
      <c r="H17" s="197" t="s">
        <v>1170</v>
      </c>
      <c r="I17" s="242" t="s">
        <v>333</v>
      </c>
      <c r="J17" s="242" t="s">
        <v>705</v>
      </c>
      <c r="K17" s="242" t="s">
        <v>540</v>
      </c>
      <c r="L17" s="572" t="s">
        <v>3</v>
      </c>
      <c r="M17" s="572"/>
      <c r="N17" s="572"/>
      <c r="O17" s="241" t="s">
        <v>865</v>
      </c>
      <c r="P17" s="243">
        <v>0.84774499830451</v>
      </c>
      <c r="Q17" s="244">
        <v>6</v>
      </c>
      <c r="R17" s="245">
        <v>3099.08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7.0000000000000007E-2</v>
      </c>
      <c r="Y17" s="247">
        <f t="shared" si="2"/>
        <v>15763.377416073245</v>
      </c>
      <c r="Z17" s="7">
        <f t="shared" si="5"/>
        <v>3.8358066242661734E-2</v>
      </c>
      <c r="AA17" s="17">
        <f t="shared" si="3"/>
        <v>3.8358066242661734E-2</v>
      </c>
      <c r="AB17" s="196">
        <f t="shared" si="4"/>
        <v>-3.1641933757338273E-2</v>
      </c>
      <c r="AC17" s="247">
        <f t="shared" ref="AC17:AC25" si="6">IF(AND($AA17&lt;&gt;"",Q17&lt;&gt;""),($D$6+$D$7)*AA17-Y17,"")</f>
        <v>1.8189894035458565E-12</v>
      </c>
      <c r="AD17" s="246">
        <f t="shared" ref="AD17:AD25" si="7">IF(AND($AC17&lt;&gt;""),AC17/R17/W17/P17,"")</f>
        <v>6.9236028125207877E-16</v>
      </c>
      <c r="AE17" s="18">
        <f t="shared" ref="AE17:AE25" si="8">IF(Q17&lt;&gt;"",ROUND(AD17,0),"")</f>
        <v>0</v>
      </c>
      <c r="AF17" s="247">
        <f t="shared" ref="AF17:AF25" si="9">IF(AD17&lt;&gt;"",AE17*R17*W17,"")</f>
        <v>0</v>
      </c>
      <c r="AG17" s="247">
        <f t="shared" ref="AG17:AG25" si="10">IF(AD17&lt;&gt;"",AE17*R17*W17*P17,"")</f>
        <v>0</v>
      </c>
      <c r="AH17" s="45">
        <f t="shared" ref="AH17:AH25" si="11">IF(H17&lt;&gt;"",AE17+Q17,"")</f>
        <v>6</v>
      </c>
      <c r="AI17" s="46">
        <f t="shared" ref="AI17:AI25" si="12">IF(AH17&lt;&gt;"",(AH17*R17*W17*P17)/($D$6+$D$7),"")</f>
        <v>3.8358066242661734E-2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1169</v>
      </c>
      <c r="I18" s="242" t="s">
        <v>333</v>
      </c>
      <c r="J18" s="242" t="s">
        <v>699</v>
      </c>
      <c r="K18" s="242" t="s">
        <v>539</v>
      </c>
      <c r="L18" s="572" t="s">
        <v>2</v>
      </c>
      <c r="M18" s="572"/>
      <c r="N18" s="572"/>
      <c r="O18" s="241" t="s">
        <v>58</v>
      </c>
      <c r="P18" s="243">
        <v>1</v>
      </c>
      <c r="Q18" s="244">
        <v>14</v>
      </c>
      <c r="R18" s="245">
        <v>1889.08</v>
      </c>
      <c r="S18" s="2" t="s">
        <v>220</v>
      </c>
      <c r="T18" s="2" t="s">
        <v>221</v>
      </c>
      <c r="U18" s="2" t="s">
        <v>621</v>
      </c>
      <c r="V18" s="109">
        <v>1</v>
      </c>
      <c r="W18" s="579">
        <v>1</v>
      </c>
      <c r="X18" s="130">
        <v>7.0000000000000007E-2</v>
      </c>
      <c r="Y18" s="247">
        <f t="shared" si="2"/>
        <v>26447.119999999999</v>
      </c>
      <c r="Z18" s="7">
        <f t="shared" si="5"/>
        <v>6.4355521923444015E-2</v>
      </c>
      <c r="AA18" s="17">
        <f t="shared" si="3"/>
        <v>6.4355521923444015E-2</v>
      </c>
      <c r="AB18" s="196">
        <f t="shared" si="4"/>
        <v>-5.6444780765559921E-3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14</v>
      </c>
      <c r="AI18" s="46">
        <f t="shared" si="12"/>
        <v>6.4355521923444015E-2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8.9031706534193206E-3</v>
      </c>
      <c r="F19" s="566">
        <f t="shared" si="1"/>
        <v>-1.0968293465806796E-3</v>
      </c>
      <c r="G19" s="43"/>
      <c r="H19" s="197" t="s">
        <v>1178</v>
      </c>
      <c r="I19" s="242" t="s">
        <v>333</v>
      </c>
      <c r="J19" s="242" t="s">
        <v>712</v>
      </c>
      <c r="K19" s="242" t="s">
        <v>551</v>
      </c>
      <c r="L19" s="572" t="s">
        <v>61</v>
      </c>
      <c r="M19" s="572"/>
      <c r="N19" s="572"/>
      <c r="O19" s="241" t="s">
        <v>58</v>
      </c>
      <c r="P19" s="243">
        <v>1</v>
      </c>
      <c r="Q19" s="244">
        <v>39</v>
      </c>
      <c r="R19" s="245">
        <v>537.64</v>
      </c>
      <c r="S19" s="2" t="s">
        <v>220</v>
      </c>
      <c r="T19" s="2" t="s">
        <v>223</v>
      </c>
      <c r="U19" s="2" t="s">
        <v>622</v>
      </c>
      <c r="V19" s="109">
        <v>1</v>
      </c>
      <c r="W19" s="579">
        <v>1</v>
      </c>
      <c r="X19" s="130">
        <v>3.5000000000000003E-2</v>
      </c>
      <c r="Y19" s="247">
        <f t="shared" si="2"/>
        <v>20967.96</v>
      </c>
      <c r="Z19" s="7">
        <f t="shared" si="5"/>
        <v>5.1022720412275402E-2</v>
      </c>
      <c r="AA19" s="17">
        <f t="shared" si="3"/>
        <v>5.1022720412275402E-2</v>
      </c>
      <c r="AB19" s="196">
        <f t="shared" si="4"/>
        <v>1.6022720412275399E-2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39</v>
      </c>
      <c r="AI19" s="46">
        <f t="shared" si="12"/>
        <v>5.1022720412275402E-2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1181</v>
      </c>
      <c r="I20" s="242" t="s">
        <v>333</v>
      </c>
      <c r="J20" s="242" t="s">
        <v>711</v>
      </c>
      <c r="K20" s="242" t="s">
        <v>548</v>
      </c>
      <c r="L20" s="572" t="s">
        <v>10</v>
      </c>
      <c r="M20" s="572"/>
      <c r="N20" s="572"/>
      <c r="O20" s="241" t="s">
        <v>58</v>
      </c>
      <c r="P20" s="243">
        <v>1</v>
      </c>
      <c r="Q20" s="244">
        <v>1350</v>
      </c>
      <c r="R20" s="245">
        <v>15.523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>
        <v>0.06</v>
      </c>
      <c r="Y20" s="247">
        <f t="shared" si="2"/>
        <v>20956.05</v>
      </c>
      <c r="Z20" s="7">
        <f t="shared" si="5"/>
        <v>5.0993739023522743E-2</v>
      </c>
      <c r="AA20" s="17">
        <f t="shared" si="3"/>
        <v>5.0993739023522743E-2</v>
      </c>
      <c r="AB20" s="196">
        <f t="shared" si="4"/>
        <v>-9.0062609764772553E-3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1350</v>
      </c>
      <c r="AI20" s="46">
        <f t="shared" si="12"/>
        <v>5.0993739023522743E-2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1171</v>
      </c>
      <c r="I21" s="242" t="s">
        <v>333</v>
      </c>
      <c r="J21" s="242" t="s">
        <v>706</v>
      </c>
      <c r="K21" s="242" t="s">
        <v>541</v>
      </c>
      <c r="L21" s="572" t="s">
        <v>4</v>
      </c>
      <c r="M21" s="572"/>
      <c r="N21" s="572"/>
      <c r="O21" s="241" t="s">
        <v>865</v>
      </c>
      <c r="P21" s="243">
        <v>0.84774499830451</v>
      </c>
      <c r="Q21" s="244">
        <v>9</v>
      </c>
      <c r="R21" s="245">
        <v>2824.71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>
        <v>7.0000000000000007E-2</v>
      </c>
      <c r="Y21" s="247">
        <f t="shared" si="2"/>
        <v>21551.703967446592</v>
      </c>
      <c r="Z21" s="7">
        <f t="shared" si="5"/>
        <v>5.2443183120301357E-2</v>
      </c>
      <c r="AA21" s="17">
        <f t="shared" si="3"/>
        <v>5.2443183120301357E-2</v>
      </c>
      <c r="AB21" s="196">
        <f t="shared" si="4"/>
        <v>-1.755681687969865E-2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9</v>
      </c>
      <c r="AI21" s="46">
        <f t="shared" si="12"/>
        <v>5.2443183120301357E-2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1173</v>
      </c>
      <c r="I22" s="242" t="s">
        <v>333</v>
      </c>
      <c r="J22" s="242" t="s">
        <v>707</v>
      </c>
      <c r="K22" s="242" t="s">
        <v>543</v>
      </c>
      <c r="L22" s="572" t="s">
        <v>6</v>
      </c>
      <c r="M22" s="572"/>
      <c r="N22" s="572"/>
      <c r="O22" s="241" t="s">
        <v>58</v>
      </c>
      <c r="P22" s="243">
        <v>1</v>
      </c>
      <c r="Q22" s="244">
        <v>63</v>
      </c>
      <c r="R22" s="245">
        <v>1149.58</v>
      </c>
      <c r="S22" s="2" t="s">
        <v>226</v>
      </c>
      <c r="T22" s="2" t="s">
        <v>227</v>
      </c>
      <c r="U22" s="2" t="s">
        <v>622</v>
      </c>
      <c r="V22" s="109">
        <v>0.45</v>
      </c>
      <c r="W22" s="579">
        <v>1</v>
      </c>
      <c r="X22" s="130">
        <v>0.18</v>
      </c>
      <c r="Y22" s="247">
        <f t="shared" si="2"/>
        <v>72423.539999999994</v>
      </c>
      <c r="Z22" s="7">
        <f t="shared" si="5"/>
        <v>0.17623297796672849</v>
      </c>
      <c r="AA22" s="17">
        <f t="shared" si="3"/>
        <v>0.17623297796672849</v>
      </c>
      <c r="AB22" s="196">
        <f t="shared" si="4"/>
        <v>-3.7670220332715054E-3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63</v>
      </c>
      <c r="AI22" s="46">
        <f t="shared" si="12"/>
        <v>0.17623297796672849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1175</v>
      </c>
      <c r="I23" s="242" t="s">
        <v>333</v>
      </c>
      <c r="J23" s="242" t="s">
        <v>702</v>
      </c>
      <c r="K23" s="242" t="s">
        <v>549</v>
      </c>
      <c r="L23" s="572" t="s">
        <v>12</v>
      </c>
      <c r="M23" s="572"/>
      <c r="N23" s="572"/>
      <c r="O23" s="241" t="s">
        <v>58</v>
      </c>
      <c r="P23" s="243">
        <v>1</v>
      </c>
      <c r="Q23" s="244">
        <v>153</v>
      </c>
      <c r="R23" s="245">
        <v>134.24</v>
      </c>
      <c r="S23" s="2" t="s">
        <v>13</v>
      </c>
      <c r="T23" s="2" t="s">
        <v>231</v>
      </c>
      <c r="U23" s="2" t="s">
        <v>621</v>
      </c>
      <c r="V23" s="109">
        <v>0</v>
      </c>
      <c r="W23" s="579">
        <v>1</v>
      </c>
      <c r="X23" s="130">
        <v>0.06</v>
      </c>
      <c r="Y23" s="247">
        <f t="shared" si="2"/>
        <v>20538.72</v>
      </c>
      <c r="Z23" s="7">
        <f t="shared" si="5"/>
        <v>4.9978222401512076E-2</v>
      </c>
      <c r="AA23" s="17">
        <f t="shared" si="3"/>
        <v>4.9978222401512076E-2</v>
      </c>
      <c r="AB23" s="196">
        <f t="shared" si="4"/>
        <v>-1.0021777598487921E-2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153</v>
      </c>
      <c r="AI23" s="46">
        <f t="shared" si="12"/>
        <v>4.9978222401512076E-2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1124</v>
      </c>
      <c r="I24" s="242" t="s">
        <v>333</v>
      </c>
      <c r="J24" s="242" t="s">
        <v>701</v>
      </c>
      <c r="K24" s="242" t="s">
        <v>544</v>
      </c>
      <c r="L24" s="572" t="s">
        <v>53</v>
      </c>
      <c r="M24" s="572"/>
      <c r="N24" s="572"/>
      <c r="O24" s="241" t="s">
        <v>58</v>
      </c>
      <c r="P24" s="243">
        <v>1</v>
      </c>
      <c r="Q24" s="244">
        <v>64</v>
      </c>
      <c r="R24" s="245">
        <v>2807.3829999999998</v>
      </c>
      <c r="S24" s="2" t="s">
        <v>228</v>
      </c>
      <c r="T24" s="2" t="s">
        <v>229</v>
      </c>
      <c r="U24" s="2" t="s">
        <v>621</v>
      </c>
      <c r="V24" s="109">
        <v>0</v>
      </c>
      <c r="W24" s="579">
        <v>1</v>
      </c>
      <c r="X24" s="130">
        <v>0.18</v>
      </c>
      <c r="Y24" s="247">
        <f t="shared" si="2"/>
        <v>179672.51199999999</v>
      </c>
      <c r="Z24" s="7">
        <f t="shared" si="5"/>
        <v>0.43720897719888807</v>
      </c>
      <c r="AA24" s="17">
        <f t="shared" si="3"/>
        <v>0.43720897719888807</v>
      </c>
      <c r="AB24" s="196">
        <f t="shared" si="4"/>
        <v>0.25720897719888808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64</v>
      </c>
      <c r="AI24" s="46">
        <f t="shared" si="12"/>
        <v>0.43720897719888807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4.9978222401512076E-2</v>
      </c>
      <c r="F25" s="566">
        <f t="shared" si="1"/>
        <v>-1.0021777598487921E-2</v>
      </c>
      <c r="G25" s="43"/>
      <c r="H25" s="197" t="s">
        <v>1172</v>
      </c>
      <c r="I25" s="242" t="s">
        <v>333</v>
      </c>
      <c r="J25" s="242" t="s">
        <v>700</v>
      </c>
      <c r="K25" s="242" t="s">
        <v>542</v>
      </c>
      <c r="L25" s="572" t="s">
        <v>5</v>
      </c>
      <c r="M25" s="572"/>
      <c r="N25" s="572"/>
      <c r="O25" s="241" t="s">
        <v>58</v>
      </c>
      <c r="P25" s="243">
        <v>1</v>
      </c>
      <c r="Q25" s="244">
        <v>26</v>
      </c>
      <c r="R25" s="245">
        <v>1114.3699999999999</v>
      </c>
      <c r="S25" s="2" t="s">
        <v>224</v>
      </c>
      <c r="T25" s="2" t="s">
        <v>225</v>
      </c>
      <c r="U25" s="2" t="s">
        <v>622</v>
      </c>
      <c r="V25" s="109">
        <v>0.3</v>
      </c>
      <c r="W25" s="579">
        <v>1</v>
      </c>
      <c r="X25" s="130">
        <v>0.06</v>
      </c>
      <c r="Y25" s="247">
        <f t="shared" si="2"/>
        <v>28973.619999999995</v>
      </c>
      <c r="Z25" s="7">
        <f t="shared" si="5"/>
        <v>7.0503421057246898E-2</v>
      </c>
      <c r="AA25" s="17">
        <f t="shared" si="3"/>
        <v>7.0503421057246898E-2</v>
      </c>
      <c r="AB25" s="196">
        <f t="shared" si="4"/>
        <v>1.0503421057246901E-2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26</v>
      </c>
      <c r="AI25" s="46">
        <f t="shared" si="12"/>
        <v>7.0503421057246898E-2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0.17623297796672849</v>
      </c>
      <c r="F26" s="566">
        <f t="shared" si="1"/>
        <v>-3.7670220332715054E-3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ref="Y26:Y78" si="13">IF(H26&lt;&gt;"",R26*W26*Q26*P26,"")</f>
        <v/>
      </c>
      <c r="Z26" s="7" t="str">
        <f t="shared" ref="Z26:Z78" si="14">IF(H26&lt;&gt;"",Y26/($D$6+$D$7),"")</f>
        <v/>
      </c>
      <c r="AA26" s="17" t="str">
        <f t="shared" si="3"/>
        <v/>
      </c>
      <c r="AB26" s="196" t="str">
        <f t="shared" ref="AB26:AB78" si="15">IF(AND(S26&lt;&gt;"",X26&lt;&gt;"-"),AA26-X26,"")</f>
        <v/>
      </c>
      <c r="AC26" s="247" t="str">
        <f t="shared" ref="AC26:AC78" si="16">IF(AND($AA26&lt;&gt;"",Q26&lt;&gt;""),($D$6+$D$7)*AA26-Y26,"")</f>
        <v/>
      </c>
      <c r="AD26" s="246" t="str">
        <f t="shared" ref="AD26:AD78" si="17">IF(AND($AC26&lt;&gt;""),AC26/R26/W26/P26,"")</f>
        <v/>
      </c>
      <c r="AE26" s="18" t="str">
        <f t="shared" ref="AE26:AE78" si="18">IF(Q26&lt;&gt;"",ROUND(AD26,0),"")</f>
        <v/>
      </c>
      <c r="AF26" s="247" t="str">
        <f t="shared" ref="AF26:AF78" si="19">IF(AD26&lt;&gt;"",AE26*R26*W26,"")</f>
        <v/>
      </c>
      <c r="AG26" s="247" t="str">
        <f t="shared" ref="AG26:AG78" si="20">IF(AD26&lt;&gt;"",AE26*R26*W26*P26,"")</f>
        <v/>
      </c>
      <c r="AH26" s="45" t="str">
        <f t="shared" ref="AH26:AH78" si="21">IF(H26&lt;&gt;"",AE26+Q26,"")</f>
        <v/>
      </c>
      <c r="AI26" s="46" t="str">
        <f t="shared" ref="AI26:AI78" si="22">IF(AH26&lt;&gt;"",(AH26*R26*W26*P26)/($D$6+$D$7),"")</f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7.0503421057246898E-2</v>
      </c>
      <c r="F27" s="566">
        <f t="shared" si="1"/>
        <v>1.0503421057246901E-2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0.43720897719888807</v>
      </c>
      <c r="F41" s="571">
        <f t="shared" si="1"/>
        <v>0.25720897719888808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619" priority="13">
      <formula>$M3&gt;$N3</formula>
    </cfRule>
  </conditionalFormatting>
  <conditionalFormatting sqref="L1:M1">
    <cfRule type="cellIs" dxfId="618" priority="10" operator="notBetween">
      <formula>0.99</formula>
      <formula>1.01</formula>
    </cfRule>
  </conditionalFormatting>
  <conditionalFormatting sqref="K7:N7">
    <cfRule type="expression" dxfId="617" priority="9">
      <formula>$M7&gt;$N7</formula>
    </cfRule>
  </conditionalFormatting>
  <conditionalFormatting sqref="D5">
    <cfRule type="cellIs" dxfId="616" priority="8" operator="greaterThan">
      <formula>TODAY()-60</formula>
    </cfRule>
  </conditionalFormatting>
  <conditionalFormatting sqref="D13:E13">
    <cfRule type="cellIs" dxfId="615" priority="6" operator="notBetween">
      <formula>0.99</formula>
      <formula>1.01</formula>
    </cfRule>
  </conditionalFormatting>
  <conditionalFormatting sqref="D3:E3">
    <cfRule type="cellIs" dxfId="614" priority="5" operator="notEqual">
      <formula>"D"</formula>
    </cfRule>
  </conditionalFormatting>
  <conditionalFormatting sqref="P17:P100 W17:W100">
    <cfRule type="cellIs" dxfId="613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612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11" priority="14" stopIfTrue="1">
      <formula>$AH$15&lt;0</formula>
    </cfRule>
  </conditionalFormatting>
  <conditionalFormatting sqref="H16:AI16">
    <cfRule type="expression" dxfId="610" priority="15" stopIfTrue="1">
      <formula>$AH$16&lt;0</formula>
    </cfRule>
  </conditionalFormatting>
  <hyperlinks>
    <hyperlink ref="B2" location="Dashboard!A1" display="Go to Dashboard" xr:uid="{0F2AC88E-D4E6-4A9B-880E-625CEC03056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2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2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2692-49DA-49D0-9769-4CE7B4CC25C5}">
  <sheetPr codeName="Sheet40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570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179</v>
      </c>
      <c r="C3" s="237" t="s">
        <v>35</v>
      </c>
      <c r="D3" s="583" t="s">
        <v>313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0.35789015164522919</v>
      </c>
      <c r="M3" s="131">
        <f>SUMIF($L$15:$L$100, "VIA *", AA$15:AA$100)</f>
        <v>0.35789015164522919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46031</v>
      </c>
      <c r="R3" s="248" t="s">
        <v>14</v>
      </c>
      <c r="S3" s="254"/>
      <c r="T3" s="254">
        <v>20</v>
      </c>
      <c r="U3" s="268">
        <v>8718.19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0.56124952143058049</v>
      </c>
      <c r="M4" s="132">
        <f>SUMPRODUCT($V$15:$V$100,AI15:AI100)</f>
        <v>0.56124952143058049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46031</v>
      </c>
      <c r="R4" s="249" t="s">
        <v>61</v>
      </c>
      <c r="S4" s="255"/>
      <c r="T4" s="255">
        <v>26</v>
      </c>
      <c r="U4" s="269">
        <v>14198.35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162</v>
      </c>
      <c r="C5" s="556">
        <v>45405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0.46748286182892235</v>
      </c>
      <c r="M5" s="134">
        <f>SUMIF($S$15:$S$100, "Actions*", AI$15:AI$100)</f>
        <v>0.46748286182892235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45959</v>
      </c>
      <c r="R5" s="249" t="s">
        <v>7</v>
      </c>
      <c r="S5" s="255"/>
      <c r="T5" s="255">
        <v>-19</v>
      </c>
      <c r="U5" s="269">
        <v>-11303.13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429912.24355492706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8.7547169368278971E-2</v>
      </c>
      <c r="M6" s="136">
        <f>SUMIF($T$15:$T$100, "*Obligations d'Etat*", AI$15:AI$100)+SUMIF($T$15:$T$100, "Crédit*", AI$15:AI$100)+SUMIF($T$15:$T$100, "*Convertibles*", AI$15:AI$100)</f>
        <v>8.7547169368278971E-2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45855</v>
      </c>
      <c r="R6" s="249" t="s">
        <v>633</v>
      </c>
      <c r="S6" s="255"/>
      <c r="T6" s="255">
        <v>167</v>
      </c>
      <c r="U6" s="269">
        <v>16299.04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5.184174290014721E-2</v>
      </c>
      <c r="M7" s="136">
        <f>SUMIF($S$15:$S$100, "*Performance Absolue*", AI$15:AI$100)+SUMIF($S$15:$S$100, "*Alternative Investment*", AI$15:AI$100)</f>
        <v>5.184174290014721E-2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45854</v>
      </c>
      <c r="R7" s="249" t="s">
        <v>53</v>
      </c>
      <c r="S7" s="255"/>
      <c r="T7" s="255">
        <v>-6</v>
      </c>
      <c r="U7" s="269">
        <v>-16568.419999999998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45754</v>
      </c>
      <c r="R8" s="249" t="s">
        <v>7</v>
      </c>
      <c r="S8" s="255"/>
      <c r="T8" s="255">
        <v>25</v>
      </c>
      <c r="U8" s="269">
        <v>9922.82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0.17380919273691997</v>
      </c>
      <c r="M9" s="136">
        <f>SUMIF($T$15:$T$100, "*Diversifié*", AI$15:AI$100)</f>
        <v>0.17380919273691997</v>
      </c>
      <c r="N9" s="135" t="s">
        <v>306</v>
      </c>
      <c r="O9" s="19"/>
      <c r="P9" s="19"/>
      <c r="Q9" s="587">
        <v>45751</v>
      </c>
      <c r="R9" s="249" t="s">
        <v>61</v>
      </c>
      <c r="S9" s="255"/>
      <c r="T9" s="255">
        <v>30</v>
      </c>
      <c r="U9" s="269">
        <v>12808.76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45727</v>
      </c>
      <c r="R10" s="249" t="s">
        <v>14</v>
      </c>
      <c r="S10" s="255"/>
      <c r="T10" s="255">
        <v>30</v>
      </c>
      <c r="U10" s="269">
        <v>11165.53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0.21931903316573165</v>
      </c>
      <c r="M11" s="132">
        <f>SUMIF($T$15:$T$100, "*Cash*", AI$15:AI$100)+SUMIF($S$15:$S$100, "*Monétaire*", AI$15:AI$100)</f>
        <v>0.21931903316573165</v>
      </c>
      <c r="N11" s="133" t="s">
        <v>306</v>
      </c>
      <c r="O11" s="19"/>
      <c r="P11" s="19"/>
      <c r="Q11" s="588">
        <v>45726</v>
      </c>
      <c r="R11" s="250" t="s">
        <v>8</v>
      </c>
      <c r="S11" s="256"/>
      <c r="T11" s="256">
        <v>1635</v>
      </c>
      <c r="U11" s="270">
        <v>12107.22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0.12739378481955316</v>
      </c>
      <c r="F15" s="563">
        <f t="shared" ref="F15:F50" si="1">E15-D15</f>
        <v>-3.2606215180446846E-2</v>
      </c>
      <c r="G15" s="43"/>
      <c r="H15" s="542" t="s">
        <v>1123</v>
      </c>
      <c r="I15" s="543" t="s">
        <v>570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2314.89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2314.89</v>
      </c>
      <c r="Z15" s="7">
        <f>IF(O15&lt;&gt;"",(Y15+$D$7)/($D$6+$D$7),"")</f>
        <v>5.3845640237139272E-3</v>
      </c>
      <c r="AA15" s="17">
        <f t="shared" ref="AA15:AA46" si="3">IF(S15&lt;&gt;"",Z15,"")</f>
        <v>5.3845640237139272E-3</v>
      </c>
      <c r="AB15" s="196">
        <f t="shared" ref="AB15:AB32" si="4">IF(AND(S15&lt;&gt;"",X15&lt;&gt;"-"),AA15-X15,"")</f>
        <v>-4.615435976286073E-3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2314.89</v>
      </c>
      <c r="AG15" s="539" t="s">
        <v>306</v>
      </c>
      <c r="AH15" s="45">
        <f>AF15</f>
        <v>2314.89</v>
      </c>
      <c r="AI15" s="46">
        <f>(AH15*P15)/($D$6+$D$7)</f>
        <v>5.3845640237139272E-3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0.10020248356684955</v>
      </c>
      <c r="F16" s="566">
        <f t="shared" si="1"/>
        <v>5.2024835668495473E-3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35763.96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35763.96</v>
      </c>
      <c r="Z16" s="7">
        <f t="shared" ref="Z16:Z32" si="5">IF(H16&lt;&gt;"",Y16/($D$6+$D$7),"")</f>
        <v>8.3188977602194472E-2</v>
      </c>
      <c r="AA16" s="17">
        <f t="shared" si="3"/>
        <v>8.3188977602194472E-2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35763.96</v>
      </c>
      <c r="AI16" s="46">
        <f>(AH16*P16)/($D$6+$D$7)</f>
        <v>8.3188977602194472E-2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0.22778737999144832</v>
      </c>
      <c r="F17" s="566">
        <f t="shared" si="1"/>
        <v>2.2787379991448309E-2</v>
      </c>
      <c r="G17" s="43"/>
      <c r="H17" s="542" t="s">
        <v>1135</v>
      </c>
      <c r="I17" s="543" t="s">
        <v>570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72.459999999999994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61.427602577144789</v>
      </c>
      <c r="Z17" s="7">
        <f t="shared" si="5"/>
        <v>1.4288405017080327E-4</v>
      </c>
      <c r="AA17" s="17">
        <f t="shared" si="3"/>
        <v>1.4288405017080327E-4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72.459999999999994</v>
      </c>
      <c r="AI17" s="46">
        <f>(AH17*P17)/($D$6+$D$7)</f>
        <v>1.4288405017080327E-4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1.2099213451071265E-2</v>
      </c>
      <c r="F18" s="566">
        <f t="shared" si="1"/>
        <v>-1.2900786548928737E-2</v>
      </c>
      <c r="G18" s="43"/>
      <c r="H18" s="197" t="s">
        <v>1174</v>
      </c>
      <c r="I18" s="242" t="s">
        <v>570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36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20520</v>
      </c>
      <c r="Z18" s="7">
        <f t="shared" si="5"/>
        <v>4.773067133497047E-2</v>
      </c>
      <c r="AA18" s="17">
        <f t="shared" si="3"/>
        <v>4.773067133497047E-2</v>
      </c>
      <c r="AB18" s="196">
        <f t="shared" si="4"/>
        <v>-1.2269328665029527E-2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36</v>
      </c>
      <c r="AI18" s="46">
        <f t="shared" ref="AI18:AI32" si="12">IF(AH18&lt;&gt;"",(AH18*R18*W18*P18)/($D$6+$D$7),"")</f>
        <v>4.773067133497047E-2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8.8716425676079208E-2</v>
      </c>
      <c r="F19" s="566">
        <f t="shared" si="1"/>
        <v>7.8716425676079213E-2</v>
      </c>
      <c r="G19" s="43"/>
      <c r="H19" s="197" t="s">
        <v>1177</v>
      </c>
      <c r="I19" s="242" t="s">
        <v>570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50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21112</v>
      </c>
      <c r="Z19" s="7">
        <f t="shared" si="5"/>
        <v>4.9107696550872153E-2</v>
      </c>
      <c r="AA19" s="17">
        <f t="shared" si="3"/>
        <v>4.9107696550872153E-2</v>
      </c>
      <c r="AB19" s="196">
        <f t="shared" si="4"/>
        <v>1.9107696550872154E-2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50</v>
      </c>
      <c r="AI19" s="46">
        <f t="shared" si="12"/>
        <v>4.9107696550872153E-2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570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5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13136.147846727705</v>
      </c>
      <c r="Z20" s="7">
        <f t="shared" si="5"/>
        <v>3.0555416933710531E-2</v>
      </c>
      <c r="AA20" s="17">
        <f t="shared" si="3"/>
        <v>3.0555416933710531E-2</v>
      </c>
      <c r="AB20" s="196">
        <f t="shared" si="4"/>
        <v>-3.9444583066289479E-2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</v>
      </c>
      <c r="AI20" s="46">
        <f t="shared" si="12"/>
        <v>3.0555416933710531E-2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570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62.186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18520.234519999998</v>
      </c>
      <c r="Z21" s="7">
        <f t="shared" si="5"/>
        <v>4.3079104625764836E-2</v>
      </c>
      <c r="AA21" s="17">
        <f t="shared" si="3"/>
        <v>4.3079104625764836E-2</v>
      </c>
      <c r="AB21" s="196">
        <f t="shared" si="4"/>
        <v>1.8079104625764834E-2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62.186</v>
      </c>
      <c r="AI21" s="46">
        <f t="shared" si="12"/>
        <v>4.3079104625764836E-2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570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13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24558.04</v>
      </c>
      <c r="Z22" s="7">
        <f t="shared" si="5"/>
        <v>5.7123378941084713E-2</v>
      </c>
      <c r="AA22" s="17">
        <f t="shared" si="3"/>
        <v>5.7123378941084713E-2</v>
      </c>
      <c r="AB22" s="196">
        <f t="shared" si="4"/>
        <v>-1.2876621058915294E-2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13</v>
      </c>
      <c r="AI22" s="46">
        <f t="shared" si="12"/>
        <v>5.7123378941084713E-2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570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56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30107.84</v>
      </c>
      <c r="Z23" s="7">
        <f t="shared" si="5"/>
        <v>7.0032525128941384E-2</v>
      </c>
      <c r="AA23" s="17">
        <f t="shared" si="3"/>
        <v>7.0032525128941384E-2</v>
      </c>
      <c r="AB23" s="196">
        <f t="shared" si="4"/>
        <v>3.503252512894138E-2</v>
      </c>
      <c r="AC23" s="247">
        <f t="shared" si="6"/>
        <v>-3.637978807091713E-12</v>
      </c>
      <c r="AD23" s="246">
        <f t="shared" si="7"/>
        <v>-6.7665702088604145E-15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56</v>
      </c>
      <c r="AI23" s="46">
        <f t="shared" si="12"/>
        <v>7.0032525128941384E-2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570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1342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20831.865999999998</v>
      </c>
      <c r="Z24" s="7">
        <f t="shared" si="5"/>
        <v>4.8456089149129918E-2</v>
      </c>
      <c r="AA24" s="17">
        <f t="shared" si="3"/>
        <v>4.8456089149129918E-2</v>
      </c>
      <c r="AB24" s="196">
        <f t="shared" si="4"/>
        <v>-1.154391085087008E-2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1342</v>
      </c>
      <c r="AI24" s="46">
        <f t="shared" si="12"/>
        <v>4.8456089149129918E-2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4.6837465789520728E-2</v>
      </c>
      <c r="F25" s="566">
        <f t="shared" si="1"/>
        <v>-1.3162534210479269E-2</v>
      </c>
      <c r="G25" s="43"/>
      <c r="H25" s="197" t="s">
        <v>1202</v>
      </c>
      <c r="I25" s="242" t="s">
        <v>570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3400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27831.807392336388</v>
      </c>
      <c r="Z25" s="7">
        <f t="shared" si="5"/>
        <v>6.4738345580010223E-2</v>
      </c>
      <c r="AA25" s="17">
        <f t="shared" si="3"/>
        <v>6.4738345580010223E-2</v>
      </c>
      <c r="AB25" s="196">
        <f t="shared" si="4"/>
        <v>2.4738345580010222E-2</v>
      </c>
      <c r="AC25" s="247">
        <f t="shared" si="6"/>
        <v>3.637978807091713E-12</v>
      </c>
      <c r="AD25" s="246">
        <f t="shared" si="7"/>
        <v>4.4442417158713587E-13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3400</v>
      </c>
      <c r="AI25" s="46">
        <f t="shared" si="12"/>
        <v>6.4738345580010223E-2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0.17380919273691997</v>
      </c>
      <c r="F26" s="566">
        <f t="shared" si="1"/>
        <v>-6.1908072630800226E-3</v>
      </c>
      <c r="G26" s="43"/>
      <c r="H26" s="197" t="s">
        <v>1171</v>
      </c>
      <c r="I26" s="242" t="s">
        <v>570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8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19157.070193285861</v>
      </c>
      <c r="Z26" s="7">
        <f t="shared" si="5"/>
        <v>4.4560420133366793E-2</v>
      </c>
      <c r="AA26" s="17">
        <f t="shared" si="3"/>
        <v>4.4560420133366793E-2</v>
      </c>
      <c r="AB26" s="196">
        <f t="shared" si="4"/>
        <v>-2.5439579866633213E-2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8</v>
      </c>
      <c r="AI26" s="46">
        <f t="shared" si="12"/>
        <v>4.4560420133366793E-2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5.184174290014721E-2</v>
      </c>
      <c r="F27" s="566">
        <f t="shared" si="1"/>
        <v>-8.1582570998527879E-3</v>
      </c>
      <c r="G27" s="43"/>
      <c r="H27" s="197" t="s">
        <v>1180</v>
      </c>
      <c r="I27" s="242" t="s">
        <v>570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320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5201.5999999999995</v>
      </c>
      <c r="Z27" s="7">
        <f t="shared" si="5"/>
        <v>1.2099213451071265E-2</v>
      </c>
      <c r="AA27" s="17">
        <f t="shared" si="3"/>
        <v>1.2099213451071265E-2</v>
      </c>
      <c r="AB27" s="196">
        <f t="shared" si="4"/>
        <v>-1.2900786548928737E-2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320</v>
      </c>
      <c r="AI27" s="46">
        <f t="shared" si="12"/>
        <v>1.2099213451071265E-2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570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65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74722.7</v>
      </c>
      <c r="Z28" s="7">
        <f t="shared" si="5"/>
        <v>0.17380919273691997</v>
      </c>
      <c r="AA28" s="17">
        <f t="shared" si="3"/>
        <v>0.17380919273691997</v>
      </c>
      <c r="AB28" s="196">
        <f t="shared" si="4"/>
        <v>-6.1908072630800226E-3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65</v>
      </c>
      <c r="AI28" s="46">
        <f t="shared" si="12"/>
        <v>0.17380919273691997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570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150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20136</v>
      </c>
      <c r="Z29" s="7">
        <f t="shared" si="5"/>
        <v>4.6837465789520728E-2</v>
      </c>
      <c r="AA29" s="17">
        <f t="shared" si="3"/>
        <v>4.6837465789520728E-2</v>
      </c>
      <c r="AB29" s="196">
        <f t="shared" si="4"/>
        <v>-1.3162534210479269E-2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150</v>
      </c>
      <c r="AI29" s="46">
        <f t="shared" si="12"/>
        <v>4.6837465789520728E-2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570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20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56147.659999999996</v>
      </c>
      <c r="Z30" s="7">
        <f t="shared" si="5"/>
        <v>0.13060260748965244</v>
      </c>
      <c r="AA30" s="17">
        <f t="shared" si="3"/>
        <v>0.13060260748965244</v>
      </c>
      <c r="AB30" s="196">
        <f t="shared" si="4"/>
        <v>-4.9397392510347554E-2</v>
      </c>
      <c r="AC30" s="247">
        <f t="shared" si="6"/>
        <v>7.2759576141834259E-12</v>
      </c>
      <c r="AD30" s="246">
        <f t="shared" si="7"/>
        <v>2.5917224739849981E-15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</v>
      </c>
      <c r="AI30" s="46">
        <f t="shared" si="12"/>
        <v>0.13060260748965244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4.0709703578758243E-2</v>
      </c>
      <c r="F31" s="566">
        <f t="shared" si="1"/>
        <v>1.5709703578758241E-2</v>
      </c>
      <c r="G31" s="43"/>
      <c r="H31" s="197" t="s">
        <v>1210</v>
      </c>
      <c r="I31" s="242" t="s">
        <v>570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167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17501.599999999999</v>
      </c>
      <c r="Z31" s="7">
        <f t="shared" si="5"/>
        <v>4.0709703578758243E-2</v>
      </c>
      <c r="AA31" s="17">
        <f t="shared" si="3"/>
        <v>4.0709703578758243E-2</v>
      </c>
      <c r="AB31" s="196">
        <f t="shared" si="4"/>
        <v>1.5709703578758241E-2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167</v>
      </c>
      <c r="AI31" s="46">
        <f t="shared" si="12"/>
        <v>4.0709703578758243E-2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570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20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22287.399999999998</v>
      </c>
      <c r="Z32" s="7">
        <f t="shared" si="5"/>
        <v>5.184174290014721E-2</v>
      </c>
      <c r="AA32" s="17">
        <f t="shared" si="3"/>
        <v>5.184174290014721E-2</v>
      </c>
      <c r="AB32" s="196">
        <f t="shared" si="4"/>
        <v>-8.1582570998527879E-3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20</v>
      </c>
      <c r="AI32" s="46">
        <f t="shared" si="12"/>
        <v>5.184174290014721E-2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0.13060260748965244</v>
      </c>
      <c r="F41" s="571">
        <f t="shared" si="1"/>
        <v>-4.9397392510347554E-2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609" priority="13">
      <formula>$M3&gt;$N3</formula>
    </cfRule>
  </conditionalFormatting>
  <conditionalFormatting sqref="L1:M1">
    <cfRule type="cellIs" dxfId="608" priority="10" operator="notBetween">
      <formula>0.99</formula>
      <formula>1.01</formula>
    </cfRule>
  </conditionalFormatting>
  <conditionalFormatting sqref="K7:N7">
    <cfRule type="expression" dxfId="607" priority="9">
      <formula>$M7&gt;$N7</formula>
    </cfRule>
  </conditionalFormatting>
  <conditionalFormatting sqref="D5">
    <cfRule type="cellIs" dxfId="606" priority="8" operator="greaterThan">
      <formula>TODAY()-60</formula>
    </cfRule>
  </conditionalFormatting>
  <conditionalFormatting sqref="D13:E13">
    <cfRule type="cellIs" dxfId="605" priority="6" operator="notBetween">
      <formula>0.99</formula>
      <formula>1.01</formula>
    </cfRule>
  </conditionalFormatting>
  <conditionalFormatting sqref="D3:E3">
    <cfRule type="cellIs" dxfId="604" priority="5" operator="notEqual">
      <formula>"D"</formula>
    </cfRule>
  </conditionalFormatting>
  <conditionalFormatting sqref="P18:P100 W18:W100">
    <cfRule type="cellIs" dxfId="603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602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601" priority="14" stopIfTrue="1">
      <formula>$AH$15&lt;0</formula>
    </cfRule>
  </conditionalFormatting>
  <conditionalFormatting sqref="H16:AI16">
    <cfRule type="expression" dxfId="600" priority="15" stopIfTrue="1">
      <formula>$AH$16&lt;0</formula>
    </cfRule>
  </conditionalFormatting>
  <conditionalFormatting sqref="H17:AI17">
    <cfRule type="expression" dxfId="599" priority="16" stopIfTrue="1">
      <formula>$AH$17&lt;0</formula>
    </cfRule>
  </conditionalFormatting>
  <hyperlinks>
    <hyperlink ref="B2" location="Dashboard!A1" display="Go to Dashboard" xr:uid="{AFD98214-C9D0-45E9-A951-E9F7B00049E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329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9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CFA4E-0C3F-49B6-836B-DC9084A340A8}">
  <sheetPr codeName="Sheet26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612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629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0.34033811015911419</v>
      </c>
      <c r="M3" s="131">
        <f>SUMIF($L$15:$L$100, "VIA *", AA$15:AA$100)</f>
        <v>0.34033811015911419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-7</v>
      </c>
      <c r="U3" s="268">
        <v>-19551.580000000002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0.57491200322806413</v>
      </c>
      <c r="M4" s="132">
        <f>SUMPRODUCT($V$15:$V$100,AI15:AI100)</f>
        <v>0.57491200322806413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46036</v>
      </c>
      <c r="R4" s="249" t="s">
        <v>1072</v>
      </c>
      <c r="S4" s="255"/>
      <c r="T4" s="255">
        <v>20000</v>
      </c>
      <c r="U4" s="269">
        <v>20080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285</v>
      </c>
      <c r="C5" s="556">
        <v>45418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0.40282887265598111</v>
      </c>
      <c r="M5" s="134">
        <f>SUMIF($S$15:$S$100, "Actions*", AI$15:AI$100)</f>
        <v>0.40282887265598111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46036</v>
      </c>
      <c r="R5" s="249" t="s">
        <v>53</v>
      </c>
      <c r="S5" s="255"/>
      <c r="T5" s="255">
        <v>17</v>
      </c>
      <c r="U5" s="269">
        <v>47741.27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543528.58231400477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4.9395746375835485E-2</v>
      </c>
      <c r="M6" s="136">
        <f>SUMIF($T$15:$T$100, "*Obligations d'Etat*", AI$15:AI$100)+SUMIF($T$15:$T$100, "Crédit*", AI$15:AI$100)+SUMIF($T$15:$T$100, "*Convertibles*", AI$15:AI$100)</f>
        <v>4.9395746375835485E-2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46020</v>
      </c>
      <c r="R6" s="249" t="s">
        <v>2</v>
      </c>
      <c r="S6" s="255"/>
      <c r="T6" s="255">
        <v>-6</v>
      </c>
      <c r="U6" s="269">
        <v>-10784.68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5.1256274106860643E-2</v>
      </c>
      <c r="M7" s="136">
        <f>SUMIF($S$15:$S$100, "*Performance Absolue*", AI$15:AI$100)+SUMIF($S$15:$S$100, "*Alternative Investment*", AI$15:AI$100)</f>
        <v>5.1256274106860643E-2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46014</v>
      </c>
      <c r="R7" s="249" t="s">
        <v>8</v>
      </c>
      <c r="S7" s="255"/>
      <c r="T7" s="255">
        <v>-1232</v>
      </c>
      <c r="U7" s="269">
        <v>-11106.14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0.2473917502394434</v>
      </c>
      <c r="M8" s="136">
        <f>SUMIF($T$15:$T$100, "*Produits Structurés*", AI$15:AI$100) + SUMIF($T$15:$T$100, "Matières Premières*", AI$15:AI$100) + SUMIF($T$15:$T$100, "*Certificats*", AI$15:AI$100)</f>
        <v>0.2473917502394434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45971</v>
      </c>
      <c r="R8" s="249" t="s">
        <v>919</v>
      </c>
      <c r="S8" s="255"/>
      <c r="T8" s="255">
        <v>-20000</v>
      </c>
      <c r="U8" s="269">
        <v>-23143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0.15862735246219353</v>
      </c>
      <c r="M9" s="136">
        <f>SUMIF($T$15:$T$100, "*Diversifié*", AI$15:AI$100)</f>
        <v>0.15862735246219353</v>
      </c>
      <c r="N9" s="135" t="s">
        <v>306</v>
      </c>
      <c r="O9" s="19"/>
      <c r="P9" s="19"/>
      <c r="Q9" s="587">
        <v>45959</v>
      </c>
      <c r="R9" s="249" t="s">
        <v>7</v>
      </c>
      <c r="S9" s="255"/>
      <c r="T9" s="255">
        <v>-19</v>
      </c>
      <c r="U9" s="269">
        <v>-11303.13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45762</v>
      </c>
      <c r="R10" s="249" t="s">
        <v>53</v>
      </c>
      <c r="S10" s="255"/>
      <c r="T10" s="255">
        <v>-4</v>
      </c>
      <c r="U10" s="269">
        <v>-10945.79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9.050000415968576E-2</v>
      </c>
      <c r="M11" s="132">
        <f>SUMIF($T$15:$T$100, "*Cash*", AI$15:AI$100)+SUMIF($S$15:$S$100, "*Monétaire*", AI$15:AI$100)</f>
        <v>9.050000415968576E-2</v>
      </c>
      <c r="N11" s="133" t="s">
        <v>306</v>
      </c>
      <c r="O11" s="19"/>
      <c r="P11" s="19"/>
      <c r="Q11" s="588">
        <v>45761</v>
      </c>
      <c r="R11" s="250" t="s">
        <v>53</v>
      </c>
      <c r="S11" s="256"/>
      <c r="T11" s="256">
        <v>-4</v>
      </c>
      <c r="U11" s="270">
        <v>-10944.85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0.10749653000034853</v>
      </c>
      <c r="F15" s="563">
        <f t="shared" ref="F15:F50" si="1">E15-D15</f>
        <v>-1.7503469999651466E-2</v>
      </c>
      <c r="G15" s="43"/>
      <c r="H15" s="542" t="s">
        <v>1123</v>
      </c>
      <c r="I15" s="543" t="s">
        <v>612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5688.51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7" si="2">IF(H15&lt;&gt;"",R15*W15*Q15*P15,"")</f>
        <v>5688.51</v>
      </c>
      <c r="Z15" s="7">
        <f>IF(O15&lt;&gt;"",(Y15+$D$7)/($D$6+$D$7),"")</f>
        <v>1.0465889348048417E-2</v>
      </c>
      <c r="AA15" s="17">
        <f t="shared" ref="AA15:AA46" si="3">IF(S15&lt;&gt;"",Z15,"")</f>
        <v>1.0465889348048417E-2</v>
      </c>
      <c r="AB15" s="196">
        <f t="shared" ref="AB15:AB37" si="4">IF(AND(S15&lt;&gt;"",X15&lt;&gt;"-"),AA15-X15,"")</f>
        <v>-4.5341106519515822E-3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5688.51</v>
      </c>
      <c r="AG15" s="539" t="s">
        <v>306</v>
      </c>
      <c r="AH15" s="45">
        <f>AF15</f>
        <v>5688.51</v>
      </c>
      <c r="AI15" s="46">
        <f>(AH15*P15)/($D$6+$D$7)</f>
        <v>1.0465889348048417E-2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9.5968826106490435E-2</v>
      </c>
      <c r="F16" s="566">
        <f t="shared" si="1"/>
        <v>5.968826106490438E-3</v>
      </c>
      <c r="G16" s="43"/>
      <c r="H16" s="542" t="s">
        <v>1135</v>
      </c>
      <c r="I16" s="543" t="s">
        <v>612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11574.51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9812.2329603255348</v>
      </c>
      <c r="Z16" s="7">
        <f t="shared" ref="Z16:Z37" si="5">IF(H16&lt;&gt;"",Y16/($D$6+$D$7),"")</f>
        <v>1.8052837108494247E-2</v>
      </c>
      <c r="AA16" s="17">
        <f t="shared" si="3"/>
        <v>1.8052837108494247E-2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11574.51</v>
      </c>
      <c r="AI16" s="46">
        <f>(AH16*P16)/($D$6+$D$7)</f>
        <v>1.8052837108494247E-2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0.16945708562917769</v>
      </c>
      <c r="F17" s="566">
        <f t="shared" si="1"/>
        <v>9.4570856291776861E-3</v>
      </c>
      <c r="G17" s="43"/>
      <c r="H17" s="197" t="s">
        <v>1174</v>
      </c>
      <c r="I17" s="242" t="s">
        <v>612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36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20520</v>
      </c>
      <c r="Z17" s="7">
        <f t="shared" si="5"/>
        <v>3.7753304366513113E-2</v>
      </c>
      <c r="AA17" s="17">
        <f t="shared" si="3"/>
        <v>3.7753304366513113E-2</v>
      </c>
      <c r="AB17" s="196">
        <f t="shared" si="4"/>
        <v>-2.2246695633486885E-2</v>
      </c>
      <c r="AC17" s="247">
        <f t="shared" ref="AC17:AC37" si="6">IF(AND($AA17&lt;&gt;"",Q17&lt;&gt;""),($D$6+$D$7)*AA17-Y17,"")</f>
        <v>0</v>
      </c>
      <c r="AD17" s="246">
        <f t="shared" ref="AD17:AD37" si="7">IF(AND($AC17&lt;&gt;""),AC17/R17/W17/P17,"")</f>
        <v>0</v>
      </c>
      <c r="AE17" s="18">
        <f t="shared" ref="AE17:AE37" si="8">IF(Q17&lt;&gt;"",ROUND(AD17,0),"")</f>
        <v>0</v>
      </c>
      <c r="AF17" s="247">
        <f t="shared" ref="AF17:AF37" si="9">IF(AD17&lt;&gt;"",AE17*R17*W17,"")</f>
        <v>0</v>
      </c>
      <c r="AG17" s="247">
        <f t="shared" ref="AG17:AG37" si="10">IF(AD17&lt;&gt;"",AE17*R17*W17*P17,"")</f>
        <v>0</v>
      </c>
      <c r="AH17" s="45">
        <f t="shared" ref="AH17:AH37" si="11">IF(H17&lt;&gt;"",AE17+Q17,"")</f>
        <v>36</v>
      </c>
      <c r="AI17" s="46">
        <f t="shared" ref="AI17:AI37" si="12">IF(AH17&lt;&gt;"",(AH17*R17*W17*P17)/($D$6+$D$7),"")</f>
        <v>3.7753304366513113E-2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2.9906430919964457E-2</v>
      </c>
      <c r="F18" s="566">
        <f t="shared" si="1"/>
        <v>4.9064309199644551E-3</v>
      </c>
      <c r="G18" s="43"/>
      <c r="H18" s="197" t="s">
        <v>1177</v>
      </c>
      <c r="I18" s="242" t="s">
        <v>612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40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16889.599999999999</v>
      </c>
      <c r="Z18" s="7">
        <f t="shared" si="5"/>
        <v>3.1073986814262176E-2</v>
      </c>
      <c r="AA18" s="17">
        <f t="shared" si="3"/>
        <v>3.1073986814262176E-2</v>
      </c>
      <c r="AB18" s="196">
        <f t="shared" si="4"/>
        <v>6.073986814262175E-3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40</v>
      </c>
      <c r="AI18" s="46">
        <f t="shared" si="12"/>
        <v>3.1073986814262176E-2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2.8518726456542666E-2</v>
      </c>
      <c r="F19" s="566">
        <f t="shared" si="1"/>
        <v>1.3518726456542667E-2</v>
      </c>
      <c r="G19" s="43"/>
      <c r="H19" s="197" t="s">
        <v>1170</v>
      </c>
      <c r="I19" s="242" t="s">
        <v>612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8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21017.836554764326</v>
      </c>
      <c r="Z19" s="7">
        <f t="shared" si="5"/>
        <v>3.8669238819573244E-2</v>
      </c>
      <c r="AA19" s="17">
        <f t="shared" si="3"/>
        <v>3.8669238819573244E-2</v>
      </c>
      <c r="AB19" s="196">
        <f t="shared" si="4"/>
        <v>-1.3307611804267566E-3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</v>
      </c>
      <c r="AI19" s="46">
        <f t="shared" si="12"/>
        <v>3.8669238819573244E-2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612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80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23825.599999999999</v>
      </c>
      <c r="Z20" s="7">
        <f t="shared" si="5"/>
        <v>4.3835045249259005E-2</v>
      </c>
      <c r="AA20" s="17">
        <f t="shared" si="3"/>
        <v>4.3835045249259005E-2</v>
      </c>
      <c r="AB20" s="196">
        <f t="shared" si="4"/>
        <v>1.3835045249259006E-2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80</v>
      </c>
      <c r="AI20" s="46">
        <f t="shared" si="12"/>
        <v>4.3835045249259005E-2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612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15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28336.199999999997</v>
      </c>
      <c r="Z21" s="7">
        <f t="shared" si="5"/>
        <v>5.2133780857231422E-2</v>
      </c>
      <c r="AA21" s="17">
        <f t="shared" si="3"/>
        <v>5.2133780857231422E-2</v>
      </c>
      <c r="AB21" s="196">
        <f t="shared" si="4"/>
        <v>-7.8662191427685754E-3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15</v>
      </c>
      <c r="AI21" s="46">
        <f t="shared" si="12"/>
        <v>5.2133780857231422E-2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612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40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21505.599999999999</v>
      </c>
      <c r="Z22" s="7">
        <f t="shared" si="5"/>
        <v>3.9566640467080139E-2</v>
      </c>
      <c r="AA22" s="17">
        <f t="shared" si="3"/>
        <v>3.9566640467080139E-2</v>
      </c>
      <c r="AB22" s="196">
        <f t="shared" si="4"/>
        <v>4.5666404670801353E-3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40</v>
      </c>
      <c r="AI22" s="46">
        <f t="shared" si="12"/>
        <v>3.9566640467080139E-2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612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1700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26389.1</v>
      </c>
      <c r="Z23" s="7">
        <f t="shared" si="5"/>
        <v>4.8551448550601908E-2</v>
      </c>
      <c r="AA23" s="17">
        <f t="shared" si="3"/>
        <v>4.8551448550601908E-2</v>
      </c>
      <c r="AB23" s="196">
        <f t="shared" si="4"/>
        <v>8.5514485506019075E-3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1700</v>
      </c>
      <c r="AI23" s="46">
        <f t="shared" si="12"/>
        <v>4.8551448550601908E-2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612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2768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22658.365547643269</v>
      </c>
      <c r="Z24" s="7">
        <f t="shared" si="5"/>
        <v>4.1687532698240298E-2</v>
      </c>
      <c r="AA24" s="17">
        <f t="shared" si="3"/>
        <v>4.1687532698240298E-2</v>
      </c>
      <c r="AB24" s="196">
        <f t="shared" si="4"/>
        <v>-3.3124673017597001E-3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2768</v>
      </c>
      <c r="AI24" s="46">
        <f t="shared" si="12"/>
        <v>4.1687532698240298E-2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4.9395746375835485E-2</v>
      </c>
      <c r="F25" s="566">
        <f t="shared" si="1"/>
        <v>9.3957463758354842E-3</v>
      </c>
      <c r="G25" s="43"/>
      <c r="H25" s="197" t="s">
        <v>1171</v>
      </c>
      <c r="I25" s="242" t="s">
        <v>612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9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21551.703967446592</v>
      </c>
      <c r="Z25" s="7">
        <f t="shared" si="5"/>
        <v>3.9651463913255337E-2</v>
      </c>
      <c r="AA25" s="17">
        <f t="shared" si="3"/>
        <v>3.9651463913255337E-2</v>
      </c>
      <c r="AB25" s="196">
        <f t="shared" si="4"/>
        <v>-3.4853608674466352E-4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9</v>
      </c>
      <c r="AI25" s="46">
        <f t="shared" si="12"/>
        <v>3.9651463913255337E-2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0.15862735246219353</v>
      </c>
      <c r="F26" s="566">
        <f t="shared" si="1"/>
        <v>8.6273524621935382E-3</v>
      </c>
      <c r="G26" s="43"/>
      <c r="H26" s="197" t="s">
        <v>1180</v>
      </c>
      <c r="I26" s="242" t="s">
        <v>612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1000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16254.999999999998</v>
      </c>
      <c r="Z26" s="7">
        <f t="shared" si="5"/>
        <v>2.9906430919964457E-2</v>
      </c>
      <c r="AA26" s="17">
        <f t="shared" si="3"/>
        <v>2.9906430919964457E-2</v>
      </c>
      <c r="AB26" s="196">
        <f t="shared" si="4"/>
        <v>4.9064309199644551E-3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1000</v>
      </c>
      <c r="AI26" s="46">
        <f t="shared" si="12"/>
        <v>2.9906430919964457E-2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5.1256274106860643E-2</v>
      </c>
      <c r="F27" s="566">
        <f t="shared" si="1"/>
        <v>6.2562741068606445E-3</v>
      </c>
      <c r="G27" s="43"/>
      <c r="H27" s="197" t="s">
        <v>1173</v>
      </c>
      <c r="I27" s="242" t="s">
        <v>612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75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86218.5</v>
      </c>
      <c r="Z27" s="7">
        <f t="shared" si="5"/>
        <v>0.15862735246219353</v>
      </c>
      <c r="AA27" s="17">
        <f t="shared" si="3"/>
        <v>0.15862735246219353</v>
      </c>
      <c r="AB27" s="196">
        <f t="shared" si="4"/>
        <v>8.6273524621935382E-3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75</v>
      </c>
      <c r="AI27" s="46">
        <f t="shared" si="12"/>
        <v>0.15862735246219353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612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20000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25312</v>
      </c>
      <c r="Z28" s="7">
        <f t="shared" si="5"/>
        <v>4.6569768037289475E-2</v>
      </c>
      <c r="AA28" s="17">
        <f t="shared" si="3"/>
        <v>4.6569768037289475E-2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20000</v>
      </c>
      <c r="AI28" s="46">
        <f t="shared" si="12"/>
        <v>4.6569768037289475E-2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612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20000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21064</v>
      </c>
      <c r="Z29" s="7">
        <f t="shared" si="5"/>
        <v>3.8754171694748159E-2</v>
      </c>
      <c r="AA29" s="17">
        <f t="shared" si="3"/>
        <v>3.8754171694748159E-2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20000</v>
      </c>
      <c r="AI29" s="46">
        <f t="shared" si="12"/>
        <v>3.8754171694748159E-2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1208</v>
      </c>
      <c r="I30" s="242" t="s">
        <v>612</v>
      </c>
      <c r="J30" s="242" t="s">
        <v>721</v>
      </c>
      <c r="K30" s="242" t="s">
        <v>1209</v>
      </c>
      <c r="L30" s="572" t="s">
        <v>869</v>
      </c>
      <c r="M30" s="572"/>
      <c r="N30" s="572"/>
      <c r="O30" s="241" t="s">
        <v>58</v>
      </c>
      <c r="P30" s="243">
        <v>1</v>
      </c>
      <c r="Q30" s="244">
        <v>10000</v>
      </c>
      <c r="R30" s="245">
        <v>100.59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10059</v>
      </c>
      <c r="Z30" s="7">
        <f t="shared" si="5"/>
        <v>1.8506846424110889E-2</v>
      </c>
      <c r="AA30" s="17">
        <f t="shared" si="3"/>
        <v>1.8506846424110889E-2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10000</v>
      </c>
      <c r="AI30" s="46">
        <f t="shared" si="12"/>
        <v>1.8506846424110889E-2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 t="s">
        <v>1203</v>
      </c>
      <c r="I31" s="242" t="s">
        <v>612</v>
      </c>
      <c r="J31" s="242" t="s">
        <v>719</v>
      </c>
      <c r="K31" s="242" t="s">
        <v>1204</v>
      </c>
      <c r="L31" s="572" t="s">
        <v>874</v>
      </c>
      <c r="M31" s="572"/>
      <c r="N31" s="572"/>
      <c r="O31" s="241" t="s">
        <v>58</v>
      </c>
      <c r="P31" s="243">
        <v>1</v>
      </c>
      <c r="Q31" s="244">
        <v>20000</v>
      </c>
      <c r="R31" s="245">
        <v>100.15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20030</v>
      </c>
      <c r="Z31" s="7">
        <f t="shared" si="5"/>
        <v>3.6851787839242582E-2</v>
      </c>
      <c r="AA31" s="17">
        <f t="shared" si="3"/>
        <v>3.6851787839242582E-2</v>
      </c>
      <c r="AB31" s="196" t="str">
        <f t="shared" si="4"/>
        <v/>
      </c>
      <c r="AC31" s="247">
        <f t="shared" si="6"/>
        <v>3.637978807091713E-12</v>
      </c>
      <c r="AD31" s="246">
        <f t="shared" si="7"/>
        <v>3.6325300120736022E-12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20000</v>
      </c>
      <c r="AI31" s="46">
        <f t="shared" si="12"/>
        <v>3.6851787839242582E-2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1213</v>
      </c>
      <c r="I32" s="242" t="s">
        <v>612</v>
      </c>
      <c r="J32" s="242" t="s">
        <v>735</v>
      </c>
      <c r="K32" s="242" t="s">
        <v>1214</v>
      </c>
      <c r="L32" s="572" t="s">
        <v>870</v>
      </c>
      <c r="M32" s="572"/>
      <c r="N32" s="572"/>
      <c r="O32" s="241" t="s">
        <v>865</v>
      </c>
      <c r="P32" s="243">
        <v>0.84774499830451</v>
      </c>
      <c r="Q32" s="244">
        <v>20000</v>
      </c>
      <c r="R32" s="245">
        <v>106.68</v>
      </c>
      <c r="S32" s="2" t="s">
        <v>66</v>
      </c>
      <c r="T32" s="2" t="s">
        <v>616</v>
      </c>
      <c r="U32" s="2" t="s">
        <v>622</v>
      </c>
      <c r="V32" s="109">
        <v>0</v>
      </c>
      <c r="W32" s="579">
        <v>0.01</v>
      </c>
      <c r="X32" s="130" t="s">
        <v>306</v>
      </c>
      <c r="Y32" s="247">
        <f t="shared" si="2"/>
        <v>18087.487283825027</v>
      </c>
      <c r="Z32" s="7">
        <f t="shared" si="5"/>
        <v>3.3277895353395801E-2</v>
      </c>
      <c r="AA32" s="17">
        <f t="shared" si="3"/>
        <v>3.3277895353395801E-2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20000</v>
      </c>
      <c r="AI32" s="46">
        <f t="shared" si="12"/>
        <v>3.3277895353395801E-2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1211</v>
      </c>
      <c r="I33" s="242" t="s">
        <v>612</v>
      </c>
      <c r="J33" s="242" t="s">
        <v>759</v>
      </c>
      <c r="K33" s="242" t="s">
        <v>1212</v>
      </c>
      <c r="L33" s="572" t="s">
        <v>875</v>
      </c>
      <c r="M33" s="572"/>
      <c r="N33" s="572"/>
      <c r="O33" s="241" t="s">
        <v>58</v>
      </c>
      <c r="P33" s="243">
        <v>1</v>
      </c>
      <c r="Q33" s="244">
        <v>20000</v>
      </c>
      <c r="R33" s="245">
        <v>99.56</v>
      </c>
      <c r="S33" s="2" t="s">
        <v>66</v>
      </c>
      <c r="T33" s="2" t="s">
        <v>930</v>
      </c>
      <c r="U33" s="2" t="s">
        <v>621</v>
      </c>
      <c r="V33" s="109">
        <v>0</v>
      </c>
      <c r="W33" s="579">
        <v>0.01</v>
      </c>
      <c r="X33" s="130" t="s">
        <v>306</v>
      </c>
      <c r="Y33" s="247">
        <f t="shared" si="2"/>
        <v>19912</v>
      </c>
      <c r="Z33" s="7">
        <f t="shared" si="5"/>
        <v>3.6634687940838656E-2</v>
      </c>
      <c r="AA33" s="17">
        <f t="shared" si="3"/>
        <v>3.6634687940838656E-2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20000</v>
      </c>
      <c r="AI33" s="46">
        <f t="shared" si="12"/>
        <v>3.6634687940838656E-2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3.8754171694748159E-2</v>
      </c>
      <c r="F34" s="566">
        <f t="shared" si="1"/>
        <v>-1.1245828305251844E-2</v>
      </c>
      <c r="G34" s="43"/>
      <c r="H34" s="197" t="s">
        <v>1190</v>
      </c>
      <c r="I34" s="242" t="s">
        <v>612</v>
      </c>
      <c r="J34" s="242" t="s">
        <v>1073</v>
      </c>
      <c r="K34" s="242" t="s">
        <v>1191</v>
      </c>
      <c r="L34" s="572" t="s">
        <v>1247</v>
      </c>
      <c r="M34" s="572"/>
      <c r="N34" s="572"/>
      <c r="O34" s="241" t="s">
        <v>58</v>
      </c>
      <c r="P34" s="243">
        <v>1</v>
      </c>
      <c r="Q34" s="244">
        <v>20000</v>
      </c>
      <c r="R34" s="245">
        <v>100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20000</v>
      </c>
      <c r="Z34" s="7">
        <f t="shared" si="5"/>
        <v>3.6796592949817852E-2</v>
      </c>
      <c r="AA34" s="17">
        <f t="shared" si="3"/>
        <v>3.6796592949817852E-2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20000</v>
      </c>
      <c r="AI34" s="46">
        <f t="shared" si="12"/>
        <v>3.6796592949817852E-2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4.6569768037289475E-2</v>
      </c>
      <c r="F35" s="566">
        <f t="shared" si="1"/>
        <v>-3.4302319627105282E-3</v>
      </c>
      <c r="G35" s="43"/>
      <c r="H35" s="197" t="s">
        <v>1175</v>
      </c>
      <c r="I35" s="242" t="s">
        <v>612</v>
      </c>
      <c r="J35" s="242" t="s">
        <v>702</v>
      </c>
      <c r="K35" s="242" t="s">
        <v>549</v>
      </c>
      <c r="L35" s="572" t="s">
        <v>12</v>
      </c>
      <c r="M35" s="572"/>
      <c r="N35" s="572"/>
      <c r="O35" s="241" t="s">
        <v>58</v>
      </c>
      <c r="P35" s="243">
        <v>1</v>
      </c>
      <c r="Q35" s="244">
        <v>200</v>
      </c>
      <c r="R35" s="245">
        <v>134.24</v>
      </c>
      <c r="S35" s="2" t="s">
        <v>13</v>
      </c>
      <c r="T35" s="2" t="s">
        <v>231</v>
      </c>
      <c r="U35" s="2" t="s">
        <v>621</v>
      </c>
      <c r="V35" s="109">
        <v>0</v>
      </c>
      <c r="W35" s="579">
        <v>1</v>
      </c>
      <c r="X35" s="130">
        <v>0.04</v>
      </c>
      <c r="Y35" s="247">
        <f t="shared" si="2"/>
        <v>26848</v>
      </c>
      <c r="Z35" s="7">
        <f t="shared" si="5"/>
        <v>4.9395746375835485E-2</v>
      </c>
      <c r="AA35" s="17">
        <f t="shared" si="3"/>
        <v>4.9395746375835485E-2</v>
      </c>
      <c r="AB35" s="196">
        <f t="shared" si="4"/>
        <v>9.3957463758354842E-3</v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200</v>
      </c>
      <c r="AI35" s="46">
        <f t="shared" si="12"/>
        <v>4.9395746375835485E-2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1124</v>
      </c>
      <c r="I36" s="242" t="s">
        <v>612</v>
      </c>
      <c r="J36" s="242" t="s">
        <v>701</v>
      </c>
      <c r="K36" s="242" t="s">
        <v>544</v>
      </c>
      <c r="L36" s="572" t="s">
        <v>53</v>
      </c>
      <c r="M36" s="572"/>
      <c r="N36" s="572"/>
      <c r="O36" s="241" t="s">
        <v>58</v>
      </c>
      <c r="P36" s="243">
        <v>1</v>
      </c>
      <c r="Q36" s="244">
        <v>12</v>
      </c>
      <c r="R36" s="245">
        <v>2807.3829999999998</v>
      </c>
      <c r="S36" s="2" t="s">
        <v>228</v>
      </c>
      <c r="T36" s="2" t="s">
        <v>229</v>
      </c>
      <c r="U36" s="2" t="s">
        <v>621</v>
      </c>
      <c r="V36" s="109">
        <v>0</v>
      </c>
      <c r="W36" s="579">
        <v>1</v>
      </c>
      <c r="X36" s="130">
        <v>0.06</v>
      </c>
      <c r="Y36" s="247">
        <f t="shared" si="2"/>
        <v>33688.595999999998</v>
      </c>
      <c r="Z36" s="7">
        <f t="shared" si="5"/>
        <v>6.1981277703143087E-2</v>
      </c>
      <c r="AA36" s="17">
        <f t="shared" si="3"/>
        <v>6.1981277703143087E-2</v>
      </c>
      <c r="AB36" s="196">
        <f t="shared" si="4"/>
        <v>1.9812777031430889E-3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12</v>
      </c>
      <c r="AI36" s="46">
        <f t="shared" si="12"/>
        <v>6.1981277703143087E-2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5.5358634263353468E-2</v>
      </c>
      <c r="F37" s="566">
        <f t="shared" si="1"/>
        <v>-9.6413657366465344E-3</v>
      </c>
      <c r="G37" s="43"/>
      <c r="H37" s="197" t="s">
        <v>1172</v>
      </c>
      <c r="I37" s="242" t="s">
        <v>612</v>
      </c>
      <c r="J37" s="242" t="s">
        <v>700</v>
      </c>
      <c r="K37" s="242" t="s">
        <v>542</v>
      </c>
      <c r="L37" s="572" t="s">
        <v>5</v>
      </c>
      <c r="M37" s="572"/>
      <c r="N37" s="572"/>
      <c r="O37" s="241" t="s">
        <v>58</v>
      </c>
      <c r="P37" s="243">
        <v>1</v>
      </c>
      <c r="Q37" s="244">
        <v>25</v>
      </c>
      <c r="R37" s="245">
        <v>1114.3699999999999</v>
      </c>
      <c r="S37" s="2" t="s">
        <v>224</v>
      </c>
      <c r="T37" s="2" t="s">
        <v>225</v>
      </c>
      <c r="U37" s="2" t="s">
        <v>622</v>
      </c>
      <c r="V37" s="109">
        <v>0.3</v>
      </c>
      <c r="W37" s="579">
        <v>1</v>
      </c>
      <c r="X37" s="130">
        <v>4.4999999999999998E-2</v>
      </c>
      <c r="Y37" s="247">
        <f t="shared" si="2"/>
        <v>27859.249999999996</v>
      </c>
      <c r="Z37" s="7">
        <f t="shared" si="5"/>
        <v>5.1256274106860643E-2</v>
      </c>
      <c r="AA37" s="17">
        <f t="shared" si="3"/>
        <v>5.1256274106860643E-2</v>
      </c>
      <c r="AB37" s="196">
        <f t="shared" si="4"/>
        <v>6.2562741068606445E-3</v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25</v>
      </c>
      <c r="AI37" s="46">
        <f t="shared" si="12"/>
        <v>5.1256274106860643E-2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3.3277895353395801E-2</v>
      </c>
      <c r="F38" s="566">
        <f t="shared" si="1"/>
        <v>8.2778953533957991E-3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ref="Y38:Y78" si="13">IF(H38&lt;&gt;"",R38*W38*Q38*P38,"")</f>
        <v/>
      </c>
      <c r="Z38" s="7" t="str">
        <f t="shared" ref="Z38:Z78" si="14">IF(H38&lt;&gt;"",Y38/($D$6+$D$7),"")</f>
        <v/>
      </c>
      <c r="AA38" s="17" t="str">
        <f t="shared" si="3"/>
        <v/>
      </c>
      <c r="AB38" s="196" t="str">
        <f t="shared" ref="AB38:AB78" si="15">IF(AND(S38&lt;&gt;"",X38&lt;&gt;"-"),AA38-X38,"")</f>
        <v/>
      </c>
      <c r="AC38" s="247" t="str">
        <f t="shared" ref="AC38:AC78" si="16">IF(AND($AA38&lt;&gt;"",Q38&lt;&gt;""),($D$6+$D$7)*AA38-Y38,"")</f>
        <v/>
      </c>
      <c r="AD38" s="246" t="str">
        <f t="shared" ref="AD38:AD78" si="17">IF(AND($AC38&lt;&gt;""),AC38/R38/W38/P38,"")</f>
        <v/>
      </c>
      <c r="AE38" s="18" t="str">
        <f t="shared" ref="AE38:AE78" si="18">IF(Q38&lt;&gt;"",ROUND(AD38,0),"")</f>
        <v/>
      </c>
      <c r="AF38" s="247" t="str">
        <f t="shared" ref="AF38:AF78" si="19">IF(AD38&lt;&gt;"",AE38*R38*W38,"")</f>
        <v/>
      </c>
      <c r="AG38" s="247" t="str">
        <f t="shared" ref="AG38:AG78" si="20">IF(AD38&lt;&gt;"",AE38*R38*W38*P38,"")</f>
        <v/>
      </c>
      <c r="AH38" s="45" t="str">
        <f t="shared" ref="AH38:AH78" si="21">IF(H38&lt;&gt;"",AE38+Q38,"")</f>
        <v/>
      </c>
      <c r="AI38" s="46" t="str">
        <f t="shared" ref="AI38:AI78" si="22">IF(AH38&lt;&gt;"",(AH38*R38*W38*P38)/($D$6+$D$7),"")</f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7.3431280890656508E-2</v>
      </c>
      <c r="F40" s="571">
        <f t="shared" si="1"/>
        <v>-1.5687191093434888E-3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6.1981277703143087E-2</v>
      </c>
      <c r="F41" s="571">
        <f t="shared" si="1"/>
        <v>1.9812777031430889E-3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98" priority="13">
      <formula>$M3&gt;$N3</formula>
    </cfRule>
  </conditionalFormatting>
  <conditionalFormatting sqref="L1:M1">
    <cfRule type="cellIs" dxfId="597" priority="10" operator="notBetween">
      <formula>0.99</formula>
      <formula>1.01</formula>
    </cfRule>
  </conditionalFormatting>
  <conditionalFormatting sqref="K7:N7">
    <cfRule type="expression" dxfId="596" priority="9">
      <formula>$M7&gt;$N7</formula>
    </cfRule>
  </conditionalFormatting>
  <conditionalFormatting sqref="D5">
    <cfRule type="cellIs" dxfId="595" priority="8" operator="greaterThan">
      <formula>TODAY()-60</formula>
    </cfRule>
  </conditionalFormatting>
  <conditionalFormatting sqref="D13:E13">
    <cfRule type="cellIs" dxfId="594" priority="6" operator="notBetween">
      <formula>0.99</formula>
      <formula>1.01</formula>
    </cfRule>
  </conditionalFormatting>
  <conditionalFormatting sqref="D3:E3">
    <cfRule type="cellIs" dxfId="593" priority="5" operator="notEqual">
      <formula>"D"</formula>
    </cfRule>
  </conditionalFormatting>
  <conditionalFormatting sqref="P17:P100 W17:W100">
    <cfRule type="cellIs" dxfId="592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91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90" priority="14" stopIfTrue="1">
      <formula>$AH$15&lt;0</formula>
    </cfRule>
  </conditionalFormatting>
  <conditionalFormatting sqref="H16:AI16">
    <cfRule type="expression" dxfId="589" priority="15" stopIfTrue="1">
      <formula>$AH$16&lt;0</formula>
    </cfRule>
  </conditionalFormatting>
  <hyperlinks>
    <hyperlink ref="B2" location="Dashboard!A1" display="Go to Dashboard" xr:uid="{6FE4BBDB-D294-48AD-B1D1-779030FE362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896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6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CDDF-26E6-43CA-8E29-2D0F223173AE}">
  <sheetPr codeName="Sheet25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275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630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0.32892129389068192</v>
      </c>
      <c r="M3" s="131">
        <f>SUMIF($L$15:$L$100, "VIA *", AA$15:AA$100)</f>
        <v>0.32892129389068192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-6</v>
      </c>
      <c r="U3" s="268">
        <v>-16747.07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0.56880312585914017</v>
      </c>
      <c r="M4" s="132">
        <f>SUMPRODUCT($V$15:$V$100,AI15:AI100)</f>
        <v>0.56880312585914017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46036</v>
      </c>
      <c r="R4" s="249" t="s">
        <v>1072</v>
      </c>
      <c r="S4" s="255"/>
      <c r="T4" s="255">
        <v>20000</v>
      </c>
      <c r="U4" s="269">
        <v>20080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287</v>
      </c>
      <c r="C5" s="556">
        <v>45412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0.40190588046363773</v>
      </c>
      <c r="M5" s="134">
        <f>SUMIF($S$15:$S$100, "Actions*", AI$15:AI$100)</f>
        <v>0.40190588046363773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46036</v>
      </c>
      <c r="R5" s="249" t="s">
        <v>53</v>
      </c>
      <c r="S5" s="255"/>
      <c r="T5" s="255">
        <v>14</v>
      </c>
      <c r="U5" s="269">
        <v>39330.46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544919.389079688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8.927265385465305E-2</v>
      </c>
      <c r="M6" s="136">
        <f>SUMIF($T$15:$T$100, "*Obligations d'Etat*", AI$15:AI$100)+SUMIF($T$15:$T$100, "Crédit*", AI$15:AI$100)+SUMIF($T$15:$T$100, "*Convertibles*", AI$15:AI$100)</f>
        <v>8.927265385465305E-2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46020</v>
      </c>
      <c r="R6" s="249" t="s">
        <v>2</v>
      </c>
      <c r="S6" s="255"/>
      <c r="T6" s="255">
        <v>-6</v>
      </c>
      <c r="U6" s="269">
        <v>-10784.68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5.1125451871058145E-2</v>
      </c>
      <c r="M7" s="136">
        <f>SUMIF($S$15:$S$100, "*Performance Absolue*", AI$15:AI$100)+SUMIF($S$15:$S$100, "*Alternative Investment*", AI$15:AI$100)</f>
        <v>5.1125451871058145E-2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46014</v>
      </c>
      <c r="R7" s="249" t="s">
        <v>8</v>
      </c>
      <c r="S7" s="255"/>
      <c r="T7" s="255">
        <v>-1225</v>
      </c>
      <c r="U7" s="269">
        <v>-11042.51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0.24676032818527804</v>
      </c>
      <c r="M8" s="136">
        <f>SUMIF($T$15:$T$100, "*Produits Structurés*", AI$15:AI$100) + SUMIF($T$15:$T$100, "Matières Premières*", AI$15:AI$100) + SUMIF($T$15:$T$100, "*Certificats*", AI$15:AI$100)</f>
        <v>0.24676032818527804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45971</v>
      </c>
      <c r="R8" s="249" t="s">
        <v>919</v>
      </c>
      <c r="S8" s="255"/>
      <c r="T8" s="255">
        <v>-20000</v>
      </c>
      <c r="U8" s="269">
        <v>-23143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0.14767431956478266</v>
      </c>
      <c r="M9" s="136">
        <f>SUMIF($T$15:$T$100, "*Diversifié*", AI$15:AI$100)</f>
        <v>0.14767431956478266</v>
      </c>
      <c r="N9" s="135" t="s">
        <v>306</v>
      </c>
      <c r="O9" s="19"/>
      <c r="P9" s="19"/>
      <c r="Q9" s="587">
        <v>45959</v>
      </c>
      <c r="R9" s="249" t="s">
        <v>7</v>
      </c>
      <c r="S9" s="255"/>
      <c r="T9" s="255">
        <v>-19</v>
      </c>
      <c r="U9" s="269">
        <v>-11303.13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45855</v>
      </c>
      <c r="R10" s="249" t="s">
        <v>633</v>
      </c>
      <c r="S10" s="255"/>
      <c r="T10" s="255">
        <v>208</v>
      </c>
      <c r="U10" s="269">
        <v>20280.96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6.3261366060590379E-2</v>
      </c>
      <c r="M11" s="132">
        <f>SUMIF($T$15:$T$100, "*Cash*", AI$15:AI$100)+SUMIF($S$15:$S$100, "*Monétaire*", AI$15:AI$100)</f>
        <v>6.3261366060590379E-2</v>
      </c>
      <c r="N11" s="133" t="s">
        <v>306</v>
      </c>
      <c r="O11" s="19"/>
      <c r="P11" s="19"/>
      <c r="Q11" s="588">
        <v>45762</v>
      </c>
      <c r="R11" s="250" t="s">
        <v>53</v>
      </c>
      <c r="S11" s="256"/>
      <c r="T11" s="256">
        <v>-11</v>
      </c>
      <c r="U11" s="270">
        <v>-30240.92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0.10722216482963136</v>
      </c>
      <c r="F15" s="563">
        <f t="shared" ref="F15:F50" si="1">E15-D15</f>
        <v>-1.7777835170368642E-2</v>
      </c>
      <c r="G15" s="43"/>
      <c r="H15" s="542" t="s">
        <v>1123</v>
      </c>
      <c r="I15" s="543" t="s">
        <v>275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2254.9899999999998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8" si="2">IF(H15&lt;&gt;"",R15*W15*Q15*P15,"")</f>
        <v>2254.9899999999998</v>
      </c>
      <c r="Z15" s="7">
        <f>IF(O15&lt;&gt;"",(Y15+$D$7)/($D$6+$D$7),"")</f>
        <v>4.1382084124560927E-3</v>
      </c>
      <c r="AA15" s="17">
        <f t="shared" ref="AA15:AA46" si="3">IF(S15&lt;&gt;"",Z15,"")</f>
        <v>4.1382084124560927E-3</v>
      </c>
      <c r="AB15" s="196">
        <f t="shared" ref="AB15:AB38" si="4">IF(AND(S15&lt;&gt;"",X15&lt;&gt;"-"),AA15-X15,"")</f>
        <v>-1.0861791587543907E-2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2254.9899999999998</v>
      </c>
      <c r="AG15" s="539" t="s">
        <v>306</v>
      </c>
      <c r="AH15" s="45">
        <f>AF15</f>
        <v>2254.9899999999998</v>
      </c>
      <c r="AI15" s="46">
        <f>(AH15*P15)/($D$6+$D$7)</f>
        <v>4.1382084124560927E-3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9.5723883285004474E-2</v>
      </c>
      <c r="F16" s="566">
        <f t="shared" si="1"/>
        <v>5.7238832850044774E-3</v>
      </c>
      <c r="G16" s="43"/>
      <c r="H16" s="542" t="s">
        <v>1135</v>
      </c>
      <c r="I16" s="543" t="s">
        <v>275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11510.88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9758.290946083418</v>
      </c>
      <c r="Z16" s="7">
        <f t="shared" ref="Z16:Z38" si="5">IF(H16&lt;&gt;"",Y16/($D$6+$D$7),"")</f>
        <v>1.7907769739234556E-2</v>
      </c>
      <c r="AA16" s="17">
        <f t="shared" si="3"/>
        <v>1.7907769739234556E-2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11510.88</v>
      </c>
      <c r="AI16" s="46">
        <f>(AH16*P16)/($D$6+$D$7)</f>
        <v>1.7907769739234556E-2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0.16912973210710555</v>
      </c>
      <c r="F17" s="566">
        <f t="shared" si="1"/>
        <v>9.1297321071055482E-3</v>
      </c>
      <c r="G17" s="43"/>
      <c r="H17" s="197" t="s">
        <v>1174</v>
      </c>
      <c r="I17" s="242" t="s">
        <v>275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36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20520</v>
      </c>
      <c r="Z17" s="7">
        <f t="shared" si="5"/>
        <v>3.7656945983618129E-2</v>
      </c>
      <c r="AA17" s="17">
        <f t="shared" si="3"/>
        <v>3.7656945983618129E-2</v>
      </c>
      <c r="AB17" s="196">
        <f t="shared" si="4"/>
        <v>-2.2343054016381869E-2</v>
      </c>
      <c r="AC17" s="247">
        <f t="shared" ref="AC17:AC38" si="6">IF(AND($AA17&lt;&gt;"",Q17&lt;&gt;""),($D$6+$D$7)*AA17-Y17,"")</f>
        <v>0</v>
      </c>
      <c r="AD17" s="246">
        <f t="shared" ref="AD17:AD38" si="7">IF(AND($AC17&lt;&gt;""),AC17/R17/W17/P17,"")</f>
        <v>0</v>
      </c>
      <c r="AE17" s="18">
        <f t="shared" ref="AE17:AE38" si="8">IF(Q17&lt;&gt;"",ROUND(AD17,0),"")</f>
        <v>0</v>
      </c>
      <c r="AF17" s="247">
        <f t="shared" ref="AF17:AF38" si="9">IF(AD17&lt;&gt;"",AE17*R17*W17,"")</f>
        <v>0</v>
      </c>
      <c r="AG17" s="247">
        <f t="shared" ref="AG17:AG38" si="10">IF(AD17&lt;&gt;"",AE17*R17*W17*P17,"")</f>
        <v>0</v>
      </c>
      <c r="AH17" s="45">
        <f t="shared" ref="AH17:AH38" si="11">IF(H17&lt;&gt;"",AE17+Q17,"")</f>
        <v>36</v>
      </c>
      <c r="AI17" s="46">
        <f t="shared" ref="AI17:AI38" si="12">IF(AH17&lt;&gt;"",(AH17*R17*W17*P17)/($D$6+$D$7),"")</f>
        <v>3.7656945983618129E-2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2.9830100241896324E-2</v>
      </c>
      <c r="F18" s="566">
        <f t="shared" si="1"/>
        <v>4.8301002418963228E-3</v>
      </c>
      <c r="G18" s="43"/>
      <c r="H18" s="197" t="s">
        <v>1177</v>
      </c>
      <c r="I18" s="242" t="s">
        <v>275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40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16889.599999999999</v>
      </c>
      <c r="Z18" s="7">
        <f t="shared" si="5"/>
        <v>3.0994676163982292E-2</v>
      </c>
      <c r="AA18" s="17">
        <f t="shared" si="3"/>
        <v>3.0994676163982292E-2</v>
      </c>
      <c r="AB18" s="196">
        <f t="shared" si="4"/>
        <v>5.9946761639822904E-3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40</v>
      </c>
      <c r="AI18" s="46">
        <f t="shared" si="12"/>
        <v>3.0994676163982292E-2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2.2045978151690647E-2</v>
      </c>
      <c r="F19" s="566">
        <f t="shared" si="1"/>
        <v>7.0459781516906475E-3</v>
      </c>
      <c r="G19" s="43"/>
      <c r="H19" s="197" t="s">
        <v>1170</v>
      </c>
      <c r="I19" s="242" t="s">
        <v>275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8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21017.836554764326</v>
      </c>
      <c r="Z19" s="7">
        <f t="shared" si="5"/>
        <v>3.8570542682030931E-2</v>
      </c>
      <c r="AA19" s="17">
        <f t="shared" si="3"/>
        <v>3.8570542682030931E-2</v>
      </c>
      <c r="AB19" s="196">
        <f t="shared" si="4"/>
        <v>-1.4294573179690698E-3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</v>
      </c>
      <c r="AI19" s="46">
        <f t="shared" si="12"/>
        <v>3.8570542682030931E-2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275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80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23825.599999999999</v>
      </c>
      <c r="Z20" s="7">
        <f t="shared" si="5"/>
        <v>4.3723164338561986E-2</v>
      </c>
      <c r="AA20" s="17">
        <f t="shared" si="3"/>
        <v>4.3723164338561986E-2</v>
      </c>
      <c r="AB20" s="196">
        <f t="shared" si="4"/>
        <v>1.3723164338561987E-2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80</v>
      </c>
      <c r="AI20" s="46">
        <f t="shared" si="12"/>
        <v>4.3723164338561986E-2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275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15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28336.199999999997</v>
      </c>
      <c r="Z21" s="7">
        <f t="shared" si="5"/>
        <v>5.2000718946442488E-2</v>
      </c>
      <c r="AA21" s="17">
        <f t="shared" si="3"/>
        <v>5.2000718946442488E-2</v>
      </c>
      <c r="AB21" s="196">
        <f t="shared" si="4"/>
        <v>-7.9992810535575096E-3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15</v>
      </c>
      <c r="AI21" s="46">
        <f t="shared" si="12"/>
        <v>5.2000718946442488E-2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275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40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21505.599999999999</v>
      </c>
      <c r="Z22" s="7">
        <f t="shared" si="5"/>
        <v>3.9465653876476506E-2</v>
      </c>
      <c r="AA22" s="17">
        <f t="shared" si="3"/>
        <v>3.9465653876476506E-2</v>
      </c>
      <c r="AB22" s="196">
        <f t="shared" si="4"/>
        <v>4.4656538764765025E-3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40</v>
      </c>
      <c r="AI22" s="46">
        <f t="shared" si="12"/>
        <v>3.9465653876476506E-2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275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1700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26389.1</v>
      </c>
      <c r="Z23" s="7">
        <f t="shared" si="5"/>
        <v>4.8427529885784457E-2</v>
      </c>
      <c r="AA23" s="17">
        <f t="shared" si="3"/>
        <v>4.8427529885784457E-2</v>
      </c>
      <c r="AB23" s="196">
        <f t="shared" si="4"/>
        <v>8.4275298857844558E-3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1700</v>
      </c>
      <c r="AI23" s="46">
        <f t="shared" si="12"/>
        <v>4.8427529885784457E-2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275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2775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22715.66632756867</v>
      </c>
      <c r="Z24" s="7">
        <f t="shared" si="5"/>
        <v>4.1686287518476924E-2</v>
      </c>
      <c r="AA24" s="17">
        <f t="shared" si="3"/>
        <v>4.1686287518476924E-2</v>
      </c>
      <c r="AB24" s="196">
        <f t="shared" si="4"/>
        <v>-3.3137124815230748E-3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2775</v>
      </c>
      <c r="AI24" s="46">
        <f t="shared" si="12"/>
        <v>4.1686287518476924E-2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4.9269672795720247E-2</v>
      </c>
      <c r="F25" s="566">
        <f t="shared" si="1"/>
        <v>9.2696727957202463E-3</v>
      </c>
      <c r="G25" s="43"/>
      <c r="H25" s="197" t="s">
        <v>1171</v>
      </c>
      <c r="I25" s="242" t="s">
        <v>275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9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21551.703967446592</v>
      </c>
      <c r="Z25" s="7">
        <f t="shared" si="5"/>
        <v>3.9550260826367679E-2</v>
      </c>
      <c r="AA25" s="17">
        <f t="shared" si="3"/>
        <v>3.9550260826367679E-2</v>
      </c>
      <c r="AB25" s="196">
        <f t="shared" si="4"/>
        <v>-4.4973917363232141E-4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9</v>
      </c>
      <c r="AI25" s="46">
        <f t="shared" si="12"/>
        <v>3.9550260826367679E-2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0.14767431956478266</v>
      </c>
      <c r="F26" s="566">
        <f t="shared" si="1"/>
        <v>-2.325680435217331E-3</v>
      </c>
      <c r="G26" s="43"/>
      <c r="H26" s="197" t="s">
        <v>1180</v>
      </c>
      <c r="I26" s="242" t="s">
        <v>275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1000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16254.999999999998</v>
      </c>
      <c r="Z26" s="7">
        <f t="shared" si="5"/>
        <v>2.9830100241896324E-2</v>
      </c>
      <c r="AA26" s="17">
        <f t="shared" si="3"/>
        <v>2.9830100241896324E-2</v>
      </c>
      <c r="AB26" s="196">
        <f t="shared" si="4"/>
        <v>4.8301002418963228E-3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1000</v>
      </c>
      <c r="AI26" s="46">
        <f t="shared" si="12"/>
        <v>2.9830100241896324E-2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5.1125451871058145E-2</v>
      </c>
      <c r="F27" s="566">
        <f t="shared" si="1"/>
        <v>6.1254518710581463E-3</v>
      </c>
      <c r="G27" s="43"/>
      <c r="H27" s="197" t="s">
        <v>1173</v>
      </c>
      <c r="I27" s="242" t="s">
        <v>275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70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80470.599999999991</v>
      </c>
      <c r="Z27" s="7">
        <f t="shared" si="5"/>
        <v>0.14767431956478266</v>
      </c>
      <c r="AA27" s="17">
        <f t="shared" si="3"/>
        <v>0.14767431956478266</v>
      </c>
      <c r="AB27" s="196">
        <f t="shared" si="4"/>
        <v>-2.325680435217331E-3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70</v>
      </c>
      <c r="AI27" s="46">
        <f t="shared" si="12"/>
        <v>0.14767431956478266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275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20000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25312</v>
      </c>
      <c r="Z28" s="7">
        <f t="shared" si="5"/>
        <v>4.6450907248408481E-2</v>
      </c>
      <c r="AA28" s="17">
        <f t="shared" si="3"/>
        <v>4.6450907248408481E-2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20000</v>
      </c>
      <c r="AI28" s="46">
        <f t="shared" si="12"/>
        <v>4.6450907248408481E-2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275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20000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21064</v>
      </c>
      <c r="Z29" s="7">
        <f t="shared" si="5"/>
        <v>3.8655258781624374E-2</v>
      </c>
      <c r="AA29" s="17">
        <f t="shared" si="3"/>
        <v>3.8655258781624374E-2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20000</v>
      </c>
      <c r="AI29" s="46">
        <f t="shared" si="12"/>
        <v>3.8655258781624374E-2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1208</v>
      </c>
      <c r="I30" s="242" t="s">
        <v>275</v>
      </c>
      <c r="J30" s="242" t="s">
        <v>721</v>
      </c>
      <c r="K30" s="242" t="s">
        <v>1209</v>
      </c>
      <c r="L30" s="572" t="s">
        <v>869</v>
      </c>
      <c r="M30" s="572"/>
      <c r="N30" s="572"/>
      <c r="O30" s="241" t="s">
        <v>58</v>
      </c>
      <c r="P30" s="243">
        <v>1</v>
      </c>
      <c r="Q30" s="244">
        <v>10000</v>
      </c>
      <c r="R30" s="245">
        <v>100.59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10059</v>
      </c>
      <c r="Z30" s="7">
        <f t="shared" si="5"/>
        <v>1.8459611094016313E-2</v>
      </c>
      <c r="AA30" s="17">
        <f t="shared" si="3"/>
        <v>1.8459611094016313E-2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10000</v>
      </c>
      <c r="AI30" s="46">
        <f t="shared" si="12"/>
        <v>1.8459611094016313E-2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4.000298105893281E-2</v>
      </c>
      <c r="F31" s="566">
        <f t="shared" si="1"/>
        <v>1.5002981058932809E-2</v>
      </c>
      <c r="G31" s="43"/>
      <c r="H31" s="197" t="s">
        <v>1203</v>
      </c>
      <c r="I31" s="242" t="s">
        <v>275</v>
      </c>
      <c r="J31" s="242" t="s">
        <v>719</v>
      </c>
      <c r="K31" s="242" t="s">
        <v>1204</v>
      </c>
      <c r="L31" s="572" t="s">
        <v>874</v>
      </c>
      <c r="M31" s="572"/>
      <c r="N31" s="572"/>
      <c r="O31" s="241" t="s">
        <v>58</v>
      </c>
      <c r="P31" s="243">
        <v>1</v>
      </c>
      <c r="Q31" s="244">
        <v>20000</v>
      </c>
      <c r="R31" s="245">
        <v>100.15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20030</v>
      </c>
      <c r="Z31" s="7">
        <f t="shared" si="5"/>
        <v>3.6757730411884557E-2</v>
      </c>
      <c r="AA31" s="17">
        <f t="shared" si="3"/>
        <v>3.6757730411884557E-2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20000</v>
      </c>
      <c r="AI31" s="46">
        <f t="shared" si="12"/>
        <v>3.6757730411884557E-2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1213</v>
      </c>
      <c r="I32" s="242" t="s">
        <v>275</v>
      </c>
      <c r="J32" s="242" t="s">
        <v>735</v>
      </c>
      <c r="K32" s="242" t="s">
        <v>1214</v>
      </c>
      <c r="L32" s="572" t="s">
        <v>870</v>
      </c>
      <c r="M32" s="572"/>
      <c r="N32" s="572"/>
      <c r="O32" s="241" t="s">
        <v>865</v>
      </c>
      <c r="P32" s="243">
        <v>0.84774499830451</v>
      </c>
      <c r="Q32" s="244">
        <v>20000</v>
      </c>
      <c r="R32" s="245">
        <v>106.68</v>
      </c>
      <c r="S32" s="2" t="s">
        <v>66</v>
      </c>
      <c r="T32" s="2" t="s">
        <v>616</v>
      </c>
      <c r="U32" s="2" t="s">
        <v>622</v>
      </c>
      <c r="V32" s="109">
        <v>0</v>
      </c>
      <c r="W32" s="579">
        <v>0.01</v>
      </c>
      <c r="X32" s="130" t="s">
        <v>306</v>
      </c>
      <c r="Y32" s="247">
        <f t="shared" si="2"/>
        <v>18087.487283825027</v>
      </c>
      <c r="Z32" s="7">
        <f t="shared" si="5"/>
        <v>3.3192959630915148E-2</v>
      </c>
      <c r="AA32" s="17">
        <f t="shared" si="3"/>
        <v>3.3192959630915148E-2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20000</v>
      </c>
      <c r="AI32" s="46">
        <f t="shared" si="12"/>
        <v>3.3192959630915148E-2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1211</v>
      </c>
      <c r="I33" s="242" t="s">
        <v>275</v>
      </c>
      <c r="J33" s="242" t="s">
        <v>759</v>
      </c>
      <c r="K33" s="242" t="s">
        <v>1212</v>
      </c>
      <c r="L33" s="572" t="s">
        <v>875</v>
      </c>
      <c r="M33" s="572"/>
      <c r="N33" s="572"/>
      <c r="O33" s="241" t="s">
        <v>58</v>
      </c>
      <c r="P33" s="243">
        <v>1</v>
      </c>
      <c r="Q33" s="244">
        <v>20000</v>
      </c>
      <c r="R33" s="245">
        <v>99.56</v>
      </c>
      <c r="S33" s="2" t="s">
        <v>66</v>
      </c>
      <c r="T33" s="2" t="s">
        <v>930</v>
      </c>
      <c r="U33" s="2" t="s">
        <v>621</v>
      </c>
      <c r="V33" s="109">
        <v>0</v>
      </c>
      <c r="W33" s="579">
        <v>0.01</v>
      </c>
      <c r="X33" s="130" t="s">
        <v>306</v>
      </c>
      <c r="Y33" s="247">
        <f t="shared" si="2"/>
        <v>19912</v>
      </c>
      <c r="Z33" s="7">
        <f t="shared" si="5"/>
        <v>3.6541184621140553E-2</v>
      </c>
      <c r="AA33" s="17">
        <f t="shared" si="3"/>
        <v>3.6541184621140553E-2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20000</v>
      </c>
      <c r="AI33" s="46">
        <f t="shared" si="12"/>
        <v>3.6541184621140553E-2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3.8655258781624374E-2</v>
      </c>
      <c r="F34" s="566">
        <f t="shared" si="1"/>
        <v>-1.1344741218375629E-2</v>
      </c>
      <c r="G34" s="43"/>
      <c r="H34" s="197" t="s">
        <v>1190</v>
      </c>
      <c r="I34" s="242" t="s">
        <v>275</v>
      </c>
      <c r="J34" s="242" t="s">
        <v>1073</v>
      </c>
      <c r="K34" s="242" t="s">
        <v>1191</v>
      </c>
      <c r="L34" s="572" t="s">
        <v>1247</v>
      </c>
      <c r="M34" s="572"/>
      <c r="N34" s="572"/>
      <c r="O34" s="241" t="s">
        <v>58</v>
      </c>
      <c r="P34" s="243">
        <v>1</v>
      </c>
      <c r="Q34" s="244">
        <v>20000</v>
      </c>
      <c r="R34" s="245">
        <v>100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20000</v>
      </c>
      <c r="Z34" s="7">
        <f t="shared" si="5"/>
        <v>3.6702676397288622E-2</v>
      </c>
      <c r="AA34" s="17">
        <f t="shared" si="3"/>
        <v>3.6702676397288622E-2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20000</v>
      </c>
      <c r="AI34" s="46">
        <f t="shared" si="12"/>
        <v>3.6702676397288622E-2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4.6450907248408481E-2</v>
      </c>
      <c r="F35" s="566">
        <f t="shared" si="1"/>
        <v>-3.5490927515915219E-3</v>
      </c>
      <c r="G35" s="43"/>
      <c r="H35" s="197" t="s">
        <v>1175</v>
      </c>
      <c r="I35" s="242" t="s">
        <v>275</v>
      </c>
      <c r="J35" s="242" t="s">
        <v>702</v>
      </c>
      <c r="K35" s="242" t="s">
        <v>549</v>
      </c>
      <c r="L35" s="572" t="s">
        <v>12</v>
      </c>
      <c r="M35" s="572"/>
      <c r="N35" s="572"/>
      <c r="O35" s="241" t="s">
        <v>58</v>
      </c>
      <c r="P35" s="243">
        <v>1</v>
      </c>
      <c r="Q35" s="244">
        <v>200</v>
      </c>
      <c r="R35" s="245">
        <v>134.24</v>
      </c>
      <c r="S35" s="2" t="s">
        <v>13</v>
      </c>
      <c r="T35" s="2" t="s">
        <v>231</v>
      </c>
      <c r="U35" s="2" t="s">
        <v>621</v>
      </c>
      <c r="V35" s="109">
        <v>0</v>
      </c>
      <c r="W35" s="579">
        <v>1</v>
      </c>
      <c r="X35" s="130">
        <v>0.04</v>
      </c>
      <c r="Y35" s="247">
        <f t="shared" si="2"/>
        <v>26848</v>
      </c>
      <c r="Z35" s="7">
        <f t="shared" si="5"/>
        <v>4.9269672795720247E-2</v>
      </c>
      <c r="AA35" s="17">
        <f t="shared" si="3"/>
        <v>4.9269672795720247E-2</v>
      </c>
      <c r="AB35" s="196">
        <f t="shared" si="4"/>
        <v>9.2696727957202463E-3</v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200</v>
      </c>
      <c r="AI35" s="46">
        <f t="shared" si="12"/>
        <v>4.9269672795720247E-2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1124</v>
      </c>
      <c r="I36" s="242" t="s">
        <v>275</v>
      </c>
      <c r="J36" s="242" t="s">
        <v>701</v>
      </c>
      <c r="K36" s="242" t="s">
        <v>544</v>
      </c>
      <c r="L36" s="572" t="s">
        <v>53</v>
      </c>
      <c r="M36" s="572"/>
      <c r="N36" s="572"/>
      <c r="O36" s="241" t="s">
        <v>58</v>
      </c>
      <c r="P36" s="243">
        <v>1</v>
      </c>
      <c r="Q36" s="244">
        <v>8</v>
      </c>
      <c r="R36" s="245">
        <v>2807.3829999999998</v>
      </c>
      <c r="S36" s="2" t="s">
        <v>228</v>
      </c>
      <c r="T36" s="2" t="s">
        <v>229</v>
      </c>
      <c r="U36" s="2" t="s">
        <v>621</v>
      </c>
      <c r="V36" s="109">
        <v>0</v>
      </c>
      <c r="W36" s="579">
        <v>1</v>
      </c>
      <c r="X36" s="130">
        <v>0.06</v>
      </c>
      <c r="Y36" s="247">
        <f t="shared" si="2"/>
        <v>22459.063999999998</v>
      </c>
      <c r="Z36" s="7">
        <f t="shared" si="5"/>
        <v>4.1215387908899725E-2</v>
      </c>
      <c r="AA36" s="17">
        <f t="shared" si="3"/>
        <v>4.1215387908899725E-2</v>
      </c>
      <c r="AB36" s="196">
        <f t="shared" si="4"/>
        <v>-1.8784612091100272E-2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8</v>
      </c>
      <c r="AI36" s="46">
        <f t="shared" si="12"/>
        <v>4.1215387908899725E-2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5.5217341505900866E-2</v>
      </c>
      <c r="F37" s="566">
        <f t="shared" si="1"/>
        <v>-9.7826584940991362E-3</v>
      </c>
      <c r="G37" s="43"/>
      <c r="H37" s="197" t="s">
        <v>1210</v>
      </c>
      <c r="I37" s="242" t="s">
        <v>275</v>
      </c>
      <c r="J37" s="242" t="s">
        <v>703</v>
      </c>
      <c r="K37" s="242" t="s">
        <v>632</v>
      </c>
      <c r="L37" s="572" t="s">
        <v>633</v>
      </c>
      <c r="M37" s="572"/>
      <c r="N37" s="572"/>
      <c r="O37" s="241" t="s">
        <v>58</v>
      </c>
      <c r="P37" s="243">
        <v>1</v>
      </c>
      <c r="Q37" s="244">
        <v>208</v>
      </c>
      <c r="R37" s="245">
        <v>104.8</v>
      </c>
      <c r="S37" s="2" t="s">
        <v>236</v>
      </c>
      <c r="T37" s="2" t="s">
        <v>704</v>
      </c>
      <c r="U37" s="2" t="s">
        <v>623</v>
      </c>
      <c r="V37" s="109">
        <v>0</v>
      </c>
      <c r="W37" s="579">
        <v>1</v>
      </c>
      <c r="X37" s="130">
        <v>2.5000000000000001E-2</v>
      </c>
      <c r="Y37" s="247">
        <f t="shared" si="2"/>
        <v>21798.399999999998</v>
      </c>
      <c r="Z37" s="7">
        <f t="shared" si="5"/>
        <v>4.000298105893281E-2</v>
      </c>
      <c r="AA37" s="17">
        <f t="shared" si="3"/>
        <v>4.000298105893281E-2</v>
      </c>
      <c r="AB37" s="196">
        <f t="shared" si="4"/>
        <v>1.5002981058932809E-2</v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208</v>
      </c>
      <c r="AI37" s="46">
        <f t="shared" si="12"/>
        <v>4.000298105893281E-2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3.3192959630915148E-2</v>
      </c>
      <c r="F38" s="566">
        <f t="shared" si="1"/>
        <v>8.1929596309151462E-3</v>
      </c>
      <c r="G38" s="43"/>
      <c r="H38" s="197" t="s">
        <v>1172</v>
      </c>
      <c r="I38" s="242" t="s">
        <v>275</v>
      </c>
      <c r="J38" s="242" t="s">
        <v>700</v>
      </c>
      <c r="K38" s="242" t="s">
        <v>542</v>
      </c>
      <c r="L38" s="572" t="s">
        <v>5</v>
      </c>
      <c r="M38" s="572"/>
      <c r="N38" s="572"/>
      <c r="O38" s="241" t="s">
        <v>58</v>
      </c>
      <c r="P38" s="243">
        <v>1</v>
      </c>
      <c r="Q38" s="244">
        <v>25</v>
      </c>
      <c r="R38" s="245">
        <v>1114.3699999999999</v>
      </c>
      <c r="S38" s="2" t="s">
        <v>224</v>
      </c>
      <c r="T38" s="2" t="s">
        <v>225</v>
      </c>
      <c r="U38" s="2" t="s">
        <v>622</v>
      </c>
      <c r="V38" s="109">
        <v>0.3</v>
      </c>
      <c r="W38" s="579">
        <v>1</v>
      </c>
      <c r="X38" s="130">
        <v>4.4999999999999998E-2</v>
      </c>
      <c r="Y38" s="247">
        <f t="shared" si="2"/>
        <v>27859.249999999996</v>
      </c>
      <c r="Z38" s="7">
        <f t="shared" si="5"/>
        <v>5.1125451871058145E-2</v>
      </c>
      <c r="AA38" s="17">
        <f t="shared" si="3"/>
        <v>5.1125451871058145E-2</v>
      </c>
      <c r="AB38" s="196">
        <f t="shared" si="4"/>
        <v>6.1254518710581463E-3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25</v>
      </c>
      <c r="AI38" s="46">
        <f t="shared" si="12"/>
        <v>5.1125451871058145E-2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ref="Y39:Y78" si="13">IF(H39&lt;&gt;"",R39*W39*Q39*P39,"")</f>
        <v/>
      </c>
      <c r="Z39" s="7" t="str">
        <f t="shared" ref="Z39:Z78" si="14">IF(H39&lt;&gt;"",Y39/($D$6+$D$7),"")</f>
        <v/>
      </c>
      <c r="AA39" s="17" t="str">
        <f t="shared" si="3"/>
        <v/>
      </c>
      <c r="AB39" s="196" t="str">
        <f t="shared" ref="AB39:AB78" si="15">IF(AND(S39&lt;&gt;"",X39&lt;&gt;"-"),AA39-X39,"")</f>
        <v/>
      </c>
      <c r="AC39" s="247" t="str">
        <f t="shared" ref="AC39:AC78" si="16">IF(AND($AA39&lt;&gt;"",Q39&lt;&gt;""),($D$6+$D$7)*AA39-Y39,"")</f>
        <v/>
      </c>
      <c r="AD39" s="246" t="str">
        <f t="shared" ref="AD39:AD78" si="17">IF(AND($AC39&lt;&gt;""),AC39/R39/W39/P39,"")</f>
        <v/>
      </c>
      <c r="AE39" s="18" t="str">
        <f t="shared" ref="AE39:AE78" si="18">IF(Q39&lt;&gt;"",ROUND(AD39,0),"")</f>
        <v/>
      </c>
      <c r="AF39" s="247" t="str">
        <f t="shared" ref="AF39:AF78" si="19">IF(AD39&lt;&gt;"",AE39*R39*W39,"")</f>
        <v/>
      </c>
      <c r="AG39" s="247" t="str">
        <f t="shared" ref="AG39:AG78" si="20">IF(AD39&lt;&gt;"",AE39*R39*W39*P39,"")</f>
        <v/>
      </c>
      <c r="AH39" s="45" t="str">
        <f t="shared" ref="AH39:AH78" si="21">IF(H39&lt;&gt;"",AE39+Q39,"")</f>
        <v/>
      </c>
      <c r="AI39" s="46" t="str">
        <f t="shared" ref="AI39:AI78" si="22">IF(AH39&lt;&gt;"",(AH39*R39*W39*P39)/($D$6+$D$7),"")</f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7.3243861018429168E-2</v>
      </c>
      <c r="F40" s="571">
        <f t="shared" si="1"/>
        <v>-1.7561389815708289E-3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4.1215387908899725E-2</v>
      </c>
      <c r="F41" s="571">
        <f t="shared" si="1"/>
        <v>-1.8784612091100272E-2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88" priority="13">
      <formula>$M3&gt;$N3</formula>
    </cfRule>
  </conditionalFormatting>
  <conditionalFormatting sqref="L1:M1">
    <cfRule type="cellIs" dxfId="587" priority="10" operator="notBetween">
      <formula>0.99</formula>
      <formula>1.01</formula>
    </cfRule>
  </conditionalFormatting>
  <conditionalFormatting sqref="K7:N7">
    <cfRule type="expression" dxfId="586" priority="9">
      <formula>$M7&gt;$N7</formula>
    </cfRule>
  </conditionalFormatting>
  <conditionalFormatting sqref="D5">
    <cfRule type="cellIs" dxfId="585" priority="8" operator="greaterThan">
      <formula>TODAY()-60</formula>
    </cfRule>
  </conditionalFormatting>
  <conditionalFormatting sqref="D13:E13">
    <cfRule type="cellIs" dxfId="584" priority="6" operator="notBetween">
      <formula>0.99</formula>
      <formula>1.01</formula>
    </cfRule>
  </conditionalFormatting>
  <conditionalFormatting sqref="D3:E3">
    <cfRule type="cellIs" dxfId="583" priority="5" operator="notEqual">
      <formula>"D"</formula>
    </cfRule>
  </conditionalFormatting>
  <conditionalFormatting sqref="P17:P100 W17:W100">
    <cfRule type="cellIs" dxfId="582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81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80" priority="14" stopIfTrue="1">
      <formula>$AH$15&lt;0</formula>
    </cfRule>
  </conditionalFormatting>
  <conditionalFormatting sqref="H16:AI16">
    <cfRule type="expression" dxfId="579" priority="15" stopIfTrue="1">
      <formula>$AH$16&lt;0</formula>
    </cfRule>
  </conditionalFormatting>
  <hyperlinks>
    <hyperlink ref="B2" location="Dashboard!A1" display="Go to Dashboard" xr:uid="{47B9637D-54EA-4B06-8CB0-A96E25DC85C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93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3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5F87-D3BE-49B5-9A17-E4CD80C4B4A4}">
  <sheetPr codeName="Sheet14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185</v>
      </c>
      <c r="C3" s="237" t="s">
        <v>35</v>
      </c>
      <c r="D3" s="583" t="s">
        <v>314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0.37746358185713735</v>
      </c>
      <c r="M3" s="131">
        <f>SUMIF($L$15:$L$100, "VIA *", AA$15:AA$100)</f>
        <v>0.37746358185713735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46044</v>
      </c>
      <c r="R3" s="248" t="s">
        <v>53</v>
      </c>
      <c r="S3" s="254"/>
      <c r="T3" s="254">
        <v>-6</v>
      </c>
      <c r="U3" s="268">
        <v>-16750.04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0.57373465976480076</v>
      </c>
      <c r="M4" s="132">
        <f>SUMPRODUCT($V$15:$V$100,AI15:AI100)</f>
        <v>0.57373465976480076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46036</v>
      </c>
      <c r="R4" s="249" t="s">
        <v>53</v>
      </c>
      <c r="S4" s="255"/>
      <c r="T4" s="255">
        <v>24</v>
      </c>
      <c r="U4" s="269">
        <v>67366.5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165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0.45262787962385598</v>
      </c>
      <c r="M5" s="134">
        <f>SUMIF($S$15:$S$100, "Actions*", AI$15:AI$100)</f>
        <v>0.45262787962385598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45971</v>
      </c>
      <c r="R5" s="249" t="s">
        <v>919</v>
      </c>
      <c r="S5" s="255"/>
      <c r="T5" s="255">
        <v>-20000</v>
      </c>
      <c r="U5" s="269">
        <v>-23143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563305.37332926411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8.8033245106316091E-2</v>
      </c>
      <c r="M6" s="136">
        <f>SUMIF($T$15:$T$100, "*Obligations d'Etat*", AI$15:AI$100)+SUMIF($T$15:$T$100, "Crédit*", AI$15:AI$100)+SUMIF($T$15:$T$100, "*Convertibles*", AI$15:AI$100)</f>
        <v>8.8033245106316091E-2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-16</v>
      </c>
      <c r="U6" s="269">
        <v>-9505.7900000000009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4.9456744634522889E-2</v>
      </c>
      <c r="M7" s="136">
        <f>SUMIF($S$15:$S$100, "*Performance Absolue*", AI$15:AI$100)+SUMIF($S$15:$S$100, "*Alternative Investment*", AI$15:AI$100)</f>
        <v>4.9456744634522889E-2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45954</v>
      </c>
      <c r="R7" s="249" t="s">
        <v>883</v>
      </c>
      <c r="S7" s="255"/>
      <c r="T7" s="255">
        <v>-20000</v>
      </c>
      <c r="U7" s="269">
        <v>-18636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9.0808649130531147E-2</v>
      </c>
      <c r="M8" s="136">
        <f>SUMIF($T$15:$T$100, "*Produits Structurés*", AI$15:AI$100) + SUMIF($T$15:$T$100, "Matières Premières*", AI$15:AI$100) + SUMIF($T$15:$T$100, "*Certificats*", AI$15:AI$100)</f>
        <v>9.0808649130531147E-2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45909</v>
      </c>
      <c r="R8" s="249" t="s">
        <v>871</v>
      </c>
      <c r="S8" s="255"/>
      <c r="T8" s="255">
        <v>-20000</v>
      </c>
      <c r="U8" s="269">
        <v>-22534.84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0.15305818847498093</v>
      </c>
      <c r="M9" s="136">
        <f>SUMIF($T$15:$T$100, "*Diversifié*", AI$15:AI$100)</f>
        <v>0.15305818847498093</v>
      </c>
      <c r="N9" s="135" t="s">
        <v>306</v>
      </c>
      <c r="O9" s="19"/>
      <c r="P9" s="19"/>
      <c r="Q9" s="587">
        <v>45869</v>
      </c>
      <c r="R9" s="249" t="s">
        <v>7</v>
      </c>
      <c r="S9" s="255"/>
      <c r="T9" s="255">
        <v>-11</v>
      </c>
      <c r="U9" s="269">
        <v>-5927.1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45859</v>
      </c>
      <c r="R10" s="249" t="s">
        <v>53</v>
      </c>
      <c r="S10" s="255"/>
      <c r="T10" s="255">
        <v>-1</v>
      </c>
      <c r="U10" s="269">
        <v>-2695.53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0.16601529302979304</v>
      </c>
      <c r="M11" s="132">
        <f>SUMIF($T$15:$T$100, "*Cash*", AI$15:AI$100)+SUMIF($S$15:$S$100, "*Monétaire*", AI$15:AI$100)</f>
        <v>0.16601529302979304</v>
      </c>
      <c r="N11" s="133" t="s">
        <v>306</v>
      </c>
      <c r="O11" s="19"/>
      <c r="P11" s="19"/>
      <c r="Q11" s="588">
        <v>45855</v>
      </c>
      <c r="R11" s="250" t="s">
        <v>633</v>
      </c>
      <c r="S11" s="256"/>
      <c r="T11" s="256">
        <v>217</v>
      </c>
      <c r="U11" s="270">
        <v>21155.040000000001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0.11934264790485362</v>
      </c>
      <c r="F15" s="563">
        <f t="shared" ref="F15:F50" si="1">E15-D15</f>
        <v>-5.6573520951463813E-3</v>
      </c>
      <c r="G15" s="43"/>
      <c r="H15" s="542" t="s">
        <v>1123</v>
      </c>
      <c r="I15" s="543" t="s">
        <v>563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3497.49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4" si="2">IF(H15&lt;&gt;"",R15*W15*Q15*P15,"")</f>
        <v>3497.49</v>
      </c>
      <c r="Z15" s="7">
        <f>IF(O15&lt;&gt;"",(Y15+$D$7)/($D$6+$D$7),"")</f>
        <v>6.2088702959267562E-3</v>
      </c>
      <c r="AA15" s="17">
        <f t="shared" ref="AA15:AA46" si="3">IF(S15&lt;&gt;"",Z15,"")</f>
        <v>6.2088702959267562E-3</v>
      </c>
      <c r="AB15" s="196">
        <f t="shared" ref="AB15:AB34" si="4">IF(AND(S15&lt;&gt;"",X15&lt;&gt;"-"),AA15-X15,"")</f>
        <v>-8.7911297040732424E-3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3497.49</v>
      </c>
      <c r="AG15" s="539" t="s">
        <v>306</v>
      </c>
      <c r="AH15" s="45">
        <f>AF15</f>
        <v>3497.49</v>
      </c>
      <c r="AI15" s="46">
        <f>(AH15*P15)/($D$6+$D$7)</f>
        <v>6.2088702959267562E-3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0.10601375883750619</v>
      </c>
      <c r="F16" s="566">
        <f t="shared" si="1"/>
        <v>1.6013758837506192E-2</v>
      </c>
      <c r="G16" s="43"/>
      <c r="H16" s="542" t="s">
        <v>1135</v>
      </c>
      <c r="I16" s="543" t="s">
        <v>563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26709.24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22642.624618514754</v>
      </c>
      <c r="Z16" s="7">
        <f t="shared" ref="Z16:Z34" si="5">IF(H16&lt;&gt;"",Y16/($D$6+$D$7),"")</f>
        <v>4.0196003252537152E-2</v>
      </c>
      <c r="AA16" s="17">
        <f t="shared" si="3"/>
        <v>4.0196003252537152E-2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26709.24</v>
      </c>
      <c r="AI16" s="46">
        <f>(AH16*P16)/($D$6+$D$7)</f>
        <v>4.0196003252537152E-2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0.19841501105879206</v>
      </c>
      <c r="F17" s="566">
        <f t="shared" si="1"/>
        <v>3.8415011058792053E-2</v>
      </c>
      <c r="G17" s="43"/>
      <c r="H17" s="197" t="s">
        <v>1174</v>
      </c>
      <c r="I17" s="242" t="s">
        <v>563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33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18810</v>
      </c>
      <c r="Z17" s="7">
        <f t="shared" si="5"/>
        <v>3.3392189903725895E-2</v>
      </c>
      <c r="AA17" s="17">
        <f t="shared" si="3"/>
        <v>3.3392189903725895E-2</v>
      </c>
      <c r="AB17" s="196">
        <f t="shared" si="4"/>
        <v>-2.6607810096274102E-2</v>
      </c>
      <c r="AC17" s="247">
        <f t="shared" ref="AC17:AC34" si="6">IF(AND($AA17&lt;&gt;"",Q17&lt;&gt;""),($D$6+$D$7)*AA17-Y17,"")</f>
        <v>0</v>
      </c>
      <c r="AD17" s="246">
        <f t="shared" ref="AD17:AD34" si="7">IF(AND($AC17&lt;&gt;""),AC17/R17/W17/P17,"")</f>
        <v>0</v>
      </c>
      <c r="AE17" s="18">
        <f t="shared" ref="AE17:AE34" si="8">IF(Q17&lt;&gt;"",ROUND(AD17,0),"")</f>
        <v>0</v>
      </c>
      <c r="AF17" s="247">
        <f t="shared" ref="AF17:AF34" si="9">IF(AD17&lt;&gt;"",AE17*R17*W17,"")</f>
        <v>0</v>
      </c>
      <c r="AG17" s="247">
        <f t="shared" ref="AG17:AG34" si="10">IF(AD17&lt;&gt;"",AE17*R17*W17*P17,"")</f>
        <v>0</v>
      </c>
      <c r="AH17" s="45">
        <f t="shared" ref="AH17:AH34" si="11">IF(H17&lt;&gt;"",AE17+Q17,"")</f>
        <v>33</v>
      </c>
      <c r="AI17" s="46">
        <f t="shared" ref="AI17:AI34" si="12">IF(AH17&lt;&gt;"",(AH17*R17*W17*P17)/($D$6+$D$7),"")</f>
        <v>3.3392189903725895E-2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2.8856461822704113E-2</v>
      </c>
      <c r="F18" s="566">
        <f t="shared" si="1"/>
        <v>3.8564618227041117E-3</v>
      </c>
      <c r="G18" s="43"/>
      <c r="H18" s="197" t="s">
        <v>1177</v>
      </c>
      <c r="I18" s="242" t="s">
        <v>563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40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16889.599999999999</v>
      </c>
      <c r="Z18" s="7">
        <f t="shared" si="5"/>
        <v>2.9983026613395473E-2</v>
      </c>
      <c r="AA18" s="17">
        <f t="shared" si="3"/>
        <v>2.9983026613395473E-2</v>
      </c>
      <c r="AB18" s="196">
        <f t="shared" si="4"/>
        <v>4.9830266133954713E-3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40</v>
      </c>
      <c r="AI18" s="46">
        <f t="shared" si="12"/>
        <v>2.9983026613395473E-2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4.6404873548463905E-2</v>
      </c>
      <c r="F19" s="566">
        <f t="shared" si="1"/>
        <v>3.1404873548463906E-2</v>
      </c>
      <c r="G19" s="43"/>
      <c r="H19" s="197" t="s">
        <v>1170</v>
      </c>
      <c r="I19" s="242" t="s">
        <v>563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12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31526.754832146489</v>
      </c>
      <c r="Z19" s="7">
        <f t="shared" si="5"/>
        <v>5.5967431387732247E-2</v>
      </c>
      <c r="AA19" s="17">
        <f t="shared" si="3"/>
        <v>5.5967431387732247E-2</v>
      </c>
      <c r="AB19" s="196">
        <f t="shared" si="4"/>
        <v>1.5967431387732246E-2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12</v>
      </c>
      <c r="AI19" s="46">
        <f t="shared" si="12"/>
        <v>5.5967431387732247E-2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563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80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23825.599999999999</v>
      </c>
      <c r="Z20" s="7">
        <f t="shared" si="5"/>
        <v>4.2296063783636983E-2</v>
      </c>
      <c r="AA20" s="17">
        <f t="shared" si="3"/>
        <v>4.2296063783636983E-2</v>
      </c>
      <c r="AB20" s="196">
        <f t="shared" si="4"/>
        <v>1.2296063783636985E-2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80</v>
      </c>
      <c r="AI20" s="46">
        <f t="shared" si="12"/>
        <v>4.2296063783636983E-2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563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19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35892.519999999997</v>
      </c>
      <c r="Z21" s="7">
        <f t="shared" si="5"/>
        <v>6.3717695053869206E-2</v>
      </c>
      <c r="AA21" s="17">
        <f t="shared" si="3"/>
        <v>6.3717695053869206E-2</v>
      </c>
      <c r="AB21" s="196">
        <f t="shared" si="4"/>
        <v>3.7176950538692077E-3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19</v>
      </c>
      <c r="AI21" s="46">
        <f t="shared" si="12"/>
        <v>6.3717695053869206E-2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563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40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21505.599999999999</v>
      </c>
      <c r="Z22" s="7">
        <f t="shared" si="5"/>
        <v>3.8177516171906838E-2</v>
      </c>
      <c r="AA22" s="17">
        <f t="shared" si="3"/>
        <v>3.8177516171906838E-2</v>
      </c>
      <c r="AB22" s="196">
        <f t="shared" si="4"/>
        <v>3.1775161719068343E-3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40</v>
      </c>
      <c r="AI22" s="46">
        <f t="shared" si="12"/>
        <v>3.8177516171906838E-2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563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1700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26389.1</v>
      </c>
      <c r="Z23" s="7">
        <f t="shared" si="5"/>
        <v>4.6846881370994846E-2</v>
      </c>
      <c r="AA23" s="17">
        <f t="shared" si="3"/>
        <v>4.6846881370994846E-2</v>
      </c>
      <c r="AB23" s="196">
        <f t="shared" si="4"/>
        <v>6.8468813709948451E-3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1700</v>
      </c>
      <c r="AI23" s="46">
        <f t="shared" si="12"/>
        <v>4.6846881370994846E-2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563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4000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32743.302814513394</v>
      </c>
      <c r="Z24" s="7">
        <f t="shared" si="5"/>
        <v>5.8127091209858262E-2</v>
      </c>
      <c r="AA24" s="17">
        <f t="shared" si="3"/>
        <v>5.8127091209858262E-2</v>
      </c>
      <c r="AB24" s="196">
        <f t="shared" si="4"/>
        <v>1.3127091209858263E-2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4000</v>
      </c>
      <c r="AI24" s="46">
        <f t="shared" si="12"/>
        <v>5.8127091209858262E-2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7.0000000000000007E-2</v>
      </c>
      <c r="E25" s="568">
        <f t="shared" si="0"/>
        <v>4.7661537189539228E-2</v>
      </c>
      <c r="F25" s="566">
        <f t="shared" si="1"/>
        <v>-2.2338462810460778E-2</v>
      </c>
      <c r="G25" s="43"/>
      <c r="H25" s="197" t="s">
        <v>1171</v>
      </c>
      <c r="I25" s="242" t="s">
        <v>563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13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31130.239064089525</v>
      </c>
      <c r="Z25" s="7">
        <f t="shared" si="5"/>
        <v>5.5263522306032098E-2</v>
      </c>
      <c r="AA25" s="17">
        <f t="shared" si="3"/>
        <v>5.5263522306032098E-2</v>
      </c>
      <c r="AB25" s="196">
        <f t="shared" si="4"/>
        <v>1.5263522306032097E-2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13</v>
      </c>
      <c r="AI25" s="46">
        <f t="shared" si="12"/>
        <v>5.5263522306032098E-2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0.15305818847498093</v>
      </c>
      <c r="F26" s="566">
        <f t="shared" si="1"/>
        <v>3.0581884749809329E-3</v>
      </c>
      <c r="G26" s="43"/>
      <c r="H26" s="197" t="s">
        <v>1180</v>
      </c>
      <c r="I26" s="242" t="s">
        <v>563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1000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16254.999999999998</v>
      </c>
      <c r="Z26" s="7">
        <f t="shared" si="5"/>
        <v>2.8856461822704113E-2</v>
      </c>
      <c r="AA26" s="17">
        <f t="shared" si="3"/>
        <v>2.8856461822704113E-2</v>
      </c>
      <c r="AB26" s="196">
        <f t="shared" si="4"/>
        <v>3.8564618227041117E-3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1000</v>
      </c>
      <c r="AI26" s="46">
        <f t="shared" si="12"/>
        <v>2.8856461822704113E-2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4.9456744634522889E-2</v>
      </c>
      <c r="F27" s="566">
        <f t="shared" si="1"/>
        <v>4.4567446345228912E-3</v>
      </c>
      <c r="G27" s="43"/>
      <c r="H27" s="197" t="s">
        <v>1173</v>
      </c>
      <c r="I27" s="242" t="s">
        <v>563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75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86218.5</v>
      </c>
      <c r="Z27" s="7">
        <f t="shared" si="5"/>
        <v>0.15305818847498093</v>
      </c>
      <c r="AA27" s="17">
        <f t="shared" si="3"/>
        <v>0.15305818847498093</v>
      </c>
      <c r="AB27" s="196">
        <f t="shared" si="4"/>
        <v>3.0581884749809329E-3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75</v>
      </c>
      <c r="AI27" s="46">
        <f t="shared" si="12"/>
        <v>0.15305818847498093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1205</v>
      </c>
      <c r="I28" s="242" t="s">
        <v>563</v>
      </c>
      <c r="J28" s="242" t="s">
        <v>720</v>
      </c>
      <c r="K28" s="242" t="s">
        <v>1206</v>
      </c>
      <c r="L28" s="572" t="s">
        <v>1207</v>
      </c>
      <c r="M28" s="572"/>
      <c r="N28" s="572"/>
      <c r="O28" s="241" t="s">
        <v>58</v>
      </c>
      <c r="P28" s="243">
        <v>1</v>
      </c>
      <c r="Q28" s="244">
        <v>20000</v>
      </c>
      <c r="R28" s="245">
        <v>105.32</v>
      </c>
      <c r="S28" s="2" t="s">
        <v>66</v>
      </c>
      <c r="T28" s="2" t="s">
        <v>929</v>
      </c>
      <c r="U28" s="2" t="s">
        <v>621</v>
      </c>
      <c r="V28" s="109">
        <v>1</v>
      </c>
      <c r="W28" s="579">
        <v>0.01</v>
      </c>
      <c r="X28" s="130" t="s">
        <v>306</v>
      </c>
      <c r="Y28" s="247">
        <f t="shared" si="2"/>
        <v>21064</v>
      </c>
      <c r="Z28" s="7">
        <f t="shared" si="5"/>
        <v>3.7393571936846483E-2</v>
      </c>
      <c r="AA28" s="17">
        <f t="shared" si="3"/>
        <v>3.7393571936846483E-2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20000</v>
      </c>
      <c r="AI28" s="46">
        <f t="shared" si="12"/>
        <v>3.7393571936846483E-2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1208</v>
      </c>
      <c r="I29" s="242" t="s">
        <v>563</v>
      </c>
      <c r="J29" s="242" t="s">
        <v>721</v>
      </c>
      <c r="K29" s="242" t="s">
        <v>1209</v>
      </c>
      <c r="L29" s="572" t="s">
        <v>869</v>
      </c>
      <c r="M29" s="572"/>
      <c r="N29" s="572"/>
      <c r="O29" s="241" t="s">
        <v>58</v>
      </c>
      <c r="P29" s="243">
        <v>1</v>
      </c>
      <c r="Q29" s="244">
        <v>10000</v>
      </c>
      <c r="R29" s="245">
        <v>100.59</v>
      </c>
      <c r="S29" s="2" t="s">
        <v>66</v>
      </c>
      <c r="T29" s="2" t="s">
        <v>615</v>
      </c>
      <c r="U29" s="2" t="s">
        <v>621</v>
      </c>
      <c r="V29" s="109">
        <v>0</v>
      </c>
      <c r="W29" s="579">
        <v>0.01</v>
      </c>
      <c r="X29" s="130" t="s">
        <v>306</v>
      </c>
      <c r="Y29" s="247">
        <f t="shared" si="2"/>
        <v>10059</v>
      </c>
      <c r="Z29" s="7">
        <f t="shared" si="5"/>
        <v>1.7857099321721359E-2</v>
      </c>
      <c r="AA29" s="17">
        <f t="shared" si="3"/>
        <v>1.7857099321721359E-2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10000</v>
      </c>
      <c r="AI29" s="46">
        <f t="shared" si="12"/>
        <v>1.7857099321721359E-2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1203</v>
      </c>
      <c r="I30" s="242" t="s">
        <v>563</v>
      </c>
      <c r="J30" s="242" t="s">
        <v>719</v>
      </c>
      <c r="K30" s="242" t="s">
        <v>1204</v>
      </c>
      <c r="L30" s="572" t="s">
        <v>874</v>
      </c>
      <c r="M30" s="572"/>
      <c r="N30" s="572"/>
      <c r="O30" s="241" t="s">
        <v>58</v>
      </c>
      <c r="P30" s="243">
        <v>1</v>
      </c>
      <c r="Q30" s="244">
        <v>20000</v>
      </c>
      <c r="R30" s="245">
        <v>100.15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20030</v>
      </c>
      <c r="Z30" s="7">
        <f t="shared" si="5"/>
        <v>3.5557977871963305E-2</v>
      </c>
      <c r="AA30" s="17">
        <f t="shared" si="3"/>
        <v>3.5557977871963305E-2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20000</v>
      </c>
      <c r="AI30" s="46">
        <f t="shared" si="12"/>
        <v>3.5557977871963305E-2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4.0371707916776862E-2</v>
      </c>
      <c r="F31" s="566">
        <f t="shared" si="1"/>
        <v>1.5371707916776861E-2</v>
      </c>
      <c r="G31" s="43"/>
      <c r="H31" s="197" t="s">
        <v>1175</v>
      </c>
      <c r="I31" s="242" t="s">
        <v>563</v>
      </c>
      <c r="J31" s="242" t="s">
        <v>702</v>
      </c>
      <c r="K31" s="242" t="s">
        <v>549</v>
      </c>
      <c r="L31" s="572" t="s">
        <v>12</v>
      </c>
      <c r="M31" s="572"/>
      <c r="N31" s="572"/>
      <c r="O31" s="241" t="s">
        <v>58</v>
      </c>
      <c r="P31" s="243">
        <v>1</v>
      </c>
      <c r="Q31" s="244">
        <v>200</v>
      </c>
      <c r="R31" s="245">
        <v>134.24</v>
      </c>
      <c r="S31" s="2" t="s">
        <v>13</v>
      </c>
      <c r="T31" s="2" t="s">
        <v>231</v>
      </c>
      <c r="U31" s="2" t="s">
        <v>621</v>
      </c>
      <c r="V31" s="109">
        <v>0</v>
      </c>
      <c r="W31" s="579">
        <v>1</v>
      </c>
      <c r="X31" s="130">
        <v>7.0000000000000007E-2</v>
      </c>
      <c r="Y31" s="247">
        <f t="shared" si="2"/>
        <v>26848</v>
      </c>
      <c r="Z31" s="7">
        <f t="shared" si="5"/>
        <v>4.7661537189539228E-2</v>
      </c>
      <c r="AA31" s="17">
        <f t="shared" si="3"/>
        <v>4.7661537189539228E-2</v>
      </c>
      <c r="AB31" s="196">
        <f t="shared" si="4"/>
        <v>-2.2338462810460778E-2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200</v>
      </c>
      <c r="AI31" s="46">
        <f t="shared" si="12"/>
        <v>4.7661537189539228E-2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1124</v>
      </c>
      <c r="I32" s="242" t="s">
        <v>563</v>
      </c>
      <c r="J32" s="242" t="s">
        <v>701</v>
      </c>
      <c r="K32" s="242" t="s">
        <v>544</v>
      </c>
      <c r="L32" s="572" t="s">
        <v>53</v>
      </c>
      <c r="M32" s="572"/>
      <c r="N32" s="572"/>
      <c r="O32" s="241" t="s">
        <v>58</v>
      </c>
      <c r="P32" s="243">
        <v>1</v>
      </c>
      <c r="Q32" s="244">
        <v>24</v>
      </c>
      <c r="R32" s="245">
        <v>2807.3829999999998</v>
      </c>
      <c r="S32" s="2" t="s">
        <v>228</v>
      </c>
      <c r="T32" s="2" t="s">
        <v>229</v>
      </c>
      <c r="U32" s="2" t="s">
        <v>621</v>
      </c>
      <c r="V32" s="109">
        <v>0</v>
      </c>
      <c r="W32" s="579">
        <v>1</v>
      </c>
      <c r="X32" s="130">
        <v>0.105</v>
      </c>
      <c r="Y32" s="247">
        <f t="shared" si="2"/>
        <v>67377.191999999995</v>
      </c>
      <c r="Z32" s="7">
        <f t="shared" si="5"/>
        <v>0.11961041948132914</v>
      </c>
      <c r="AA32" s="17">
        <f t="shared" si="3"/>
        <v>0.11961041948132914</v>
      </c>
      <c r="AB32" s="196">
        <f t="shared" si="4"/>
        <v>1.4610419481329143E-2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24</v>
      </c>
      <c r="AI32" s="46">
        <f t="shared" si="12"/>
        <v>0.11961041948132914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1210</v>
      </c>
      <c r="I33" s="242" t="s">
        <v>563</v>
      </c>
      <c r="J33" s="242" t="s">
        <v>703</v>
      </c>
      <c r="K33" s="242" t="s">
        <v>632</v>
      </c>
      <c r="L33" s="572" t="s">
        <v>633</v>
      </c>
      <c r="M33" s="572"/>
      <c r="N33" s="572"/>
      <c r="O33" s="241" t="s">
        <v>58</v>
      </c>
      <c r="P33" s="243">
        <v>1</v>
      </c>
      <c r="Q33" s="244">
        <v>217</v>
      </c>
      <c r="R33" s="245">
        <v>104.8</v>
      </c>
      <c r="S33" s="2" t="s">
        <v>236</v>
      </c>
      <c r="T33" s="2" t="s">
        <v>704</v>
      </c>
      <c r="U33" s="2" t="s">
        <v>623</v>
      </c>
      <c r="V33" s="109">
        <v>0</v>
      </c>
      <c r="W33" s="579">
        <v>1</v>
      </c>
      <c r="X33" s="130">
        <v>2.5000000000000001E-2</v>
      </c>
      <c r="Y33" s="247">
        <f t="shared" si="2"/>
        <v>22741.599999999999</v>
      </c>
      <c r="Z33" s="7">
        <f t="shared" si="5"/>
        <v>4.0371707916776862E-2</v>
      </c>
      <c r="AA33" s="17">
        <f t="shared" si="3"/>
        <v>4.0371707916776862E-2</v>
      </c>
      <c r="AB33" s="196">
        <f t="shared" si="4"/>
        <v>1.5371707916776861E-2</v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217</v>
      </c>
      <c r="AI33" s="46">
        <f t="shared" si="12"/>
        <v>4.0371707916776862E-2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3.7393571936846483E-2</v>
      </c>
      <c r="F34" s="566">
        <f t="shared" si="1"/>
        <v>-1.260642806315352E-2</v>
      </c>
      <c r="G34" s="43"/>
      <c r="H34" s="197" t="s">
        <v>1172</v>
      </c>
      <c r="I34" s="242" t="s">
        <v>563</v>
      </c>
      <c r="J34" s="242" t="s">
        <v>700</v>
      </c>
      <c r="K34" s="242" t="s">
        <v>542</v>
      </c>
      <c r="L34" s="572" t="s">
        <v>5</v>
      </c>
      <c r="M34" s="572"/>
      <c r="N34" s="572"/>
      <c r="O34" s="241" t="s">
        <v>58</v>
      </c>
      <c r="P34" s="243">
        <v>1</v>
      </c>
      <c r="Q34" s="244">
        <v>25</v>
      </c>
      <c r="R34" s="245">
        <v>1114.3699999999999</v>
      </c>
      <c r="S34" s="2" t="s">
        <v>224</v>
      </c>
      <c r="T34" s="2" t="s">
        <v>225</v>
      </c>
      <c r="U34" s="2" t="s">
        <v>622</v>
      </c>
      <c r="V34" s="109">
        <v>0.3</v>
      </c>
      <c r="W34" s="579">
        <v>1</v>
      </c>
      <c r="X34" s="130">
        <v>4.4999999999999998E-2</v>
      </c>
      <c r="Y34" s="247">
        <f t="shared" si="2"/>
        <v>27859.249999999996</v>
      </c>
      <c r="Z34" s="7">
        <f t="shared" si="5"/>
        <v>4.9456744634522889E-2</v>
      </c>
      <c r="AA34" s="17">
        <f t="shared" si="3"/>
        <v>4.9456744634522889E-2</v>
      </c>
      <c r="AB34" s="196">
        <f t="shared" si="4"/>
        <v>4.4567446345228912E-3</v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25</v>
      </c>
      <c r="AI34" s="46">
        <f t="shared" si="12"/>
        <v>4.9456744634522889E-2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0</v>
      </c>
      <c r="F35" s="566">
        <f t="shared" si="1"/>
        <v>-0.05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ref="Y35:Y78" si="13">IF(H35&lt;&gt;"",R35*W35*Q35*P35,"")</f>
        <v/>
      </c>
      <c r="Z35" s="7" t="str">
        <f t="shared" ref="Z35:Z78" si="14">IF(H35&lt;&gt;"",Y35/($D$6+$D$7),"")</f>
        <v/>
      </c>
      <c r="AA35" s="17" t="str">
        <f t="shared" si="3"/>
        <v/>
      </c>
      <c r="AB35" s="196" t="str">
        <f t="shared" ref="AB35:AB78" si="15">IF(AND(S35&lt;&gt;"",X35&lt;&gt;"-"),AA35-X35,"")</f>
        <v/>
      </c>
      <c r="AC35" s="247" t="str">
        <f t="shared" ref="AC35:AC78" si="16">IF(AND($AA35&lt;&gt;"",Q35&lt;&gt;""),($D$6+$D$7)*AA35-Y35,"")</f>
        <v/>
      </c>
      <c r="AD35" s="246" t="str">
        <f t="shared" ref="AD35:AD78" si="17">IF(AND($AC35&lt;&gt;""),AC35/R35/W35/P35,"")</f>
        <v/>
      </c>
      <c r="AE35" s="18" t="str">
        <f t="shared" ref="AE35:AE78" si="18">IF(Q35&lt;&gt;"",ROUND(AD35,0),"")</f>
        <v/>
      </c>
      <c r="AF35" s="247" t="str">
        <f t="shared" ref="AF35:AF78" si="19">IF(AD35&lt;&gt;"",AE35*R35*W35,"")</f>
        <v/>
      </c>
      <c r="AG35" s="247" t="str">
        <f t="shared" ref="AG35:AG78" si="20">IF(AD35&lt;&gt;"",AE35*R35*W35*P35,"")</f>
        <v/>
      </c>
      <c r="AH35" s="45" t="str">
        <f t="shared" ref="AH35:AH78" si="21">IF(H35&lt;&gt;"",AE35+Q35,"")</f>
        <v/>
      </c>
      <c r="AI35" s="46" t="str">
        <f t="shared" ref="AI35:AI78" si="22">IF(AH35&lt;&gt;"",(AH35*R35*W35*P35)/($D$6+$D$7),"")</f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5.3415077193684664E-2</v>
      </c>
      <c r="F37" s="566">
        <f t="shared" si="1"/>
        <v>-1.1584922806315338E-2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0</v>
      </c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0.105</v>
      </c>
      <c r="E41" s="570">
        <f t="shared" si="0"/>
        <v>0.11961041948132914</v>
      </c>
      <c r="F41" s="571">
        <f t="shared" si="1"/>
        <v>1.4610419481329143E-2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78" priority="13">
      <formula>$M3&gt;$N3</formula>
    </cfRule>
  </conditionalFormatting>
  <conditionalFormatting sqref="L1:M1">
    <cfRule type="cellIs" dxfId="577" priority="10" operator="notBetween">
      <formula>0.99</formula>
      <formula>1.01</formula>
    </cfRule>
  </conditionalFormatting>
  <conditionalFormatting sqref="K7:N7">
    <cfRule type="expression" dxfId="576" priority="9">
      <formula>$M7&gt;$N7</formula>
    </cfRule>
  </conditionalFormatting>
  <conditionalFormatting sqref="D5">
    <cfRule type="cellIs" dxfId="575" priority="8" operator="greaterThan">
      <formula>TODAY()-60</formula>
    </cfRule>
  </conditionalFormatting>
  <conditionalFormatting sqref="D13:E13">
    <cfRule type="cellIs" dxfId="574" priority="6" operator="notBetween">
      <formula>0.99</formula>
      <formula>1.01</formula>
    </cfRule>
  </conditionalFormatting>
  <conditionalFormatting sqref="D3:E3">
    <cfRule type="cellIs" dxfId="573" priority="5" operator="notEqual">
      <formula>"D"</formula>
    </cfRule>
  </conditionalFormatting>
  <conditionalFormatting sqref="P17:P100 W17:W100">
    <cfRule type="cellIs" dxfId="572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71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70" priority="14" stopIfTrue="1">
      <formula>$AH$15&lt;0</formula>
    </cfRule>
  </conditionalFormatting>
  <conditionalFormatting sqref="H16:AI16">
    <cfRule type="expression" dxfId="569" priority="15" stopIfTrue="1">
      <formula>$AH$16&lt;0</formula>
    </cfRule>
  </conditionalFormatting>
  <hyperlinks>
    <hyperlink ref="B2" location="Dashboard!A1" display="Go to Dashboard" xr:uid="{703156DE-7715-42F8-BB32-D5DE4800D25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67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7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6C27-5B9C-4B09-8D1D-B49792F07B23}">
  <sheetPr codeName="Sheet15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183</v>
      </c>
      <c r="C3" s="237" t="s">
        <v>35</v>
      </c>
      <c r="D3" s="583" t="s">
        <v>314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0.3764246517098046</v>
      </c>
      <c r="M3" s="131">
        <f>SUMIF($L$15:$L$100, "VIA *", AA$15:AA$100)</f>
        <v>0.3764246517098046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46044</v>
      </c>
      <c r="R3" s="248" t="s">
        <v>53</v>
      </c>
      <c r="S3" s="254"/>
      <c r="T3" s="254">
        <v>-6</v>
      </c>
      <c r="U3" s="268">
        <v>-16750.04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0.57215551342261151</v>
      </c>
      <c r="M4" s="132">
        <f>SUMPRODUCT($V$15:$V$100,AI15:AI100)</f>
        <v>0.57215551342261151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46036</v>
      </c>
      <c r="R4" s="249" t="s">
        <v>53</v>
      </c>
      <c r="S4" s="255"/>
      <c r="T4" s="255">
        <v>21</v>
      </c>
      <c r="U4" s="269">
        <v>58955.68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164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0.45138206738588887</v>
      </c>
      <c r="M5" s="134">
        <f>SUMIF($S$15:$S$100, "Actions*", AI$15:AI$100)</f>
        <v>0.45138206738588887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45971</v>
      </c>
      <c r="R5" s="249" t="s">
        <v>919</v>
      </c>
      <c r="S5" s="255"/>
      <c r="T5" s="255">
        <v>-20000</v>
      </c>
      <c r="U5" s="269">
        <v>-23143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564860.0933292642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8.7790942546004197E-2</v>
      </c>
      <c r="M6" s="136">
        <f>SUMIF($T$15:$T$100, "*Obligations d'Etat*", AI$15:AI$100)+SUMIF($T$15:$T$100, "Crédit*", AI$15:AI$100)+SUMIF($T$15:$T$100, "*Convertibles*", AI$15:AI$100)</f>
        <v>8.7790942546004197E-2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-16</v>
      </c>
      <c r="U6" s="269">
        <v>-9505.7900000000009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4.9320619971219108E-2</v>
      </c>
      <c r="M7" s="136">
        <f>SUMIF($S$15:$S$100, "*Performance Absolue*", AI$15:AI$100)+SUMIF($S$15:$S$100, "*Alternative Investment*", AI$15:AI$100)</f>
        <v>4.9320619971219108E-2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45909</v>
      </c>
      <c r="R7" s="249" t="s">
        <v>871</v>
      </c>
      <c r="S7" s="255"/>
      <c r="T7" s="255">
        <v>-20000</v>
      </c>
      <c r="U7" s="269">
        <v>-22534.84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9.0558707552707673E-2</v>
      </c>
      <c r="M8" s="136">
        <f>SUMIF($T$15:$T$100, "*Produits Structurés*", AI$15:AI$100) + SUMIF($T$15:$T$100, "Matières Premières*", AI$15:AI$100) + SUMIF($T$15:$T$100, "*Certificats*", AI$15:AI$100)</f>
        <v>9.0558707552707673E-2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45869</v>
      </c>
      <c r="R8" s="249" t="s">
        <v>7</v>
      </c>
      <c r="S8" s="255"/>
      <c r="T8" s="255">
        <v>-11</v>
      </c>
      <c r="U8" s="269">
        <v>-5927.1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0.15263691136654989</v>
      </c>
      <c r="M9" s="136">
        <f>SUMIF($T$15:$T$100, "*Diversifié*", AI$15:AI$100)</f>
        <v>0.15263691136654989</v>
      </c>
      <c r="N9" s="135" t="s">
        <v>306</v>
      </c>
      <c r="O9" s="19"/>
      <c r="P9" s="19"/>
      <c r="Q9" s="587">
        <v>45868</v>
      </c>
      <c r="R9" s="249" t="s">
        <v>53</v>
      </c>
      <c r="S9" s="255"/>
      <c r="T9" s="255">
        <v>-4</v>
      </c>
      <c r="U9" s="269">
        <v>-11028.95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45855</v>
      </c>
      <c r="R10" s="249" t="s">
        <v>633</v>
      </c>
      <c r="S10" s="255"/>
      <c r="T10" s="255">
        <v>217</v>
      </c>
      <c r="U10" s="269">
        <v>21155.040000000001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0.16831075117763017</v>
      </c>
      <c r="M11" s="132">
        <f>SUMIF($T$15:$T$100, "*Cash*", AI$15:AI$100)+SUMIF($S$15:$S$100, "*Monétaire*", AI$15:AI$100)</f>
        <v>0.16831075117763017</v>
      </c>
      <c r="N11" s="133" t="s">
        <v>306</v>
      </c>
      <c r="O11" s="19"/>
      <c r="P11" s="19"/>
      <c r="Q11" s="588">
        <v>45854</v>
      </c>
      <c r="R11" s="250" t="s">
        <v>53</v>
      </c>
      <c r="S11" s="256"/>
      <c r="T11" s="256">
        <v>-6</v>
      </c>
      <c r="U11" s="270">
        <v>-16568.419999999998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0.11901416939532208</v>
      </c>
      <c r="F15" s="563">
        <f t="shared" ref="F15:F50" si="1">E15-D15</f>
        <v>-5.9858306046779164E-3</v>
      </c>
      <c r="G15" s="43"/>
      <c r="H15" s="542" t="s">
        <v>1123</v>
      </c>
      <c r="I15" s="543" t="s">
        <v>562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5052.21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4" si="2">IF(H15&lt;&gt;"",R15*W15*Q15*P15,"")</f>
        <v>5052.21</v>
      </c>
      <c r="Z15" s="7">
        <f>IF(O15&lt;&gt;"",(Y15+$D$7)/($D$6+$D$7),"")</f>
        <v>8.9441793811675802E-3</v>
      </c>
      <c r="AA15" s="17">
        <f t="shared" ref="AA15:AA46" si="3">IF(S15&lt;&gt;"",Z15,"")</f>
        <v>8.9441793811675802E-3</v>
      </c>
      <c r="AB15" s="196">
        <f t="shared" ref="AB15:AB34" si="4">IF(AND(S15&lt;&gt;"",X15&lt;&gt;"-"),AA15-X15,"")</f>
        <v>-6.0558206188324193E-3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5052.21</v>
      </c>
      <c r="AG15" s="539" t="s">
        <v>306</v>
      </c>
      <c r="AH15" s="45">
        <f>AF15</f>
        <v>5052.21</v>
      </c>
      <c r="AI15" s="46">
        <f>(AH15*P15)/($D$6+$D$7)</f>
        <v>8.9441793811675802E-3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0.10572196674051382</v>
      </c>
      <c r="F16" s="566">
        <f t="shared" si="1"/>
        <v>1.5721966740513821E-2</v>
      </c>
      <c r="G16" s="43"/>
      <c r="H16" s="542" t="s">
        <v>1135</v>
      </c>
      <c r="I16" s="543" t="s">
        <v>562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26709.24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22642.624618514754</v>
      </c>
      <c r="Z16" s="7">
        <f t="shared" ref="Z16:Z34" si="5">IF(H16&lt;&gt;"",Y16/($D$6+$D$7),"")</f>
        <v>4.0085367838715552E-2</v>
      </c>
      <c r="AA16" s="17">
        <f t="shared" si="3"/>
        <v>4.0085367838715552E-2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26709.24</v>
      </c>
      <c r="AI16" s="46">
        <f>(AH16*P16)/($D$6+$D$7)</f>
        <v>4.0085367838715552E-2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0.19786889390582557</v>
      </c>
      <c r="F17" s="566">
        <f t="shared" si="1"/>
        <v>3.7868893905825568E-2</v>
      </c>
      <c r="G17" s="43"/>
      <c r="H17" s="197" t="s">
        <v>1174</v>
      </c>
      <c r="I17" s="242" t="s">
        <v>562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33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18810</v>
      </c>
      <c r="Z17" s="7">
        <f t="shared" si="5"/>
        <v>3.330028129467346E-2</v>
      </c>
      <c r="AA17" s="17">
        <f t="shared" si="3"/>
        <v>3.330028129467346E-2</v>
      </c>
      <c r="AB17" s="196">
        <f t="shared" si="4"/>
        <v>-2.6699718705326538E-2</v>
      </c>
      <c r="AC17" s="247">
        <f t="shared" ref="AC17:AC34" si="6">IF(AND($AA17&lt;&gt;"",Q17&lt;&gt;""),($D$6+$D$7)*AA17-Y17,"")</f>
        <v>0</v>
      </c>
      <c r="AD17" s="246">
        <f t="shared" ref="AD17:AD34" si="7">IF(AND($AC17&lt;&gt;""),AC17/R17/W17/P17,"")</f>
        <v>0</v>
      </c>
      <c r="AE17" s="18">
        <f t="shared" ref="AE17:AE34" si="8">IF(Q17&lt;&gt;"",ROUND(AD17,0),"")</f>
        <v>0</v>
      </c>
      <c r="AF17" s="247">
        <f t="shared" ref="AF17:AF34" si="9">IF(AD17&lt;&gt;"",AE17*R17*W17,"")</f>
        <v>0</v>
      </c>
      <c r="AG17" s="247">
        <f t="shared" ref="AG17:AG34" si="10">IF(AD17&lt;&gt;"",AE17*R17*W17*P17,"")</f>
        <v>0</v>
      </c>
      <c r="AH17" s="45">
        <f t="shared" ref="AH17:AH34" si="11">IF(H17&lt;&gt;"",AE17+Q17,"")</f>
        <v>33</v>
      </c>
      <c r="AI17" s="46">
        <f t="shared" ref="AI17:AI34" si="12">IF(AH17&lt;&gt;"",(AH17*R17*W17*P17)/($D$6+$D$7),"")</f>
        <v>3.330028129467346E-2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2.8777037344227378E-2</v>
      </c>
      <c r="F18" s="566">
        <f t="shared" si="1"/>
        <v>3.7770373442273762E-3</v>
      </c>
      <c r="G18" s="43"/>
      <c r="H18" s="197" t="s">
        <v>1177</v>
      </c>
      <c r="I18" s="242" t="s">
        <v>562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40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16889.599999999999</v>
      </c>
      <c r="Z18" s="7">
        <f t="shared" si="5"/>
        <v>2.9900501379825452E-2</v>
      </c>
      <c r="AA18" s="17">
        <f t="shared" si="3"/>
        <v>2.9900501379825452E-2</v>
      </c>
      <c r="AB18" s="196">
        <f t="shared" si="4"/>
        <v>4.9005013798254504E-3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40</v>
      </c>
      <c r="AI18" s="46">
        <f t="shared" si="12"/>
        <v>2.9900501379825452E-2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4.9029547219883132E-2</v>
      </c>
      <c r="F19" s="566">
        <f t="shared" si="1"/>
        <v>3.4029547219883133E-2</v>
      </c>
      <c r="G19" s="43"/>
      <c r="H19" s="197" t="s">
        <v>1170</v>
      </c>
      <c r="I19" s="242" t="s">
        <v>562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12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31526.754832146489</v>
      </c>
      <c r="Z19" s="7">
        <f t="shared" si="5"/>
        <v>5.5813386720823165E-2</v>
      </c>
      <c r="AA19" s="17">
        <f t="shared" si="3"/>
        <v>5.5813386720823165E-2</v>
      </c>
      <c r="AB19" s="196">
        <f t="shared" si="4"/>
        <v>1.5813386720823164E-2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12</v>
      </c>
      <c r="AI19" s="46">
        <f t="shared" si="12"/>
        <v>5.5813386720823165E-2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562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80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23825.599999999999</v>
      </c>
      <c r="Z20" s="7">
        <f t="shared" si="5"/>
        <v>4.2179648166633277E-2</v>
      </c>
      <c r="AA20" s="17">
        <f t="shared" si="3"/>
        <v>4.2179648166633277E-2</v>
      </c>
      <c r="AB20" s="196">
        <f t="shared" si="4"/>
        <v>1.2179648166633278E-2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80</v>
      </c>
      <c r="AI20" s="46">
        <f t="shared" si="12"/>
        <v>4.2179648166633277E-2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562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19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35892.519999999997</v>
      </c>
      <c r="Z21" s="7">
        <f t="shared" si="5"/>
        <v>6.3542318573880541E-2</v>
      </c>
      <c r="AA21" s="17">
        <f t="shared" si="3"/>
        <v>6.3542318573880541E-2</v>
      </c>
      <c r="AB21" s="196">
        <f t="shared" si="4"/>
        <v>3.5423185738805429E-3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19</v>
      </c>
      <c r="AI21" s="46">
        <f t="shared" si="12"/>
        <v>6.3542318573880541E-2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562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40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21505.599999999999</v>
      </c>
      <c r="Z22" s="7">
        <f t="shared" si="5"/>
        <v>3.8072436438635268E-2</v>
      </c>
      <c r="AA22" s="17">
        <f t="shared" si="3"/>
        <v>3.8072436438635268E-2</v>
      </c>
      <c r="AB22" s="196">
        <f t="shared" si="4"/>
        <v>3.0724364386352648E-3</v>
      </c>
      <c r="AC22" s="247">
        <f t="shared" si="6"/>
        <v>-3.637978807091713E-12</v>
      </c>
      <c r="AD22" s="246">
        <f t="shared" si="7"/>
        <v>-6.7665702088604145E-15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40</v>
      </c>
      <c r="AI22" s="46">
        <f t="shared" si="12"/>
        <v>3.8072436438635268E-2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562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1700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26389.1</v>
      </c>
      <c r="Z23" s="7">
        <f t="shared" si="5"/>
        <v>4.6717940091082794E-2</v>
      </c>
      <c r="AA23" s="17">
        <f t="shared" si="3"/>
        <v>4.6717940091082794E-2</v>
      </c>
      <c r="AB23" s="196">
        <f t="shared" si="4"/>
        <v>6.7179400910827927E-3</v>
      </c>
      <c r="AC23" s="247">
        <f t="shared" si="6"/>
        <v>3.637978807091713E-12</v>
      </c>
      <c r="AD23" s="246">
        <f t="shared" si="7"/>
        <v>2.3436054931982947E-13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1700</v>
      </c>
      <c r="AI23" s="46">
        <f t="shared" si="12"/>
        <v>4.6717940091082794E-2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562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4000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32743.302814513394</v>
      </c>
      <c r="Z24" s="7">
        <f t="shared" si="5"/>
        <v>5.7967102298775608E-2</v>
      </c>
      <c r="AA24" s="17">
        <f t="shared" si="3"/>
        <v>5.7967102298775608E-2</v>
      </c>
      <c r="AB24" s="196">
        <f t="shared" si="4"/>
        <v>1.296710229877561E-2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4000</v>
      </c>
      <c r="AI24" s="46">
        <f t="shared" si="12"/>
        <v>5.7967102298775608E-2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7.0000000000000007E-2</v>
      </c>
      <c r="E25" s="568">
        <f t="shared" si="0"/>
        <v>4.7530353652280331E-2</v>
      </c>
      <c r="F25" s="566">
        <f t="shared" si="1"/>
        <v>-2.2469646347719675E-2</v>
      </c>
      <c r="G25" s="43"/>
      <c r="H25" s="197" t="s">
        <v>1171</v>
      </c>
      <c r="I25" s="242" t="s">
        <v>562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13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31130.239064089525</v>
      </c>
      <c r="Z25" s="7">
        <f t="shared" si="5"/>
        <v>5.5111415077331916E-2</v>
      </c>
      <c r="AA25" s="17">
        <f t="shared" si="3"/>
        <v>5.5111415077331916E-2</v>
      </c>
      <c r="AB25" s="196">
        <f t="shared" si="4"/>
        <v>1.5111415077331915E-2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13</v>
      </c>
      <c r="AI25" s="46">
        <f t="shared" si="12"/>
        <v>5.5111415077331916E-2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0.15263691136654989</v>
      </c>
      <c r="F26" s="566">
        <f t="shared" si="1"/>
        <v>2.6369113665498933E-3</v>
      </c>
      <c r="G26" s="43"/>
      <c r="H26" s="197" t="s">
        <v>1180</v>
      </c>
      <c r="I26" s="242" t="s">
        <v>562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1000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16254.999999999998</v>
      </c>
      <c r="Z26" s="7">
        <f t="shared" si="5"/>
        <v>2.8777037344227378E-2</v>
      </c>
      <c r="AA26" s="17">
        <f t="shared" si="3"/>
        <v>2.8777037344227378E-2</v>
      </c>
      <c r="AB26" s="196">
        <f t="shared" si="4"/>
        <v>3.7770373442273762E-3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1000</v>
      </c>
      <c r="AI26" s="46">
        <f t="shared" si="12"/>
        <v>2.8777037344227378E-2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4.9320619971219108E-2</v>
      </c>
      <c r="F27" s="566">
        <f t="shared" si="1"/>
        <v>4.3206199712191098E-3</v>
      </c>
      <c r="G27" s="43"/>
      <c r="H27" s="197" t="s">
        <v>1173</v>
      </c>
      <c r="I27" s="242" t="s">
        <v>562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75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86218.5</v>
      </c>
      <c r="Z27" s="7">
        <f t="shared" si="5"/>
        <v>0.15263691136654989</v>
      </c>
      <c r="AA27" s="17">
        <f t="shared" si="3"/>
        <v>0.15263691136654989</v>
      </c>
      <c r="AB27" s="196">
        <f t="shared" si="4"/>
        <v>2.6369113665498933E-3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75</v>
      </c>
      <c r="AI27" s="46">
        <f t="shared" si="12"/>
        <v>0.15263691136654989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1205</v>
      </c>
      <c r="I28" s="242" t="s">
        <v>562</v>
      </c>
      <c r="J28" s="242" t="s">
        <v>720</v>
      </c>
      <c r="K28" s="242" t="s">
        <v>1206</v>
      </c>
      <c r="L28" s="572" t="s">
        <v>1207</v>
      </c>
      <c r="M28" s="572"/>
      <c r="N28" s="572"/>
      <c r="O28" s="241" t="s">
        <v>58</v>
      </c>
      <c r="P28" s="243">
        <v>1</v>
      </c>
      <c r="Q28" s="244">
        <v>20000</v>
      </c>
      <c r="R28" s="245">
        <v>105.32</v>
      </c>
      <c r="S28" s="2" t="s">
        <v>66</v>
      </c>
      <c r="T28" s="2" t="s">
        <v>929</v>
      </c>
      <c r="U28" s="2" t="s">
        <v>621</v>
      </c>
      <c r="V28" s="109">
        <v>1</v>
      </c>
      <c r="W28" s="579">
        <v>0.01</v>
      </c>
      <c r="X28" s="130" t="s">
        <v>306</v>
      </c>
      <c r="Y28" s="247">
        <f t="shared" si="2"/>
        <v>21064</v>
      </c>
      <c r="Z28" s="7">
        <f t="shared" si="5"/>
        <v>3.7290649930409446E-2</v>
      </c>
      <c r="AA28" s="17">
        <f t="shared" si="3"/>
        <v>3.7290649930409446E-2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20000</v>
      </c>
      <c r="AI28" s="46">
        <f t="shared" si="12"/>
        <v>3.7290649930409446E-2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1208</v>
      </c>
      <c r="I29" s="242" t="s">
        <v>562</v>
      </c>
      <c r="J29" s="242" t="s">
        <v>721</v>
      </c>
      <c r="K29" s="242" t="s">
        <v>1209</v>
      </c>
      <c r="L29" s="572" t="s">
        <v>869</v>
      </c>
      <c r="M29" s="572"/>
      <c r="N29" s="572"/>
      <c r="O29" s="241" t="s">
        <v>58</v>
      </c>
      <c r="P29" s="243">
        <v>1</v>
      </c>
      <c r="Q29" s="244">
        <v>10000</v>
      </c>
      <c r="R29" s="245">
        <v>100.59</v>
      </c>
      <c r="S29" s="2" t="s">
        <v>66</v>
      </c>
      <c r="T29" s="2" t="s">
        <v>615</v>
      </c>
      <c r="U29" s="2" t="s">
        <v>621</v>
      </c>
      <c r="V29" s="109">
        <v>0</v>
      </c>
      <c r="W29" s="579">
        <v>0.01</v>
      </c>
      <c r="X29" s="130" t="s">
        <v>306</v>
      </c>
      <c r="Y29" s="247">
        <f t="shared" si="2"/>
        <v>10059</v>
      </c>
      <c r="Z29" s="7">
        <f t="shared" si="5"/>
        <v>1.7807949470660302E-2</v>
      </c>
      <c r="AA29" s="17">
        <f t="shared" si="3"/>
        <v>1.7807949470660302E-2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10000</v>
      </c>
      <c r="AI29" s="46">
        <f t="shared" si="12"/>
        <v>1.7807949470660302E-2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1203</v>
      </c>
      <c r="I30" s="242" t="s">
        <v>562</v>
      </c>
      <c r="J30" s="242" t="s">
        <v>719</v>
      </c>
      <c r="K30" s="242" t="s">
        <v>1204</v>
      </c>
      <c r="L30" s="572" t="s">
        <v>874</v>
      </c>
      <c r="M30" s="572"/>
      <c r="N30" s="572"/>
      <c r="O30" s="241" t="s">
        <v>58</v>
      </c>
      <c r="P30" s="243">
        <v>1</v>
      </c>
      <c r="Q30" s="244">
        <v>20000</v>
      </c>
      <c r="R30" s="245">
        <v>100.15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20030</v>
      </c>
      <c r="Z30" s="7">
        <f t="shared" si="5"/>
        <v>3.5460108151637922E-2</v>
      </c>
      <c r="AA30" s="17">
        <f t="shared" si="3"/>
        <v>3.5460108151637922E-2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20000</v>
      </c>
      <c r="AI30" s="46">
        <f t="shared" si="12"/>
        <v>3.5460108151637922E-2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4.0260588893723866E-2</v>
      </c>
      <c r="F31" s="566">
        <f t="shared" si="1"/>
        <v>1.5260588893723864E-2</v>
      </c>
      <c r="G31" s="43"/>
      <c r="H31" s="197" t="s">
        <v>1175</v>
      </c>
      <c r="I31" s="242" t="s">
        <v>562</v>
      </c>
      <c r="J31" s="242" t="s">
        <v>702</v>
      </c>
      <c r="K31" s="242" t="s">
        <v>549</v>
      </c>
      <c r="L31" s="572" t="s">
        <v>12</v>
      </c>
      <c r="M31" s="572"/>
      <c r="N31" s="572"/>
      <c r="O31" s="241" t="s">
        <v>58</v>
      </c>
      <c r="P31" s="243">
        <v>1</v>
      </c>
      <c r="Q31" s="244">
        <v>200</v>
      </c>
      <c r="R31" s="245">
        <v>134.24</v>
      </c>
      <c r="S31" s="2" t="s">
        <v>13</v>
      </c>
      <c r="T31" s="2" t="s">
        <v>231</v>
      </c>
      <c r="U31" s="2" t="s">
        <v>621</v>
      </c>
      <c r="V31" s="109">
        <v>0</v>
      </c>
      <c r="W31" s="579">
        <v>1</v>
      </c>
      <c r="X31" s="130">
        <v>7.0000000000000007E-2</v>
      </c>
      <c r="Y31" s="247">
        <f t="shared" si="2"/>
        <v>26848</v>
      </c>
      <c r="Z31" s="7">
        <f t="shared" si="5"/>
        <v>4.7530353652280331E-2</v>
      </c>
      <c r="AA31" s="17">
        <f t="shared" si="3"/>
        <v>4.7530353652280331E-2</v>
      </c>
      <c r="AB31" s="196">
        <f t="shared" si="4"/>
        <v>-2.2469646347719675E-2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200</v>
      </c>
      <c r="AI31" s="46">
        <f t="shared" si="12"/>
        <v>4.7530353652280331E-2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1124</v>
      </c>
      <c r="I32" s="242" t="s">
        <v>562</v>
      </c>
      <c r="J32" s="242" t="s">
        <v>701</v>
      </c>
      <c r="K32" s="242" t="s">
        <v>544</v>
      </c>
      <c r="L32" s="572" t="s">
        <v>53</v>
      </c>
      <c r="M32" s="572"/>
      <c r="N32" s="572"/>
      <c r="O32" s="241" t="s">
        <v>58</v>
      </c>
      <c r="P32" s="243">
        <v>1</v>
      </c>
      <c r="Q32" s="244">
        <v>24</v>
      </c>
      <c r="R32" s="245">
        <v>2807.3829999999998</v>
      </c>
      <c r="S32" s="2" t="s">
        <v>228</v>
      </c>
      <c r="T32" s="2" t="s">
        <v>229</v>
      </c>
      <c r="U32" s="2" t="s">
        <v>621</v>
      </c>
      <c r="V32" s="109">
        <v>0</v>
      </c>
      <c r="W32" s="579">
        <v>1</v>
      </c>
      <c r="X32" s="130">
        <v>0.105</v>
      </c>
      <c r="Y32" s="247">
        <f t="shared" si="2"/>
        <v>67377.191999999995</v>
      </c>
      <c r="Z32" s="7">
        <f t="shared" si="5"/>
        <v>0.11928120395774705</v>
      </c>
      <c r="AA32" s="17">
        <f t="shared" si="3"/>
        <v>0.11928120395774705</v>
      </c>
      <c r="AB32" s="196">
        <f t="shared" si="4"/>
        <v>1.4281203957747055E-2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24</v>
      </c>
      <c r="AI32" s="46">
        <f t="shared" si="12"/>
        <v>0.11928120395774705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1210</v>
      </c>
      <c r="I33" s="242" t="s">
        <v>562</v>
      </c>
      <c r="J33" s="242" t="s">
        <v>703</v>
      </c>
      <c r="K33" s="242" t="s">
        <v>632</v>
      </c>
      <c r="L33" s="572" t="s">
        <v>633</v>
      </c>
      <c r="M33" s="572"/>
      <c r="N33" s="572"/>
      <c r="O33" s="241" t="s">
        <v>58</v>
      </c>
      <c r="P33" s="243">
        <v>1</v>
      </c>
      <c r="Q33" s="244">
        <v>217</v>
      </c>
      <c r="R33" s="245">
        <v>104.8</v>
      </c>
      <c r="S33" s="2" t="s">
        <v>236</v>
      </c>
      <c r="T33" s="2" t="s">
        <v>704</v>
      </c>
      <c r="U33" s="2" t="s">
        <v>623</v>
      </c>
      <c r="V33" s="109">
        <v>0</v>
      </c>
      <c r="W33" s="579">
        <v>1</v>
      </c>
      <c r="X33" s="130">
        <v>2.5000000000000001E-2</v>
      </c>
      <c r="Y33" s="247">
        <f t="shared" si="2"/>
        <v>22741.599999999999</v>
      </c>
      <c r="Z33" s="7">
        <f t="shared" si="5"/>
        <v>4.0260588893723866E-2</v>
      </c>
      <c r="AA33" s="17">
        <f t="shared" si="3"/>
        <v>4.0260588893723866E-2</v>
      </c>
      <c r="AB33" s="196">
        <f t="shared" si="4"/>
        <v>1.5260588893723864E-2</v>
      </c>
      <c r="AC33" s="247">
        <f t="shared" si="6"/>
        <v>3.637978807091713E-12</v>
      </c>
      <c r="AD33" s="246">
        <f t="shared" si="7"/>
        <v>3.4713538235607949E-14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217</v>
      </c>
      <c r="AI33" s="46">
        <f t="shared" si="12"/>
        <v>4.0260588893723866E-2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3.7290649930409446E-2</v>
      </c>
      <c r="F34" s="566">
        <f t="shared" si="1"/>
        <v>-1.2709350069590557E-2</v>
      </c>
      <c r="G34" s="43"/>
      <c r="H34" s="197" t="s">
        <v>1172</v>
      </c>
      <c r="I34" s="242" t="s">
        <v>562</v>
      </c>
      <c r="J34" s="242" t="s">
        <v>700</v>
      </c>
      <c r="K34" s="242" t="s">
        <v>542</v>
      </c>
      <c r="L34" s="572" t="s">
        <v>5</v>
      </c>
      <c r="M34" s="572"/>
      <c r="N34" s="572"/>
      <c r="O34" s="241" t="s">
        <v>58</v>
      </c>
      <c r="P34" s="243">
        <v>1</v>
      </c>
      <c r="Q34" s="244">
        <v>25</v>
      </c>
      <c r="R34" s="245">
        <v>1114.3699999999999</v>
      </c>
      <c r="S34" s="2" t="s">
        <v>224</v>
      </c>
      <c r="T34" s="2" t="s">
        <v>225</v>
      </c>
      <c r="U34" s="2" t="s">
        <v>622</v>
      </c>
      <c r="V34" s="109">
        <v>0.3</v>
      </c>
      <c r="W34" s="579">
        <v>1</v>
      </c>
      <c r="X34" s="130">
        <v>4.4999999999999998E-2</v>
      </c>
      <c r="Y34" s="247">
        <f t="shared" si="2"/>
        <v>27859.249999999996</v>
      </c>
      <c r="Z34" s="7">
        <f t="shared" si="5"/>
        <v>4.9320619971219108E-2</v>
      </c>
      <c r="AA34" s="17">
        <f t="shared" si="3"/>
        <v>4.9320619971219108E-2</v>
      </c>
      <c r="AB34" s="196">
        <f t="shared" si="4"/>
        <v>4.3206199712191098E-3</v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25</v>
      </c>
      <c r="AI34" s="46">
        <f t="shared" si="12"/>
        <v>4.9320619971219108E-2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0</v>
      </c>
      <c r="F35" s="566">
        <f t="shared" si="1"/>
        <v>-0.05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ref="Y35:Y78" si="13">IF(H35&lt;&gt;"",R35*W35*Q35*P35,"")</f>
        <v/>
      </c>
      <c r="Z35" s="7" t="str">
        <f t="shared" ref="Z35:Z78" si="14">IF(H35&lt;&gt;"",Y35/($D$6+$D$7),"")</f>
        <v/>
      </c>
      <c r="AA35" s="17" t="str">
        <f t="shared" si="3"/>
        <v/>
      </c>
      <c r="AB35" s="196" t="str">
        <f t="shared" ref="AB35:AB78" si="15">IF(AND(S35&lt;&gt;"",X35&lt;&gt;"-"),AA35-X35,"")</f>
        <v/>
      </c>
      <c r="AC35" s="247" t="str">
        <f t="shared" ref="AC35:AC78" si="16">IF(AND($AA35&lt;&gt;"",Q35&lt;&gt;""),($D$6+$D$7)*AA35-Y35,"")</f>
        <v/>
      </c>
      <c r="AD35" s="246" t="str">
        <f t="shared" ref="AD35:AD78" si="17">IF(AND($AC35&lt;&gt;""),AC35/R35/W35/P35,"")</f>
        <v/>
      </c>
      <c r="AE35" s="18" t="str">
        <f t="shared" ref="AE35:AE78" si="18">IF(Q35&lt;&gt;"",ROUND(AD35,0),"")</f>
        <v/>
      </c>
      <c r="AF35" s="247" t="str">
        <f t="shared" ref="AF35:AF78" si="19">IF(AD35&lt;&gt;"",AE35*R35*W35,"")</f>
        <v/>
      </c>
      <c r="AG35" s="247" t="str">
        <f t="shared" ref="AG35:AG78" si="20">IF(AD35&lt;&gt;"",AE35*R35*W35*P35,"")</f>
        <v/>
      </c>
      <c r="AH35" s="45" t="str">
        <f t="shared" ref="AH35:AH78" si="21">IF(H35&lt;&gt;"",AE35+Q35,"")</f>
        <v/>
      </c>
      <c r="AI35" s="46" t="str">
        <f t="shared" ref="AI35:AI78" si="22">IF(AH35&lt;&gt;"",(AH35*R35*W35*P35)/($D$6+$D$7),"")</f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5.326805762229822E-2</v>
      </c>
      <c r="F37" s="566">
        <f t="shared" si="1"/>
        <v>-1.1731942377701782E-2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0</v>
      </c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0.105</v>
      </c>
      <c r="E41" s="570">
        <f t="shared" si="0"/>
        <v>0.11928120395774705</v>
      </c>
      <c r="F41" s="571">
        <f t="shared" si="1"/>
        <v>1.4281203957747055E-2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68" priority="13">
      <formula>$M3&gt;$N3</formula>
    </cfRule>
  </conditionalFormatting>
  <conditionalFormatting sqref="L1:M1">
    <cfRule type="cellIs" dxfId="567" priority="10" operator="notBetween">
      <formula>0.99</formula>
      <formula>1.01</formula>
    </cfRule>
  </conditionalFormatting>
  <conditionalFormatting sqref="K7:N7">
    <cfRule type="expression" dxfId="566" priority="9">
      <formula>$M7&gt;$N7</formula>
    </cfRule>
  </conditionalFormatting>
  <conditionalFormatting sqref="D5">
    <cfRule type="cellIs" dxfId="565" priority="8" operator="greaterThan">
      <formula>TODAY()-60</formula>
    </cfRule>
  </conditionalFormatting>
  <conditionalFormatting sqref="D13:E13">
    <cfRule type="cellIs" dxfId="564" priority="6" operator="notBetween">
      <formula>0.99</formula>
      <formula>1.01</formula>
    </cfRule>
  </conditionalFormatting>
  <conditionalFormatting sqref="D3:E3">
    <cfRule type="cellIs" dxfId="563" priority="5" operator="notEqual">
      <formula>"D"</formula>
    </cfRule>
  </conditionalFormatting>
  <conditionalFormatting sqref="P17:P100 W17:W100">
    <cfRule type="cellIs" dxfId="562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61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60" priority="14" stopIfTrue="1">
      <formula>$AH$15&lt;0</formula>
    </cfRule>
  </conditionalFormatting>
  <conditionalFormatting sqref="H16:AI16">
    <cfRule type="expression" dxfId="559" priority="15" stopIfTrue="1">
      <formula>$AH$16&lt;0</formula>
    </cfRule>
  </conditionalFormatting>
  <hyperlinks>
    <hyperlink ref="B2" location="Dashboard!A1" display="Go to Dashboard" xr:uid="{AA117E11-F590-4B2A-A1B7-F0824ADA930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769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9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7629-628B-4308-8893-1AD3A0DAC8C6}">
  <sheetPr codeName="Sheet32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0.99999999999999967</v>
      </c>
      <c r="M1" s="137">
        <f>SUM(M5:M11)</f>
        <v>0.99999999999999967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293</v>
      </c>
      <c r="C3" s="237" t="s">
        <v>35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0.41474395428817024</v>
      </c>
      <c r="M3" s="131">
        <f>SUMIF($L$15:$L$100, "VIA *", AA$15:AA$100)</f>
        <v>0.41474395428817024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25</v>
      </c>
      <c r="U3" s="268">
        <v>70170.100000000006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0.52285243493121236</v>
      </c>
      <c r="M4" s="132">
        <f>SUMPRODUCT($V$15:$V$100,AI15:AI100)</f>
        <v>0.52285243493121236</v>
      </c>
      <c r="N4" s="133">
        <f>IFERROR(INDEX(Dashboard!$AD:$AD,MATCH($D$2,Dashboard!$A:$A,0)),INDEX(Dashboard!$AD:$AD,MATCH(VALUE($D$2),Dashboard!$A:$A,0)))</f>
        <v>0.65</v>
      </c>
      <c r="O4" s="19"/>
      <c r="P4" s="19"/>
      <c r="Q4" s="587">
        <v>46014</v>
      </c>
      <c r="R4" s="249" t="s">
        <v>2</v>
      </c>
      <c r="S4" s="255"/>
      <c r="T4" s="255">
        <v>-17</v>
      </c>
      <c r="U4" s="269">
        <v>-30731.48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290</v>
      </c>
      <c r="C5" s="556">
        <v>45615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0.41142005321394193</v>
      </c>
      <c r="M5" s="134">
        <f>SUMIF($S$15:$S$100, "Actions*", AI$15:AI$100)</f>
        <v>0.41142005321394193</v>
      </c>
      <c r="N5" s="135">
        <f>IFERROR(INDEX(Dashboard!$W:$W,MATCH($D$2,Dashboard!$A:$A,0)),INDEX(Dashboard!$W:$W,MATCH(VALUE($D$2),Dashboard!$A:$A,0)))</f>
        <v>0.65</v>
      </c>
      <c r="O5" s="19"/>
      <c r="P5" s="19"/>
      <c r="Q5" s="587">
        <v>46014</v>
      </c>
      <c r="R5" s="249" t="s">
        <v>8</v>
      </c>
      <c r="S5" s="255"/>
      <c r="T5" s="255">
        <v>-1761</v>
      </c>
      <c r="U5" s="269">
        <v>-15913.88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846362.59717836569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9.3355732239841102E-2</v>
      </c>
      <c r="M6" s="136">
        <f>SUMIF($T$15:$T$100, "*Obligations d'Etat*", AI$15:AI$100)+SUMIF($T$15:$T$100, "Crédit*", AI$15:AI$100)+SUMIF($T$15:$T$100, "*Convertibles*", AI$15:AI$100)</f>
        <v>9.3355732239841102E-2</v>
      </c>
      <c r="N6" s="135">
        <f>IFERROR(INDEX(Dashboard!$Z:$Z,MATCH($D$2,Dashboard!$A:$A,0)),INDEX(Dashboard!$Z:$Z,MATCH(VALUE($D$2),Dashboard!$A:$A,0)))</f>
        <v>0.65</v>
      </c>
      <c r="O6" s="19"/>
      <c r="P6" s="19"/>
      <c r="Q6" s="587">
        <v>45993</v>
      </c>
      <c r="R6" s="249" t="s">
        <v>53</v>
      </c>
      <c r="S6" s="255"/>
      <c r="T6" s="255">
        <v>-5</v>
      </c>
      <c r="U6" s="269">
        <v>-13903.38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6.5832895009486886E-2</v>
      </c>
      <c r="M7" s="136">
        <f>SUMIF($S$15:$S$100, "*Performance Absolue*", AI$15:AI$100)+SUMIF($S$15:$S$100, "*Alternative Investment*", AI$15:AI$100)</f>
        <v>6.5832895009486886E-2</v>
      </c>
      <c r="N7" s="135">
        <f>IFERROR(INDEX(Dashboard!$AA:$AA,MATCH($D$2,Dashboard!$A:$A,0)),INDEX(Dashboard!$AA:$AA,MATCH(VALUE($D$2),Dashboard!$A:$A,0)))</f>
        <v>0.65</v>
      </c>
      <c r="O7" s="19"/>
      <c r="P7" s="19"/>
      <c r="Q7" s="587">
        <v>45992</v>
      </c>
      <c r="R7" s="249" t="s">
        <v>633</v>
      </c>
      <c r="S7" s="255"/>
      <c r="T7" s="255">
        <v>-114</v>
      </c>
      <c r="U7" s="269">
        <v>-11709.88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45989</v>
      </c>
      <c r="R8" s="249" t="s">
        <v>9</v>
      </c>
      <c r="S8" s="255"/>
      <c r="T8" s="255">
        <v>-1617</v>
      </c>
      <c r="U8" s="269">
        <v>-24089.77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0.20373891825427626</v>
      </c>
      <c r="M9" s="136">
        <f>SUMIF($T$15:$T$100, "*Diversifié*", AI$15:AI$100)</f>
        <v>0.20373891825427626</v>
      </c>
      <c r="N9" s="135" t="s">
        <v>306</v>
      </c>
      <c r="O9" s="19"/>
      <c r="P9" s="19"/>
      <c r="Q9" s="587">
        <v>45989</v>
      </c>
      <c r="R9" s="249" t="s">
        <v>7</v>
      </c>
      <c r="S9" s="255"/>
      <c r="T9" s="255">
        <v>-25</v>
      </c>
      <c r="U9" s="269">
        <v>-14427.79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45985</v>
      </c>
      <c r="R10" s="249" t="s">
        <v>53</v>
      </c>
      <c r="S10" s="255"/>
      <c r="T10" s="255">
        <v>-23</v>
      </c>
      <c r="U10" s="269">
        <v>-64214.34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0.22565240128245356</v>
      </c>
      <c r="M11" s="132">
        <f>SUMIF($T$15:$T$100, "*Cash*", AI$15:AI$100)+SUMIF($S$15:$S$100, "*Monétaire*", AI$15:AI$100)</f>
        <v>0.22565240128245356</v>
      </c>
      <c r="N11" s="133" t="s">
        <v>306</v>
      </c>
      <c r="O11" s="19"/>
      <c r="P11" s="19"/>
      <c r="Q11" s="588">
        <v>45982</v>
      </c>
      <c r="R11" s="250" t="s">
        <v>11</v>
      </c>
      <c r="S11" s="256"/>
      <c r="T11" s="256">
        <v>-54</v>
      </c>
      <c r="U11" s="270">
        <v>-14523.51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0.99999999999999967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9.0479842903558733E-2</v>
      </c>
      <c r="F15" s="563">
        <f t="shared" ref="F15:F50" si="1">E15-D15</f>
        <v>-3.4520157096441267E-2</v>
      </c>
      <c r="G15" s="43"/>
      <c r="H15" s="542" t="s">
        <v>1123</v>
      </c>
      <c r="I15" s="543" t="s">
        <v>575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7149.76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2" si="2">IF(H15&lt;&gt;"",R15*W15*Q15*P15,"")</f>
        <v>7149.76</v>
      </c>
      <c r="Z15" s="7">
        <f>IF(O15&lt;&gt;"",(Y15+$D$7)/($D$6+$D$7),"")</f>
        <v>8.4476322841251835E-3</v>
      </c>
      <c r="AA15" s="17">
        <f t="shared" ref="AA15:AA46" si="3">IF(S15&lt;&gt;"",Z15,"")</f>
        <v>8.4476322841251835E-3</v>
      </c>
      <c r="AB15" s="196">
        <f t="shared" ref="AB15:AB32" si="4">IF(AND(S15&lt;&gt;"",X15&lt;&gt;"-"),AA15-X15,"")</f>
        <v>-6.5523677158748159E-3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7149.76</v>
      </c>
      <c r="AG15" s="539" t="s">
        <v>306</v>
      </c>
      <c r="AH15" s="45">
        <f>AF15</f>
        <v>7149.76</v>
      </c>
      <c r="AI15" s="46">
        <f>(AH15*P15)/($D$6+$D$7)</f>
        <v>8.4476322841251835E-3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8.8635485842707279E-2</v>
      </c>
      <c r="F16" s="566">
        <f t="shared" si="1"/>
        <v>-1.3645141572927177E-3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50000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50000</v>
      </c>
      <c r="Z16" s="7">
        <f t="shared" ref="Z16:Z32" si="5">IF(H16&lt;&gt;"",Y16/($D$6+$D$7),"")</f>
        <v>5.9076334619100383E-2</v>
      </c>
      <c r="AA16" s="17">
        <f t="shared" si="3"/>
        <v>5.9076334619100383E-2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50000</v>
      </c>
      <c r="AI16" s="46">
        <f>(AH16*P16)/($D$6+$D$7)</f>
        <v>5.9076334619100383E-2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0.20574321870767798</v>
      </c>
      <c r="F17" s="566">
        <f t="shared" si="1"/>
        <v>4.5743218707677974E-2</v>
      </c>
      <c r="G17" s="43"/>
      <c r="H17" s="542" t="s">
        <v>1135</v>
      </c>
      <c r="I17" s="543" t="s">
        <v>575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18783.84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15923.906408952187</v>
      </c>
      <c r="Z17" s="7">
        <f t="shared" si="5"/>
        <v>1.8814520469169933E-2</v>
      </c>
      <c r="AA17" s="17">
        <f t="shared" si="3"/>
        <v>1.8814520469169933E-2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18783.84</v>
      </c>
      <c r="AI17" s="46">
        <f>(AH17*P17)/($D$6+$D$7)</f>
        <v>1.8814520469169933E-2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2.6561505759997963E-2</v>
      </c>
      <c r="F18" s="566">
        <f t="shared" si="1"/>
        <v>1.5615057599979616E-3</v>
      </c>
      <c r="G18" s="43"/>
      <c r="H18" s="197" t="s">
        <v>1174</v>
      </c>
      <c r="I18" s="242" t="s">
        <v>575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42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23940</v>
      </c>
      <c r="Z18" s="7">
        <f t="shared" si="5"/>
        <v>2.8285749015625264E-2</v>
      </c>
      <c r="AA18" s="17">
        <f t="shared" si="3"/>
        <v>2.8285749015625264E-2</v>
      </c>
      <c r="AB18" s="196">
        <f t="shared" si="4"/>
        <v>-3.1714250984374734E-2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42</v>
      </c>
      <c r="AI18" s="46">
        <f t="shared" ref="AI18:AI32" si="12">IF(AH18&lt;&gt;"",(AH18*R18*W18*P18)/($D$6+$D$7),"")</f>
        <v>2.8285749015625264E-2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8.6338487372395495E-2</v>
      </c>
      <c r="F19" s="566">
        <f t="shared" si="1"/>
        <v>7.1338487372395495E-2</v>
      </c>
      <c r="G19" s="43"/>
      <c r="H19" s="197" t="s">
        <v>1177</v>
      </c>
      <c r="I19" s="242" t="s">
        <v>575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50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2.5000000000000001E-2</v>
      </c>
      <c r="Y19" s="247">
        <f t="shared" si="2"/>
        <v>21112</v>
      </c>
      <c r="Z19" s="7">
        <f t="shared" si="5"/>
        <v>2.4944391529568948E-2</v>
      </c>
      <c r="AA19" s="17">
        <f t="shared" si="3"/>
        <v>2.4944391529568948E-2</v>
      </c>
      <c r="AB19" s="196">
        <f t="shared" si="4"/>
        <v>-5.560847043105388E-5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50</v>
      </c>
      <c r="AI19" s="46">
        <f t="shared" si="12"/>
        <v>2.4944391529568948E-2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575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12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0.04</v>
      </c>
      <c r="Y20" s="247">
        <f t="shared" si="2"/>
        <v>31526.754832146489</v>
      </c>
      <c r="Z20" s="7">
        <f t="shared" si="5"/>
        <v>3.7249702358364521E-2</v>
      </c>
      <c r="AA20" s="17">
        <f t="shared" si="3"/>
        <v>3.7249702358364521E-2</v>
      </c>
      <c r="AB20" s="196">
        <f t="shared" si="4"/>
        <v>-2.7502976416354796E-3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12</v>
      </c>
      <c r="AI20" s="46">
        <f t="shared" si="12"/>
        <v>3.7249702358364521E-2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575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106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0.03</v>
      </c>
      <c r="Y21" s="247">
        <f t="shared" si="2"/>
        <v>31568.92</v>
      </c>
      <c r="Z21" s="7">
        <f t="shared" si="5"/>
        <v>3.7299521629672212E-2</v>
      </c>
      <c r="AA21" s="17">
        <f t="shared" si="3"/>
        <v>3.7299521629672212E-2</v>
      </c>
      <c r="AB21" s="196">
        <f t="shared" si="4"/>
        <v>7.2995216296722135E-3</v>
      </c>
      <c r="AC21" s="247">
        <f t="shared" si="6"/>
        <v>3.637978807091713E-12</v>
      </c>
      <c r="AD21" s="246">
        <f t="shared" si="7"/>
        <v>1.2215360980094396E-14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106</v>
      </c>
      <c r="AI21" s="46">
        <f t="shared" si="12"/>
        <v>3.7299521629672212E-2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575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23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0.06</v>
      </c>
      <c r="Y22" s="247">
        <f t="shared" si="2"/>
        <v>43448.84</v>
      </c>
      <c r="Z22" s="7">
        <f t="shared" si="5"/>
        <v>5.1335964213035067E-2</v>
      </c>
      <c r="AA22" s="17">
        <f t="shared" si="3"/>
        <v>5.1335964213035067E-2</v>
      </c>
      <c r="AB22" s="196">
        <f t="shared" si="4"/>
        <v>-8.6640357869649312E-3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23</v>
      </c>
      <c r="AI22" s="46">
        <f t="shared" si="12"/>
        <v>5.1335964213035067E-2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575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70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37634.799999999996</v>
      </c>
      <c r="Z23" s="7">
        <f t="shared" si="5"/>
        <v>4.4466520762458377E-2</v>
      </c>
      <c r="AA23" s="17">
        <f t="shared" si="3"/>
        <v>4.4466520762458377E-2</v>
      </c>
      <c r="AB23" s="196">
        <f t="shared" si="4"/>
        <v>9.4665207624583733E-3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70</v>
      </c>
      <c r="AI23" s="46">
        <f t="shared" si="12"/>
        <v>4.4466520762458377E-2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575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4000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0.04</v>
      </c>
      <c r="Y24" s="247">
        <f t="shared" si="2"/>
        <v>62092</v>
      </c>
      <c r="Z24" s="7">
        <f t="shared" si="5"/>
        <v>7.3363355383383622E-2</v>
      </c>
      <c r="AA24" s="17">
        <f t="shared" si="3"/>
        <v>7.3363355383383622E-2</v>
      </c>
      <c r="AB24" s="196">
        <f t="shared" si="4"/>
        <v>3.3363355383383621E-2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4000</v>
      </c>
      <c r="AI24" s="46">
        <f t="shared" si="12"/>
        <v>7.3363355383383622E-2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7.0000000000000007E-2</v>
      </c>
      <c r="E25" s="568">
        <f t="shared" si="0"/>
        <v>5.8685012978583466E-2</v>
      </c>
      <c r="F25" s="566">
        <f t="shared" si="1"/>
        <v>-1.1314987021416541E-2</v>
      </c>
      <c r="G25" s="43"/>
      <c r="H25" s="197" t="s">
        <v>1202</v>
      </c>
      <c r="I25" s="242" t="s">
        <v>575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3239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4.4999999999999998E-2</v>
      </c>
      <c r="Y25" s="247">
        <f t="shared" si="2"/>
        <v>26513.889454052223</v>
      </c>
      <c r="Z25" s="7">
        <f t="shared" si="5"/>
        <v>3.1326868108828523E-2</v>
      </c>
      <c r="AA25" s="17">
        <f t="shared" si="3"/>
        <v>3.1326868108828523E-2</v>
      </c>
      <c r="AB25" s="196">
        <f t="shared" si="4"/>
        <v>-1.3673131891171475E-2</v>
      </c>
      <c r="AC25" s="247">
        <f t="shared" si="6"/>
        <v>3.637978807091713E-12</v>
      </c>
      <c r="AD25" s="246">
        <f t="shared" si="7"/>
        <v>4.4442417158713587E-13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3239</v>
      </c>
      <c r="AI25" s="46">
        <f t="shared" si="12"/>
        <v>3.1326868108828523E-2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0.20373891825427626</v>
      </c>
      <c r="F26" s="566">
        <f t="shared" si="1"/>
        <v>5.3738918254276263E-2</v>
      </c>
      <c r="G26" s="43"/>
      <c r="H26" s="197" t="s">
        <v>1171</v>
      </c>
      <c r="I26" s="242" t="s">
        <v>575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20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0.04</v>
      </c>
      <c r="Y26" s="247">
        <f t="shared" si="2"/>
        <v>47892.675483214647</v>
      </c>
      <c r="Z26" s="7">
        <f t="shared" si="5"/>
        <v>5.6586474453007476E-2</v>
      </c>
      <c r="AA26" s="17">
        <f t="shared" si="3"/>
        <v>5.6586474453007476E-2</v>
      </c>
      <c r="AB26" s="196">
        <f t="shared" si="4"/>
        <v>1.6586474453007476E-2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20</v>
      </c>
      <c r="AI26" s="46">
        <f t="shared" si="12"/>
        <v>5.6586474453007476E-2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6.5832895009486886E-2</v>
      </c>
      <c r="F27" s="566">
        <f t="shared" si="1"/>
        <v>2.0832895009486888E-2</v>
      </c>
      <c r="G27" s="43"/>
      <c r="H27" s="197" t="s">
        <v>1180</v>
      </c>
      <c r="I27" s="242" t="s">
        <v>575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1383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22480.664999999997</v>
      </c>
      <c r="Z27" s="7">
        <f t="shared" si="5"/>
        <v>2.6561505759997963E-2</v>
      </c>
      <c r="AA27" s="17">
        <f t="shared" si="3"/>
        <v>2.6561505759997963E-2</v>
      </c>
      <c r="AB27" s="196">
        <f t="shared" si="4"/>
        <v>1.5615057599979616E-3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1383</v>
      </c>
      <c r="AI27" s="46">
        <f t="shared" si="12"/>
        <v>2.6561505759997963E-2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575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150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0.15</v>
      </c>
      <c r="Y28" s="247">
        <f t="shared" si="2"/>
        <v>172437</v>
      </c>
      <c r="Z28" s="7">
        <f t="shared" si="5"/>
        <v>0.20373891825427626</v>
      </c>
      <c r="AA28" s="17">
        <f t="shared" si="3"/>
        <v>0.20373891825427626</v>
      </c>
      <c r="AB28" s="196">
        <f t="shared" si="4"/>
        <v>5.3738918254276263E-2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150</v>
      </c>
      <c r="AI28" s="46">
        <f t="shared" si="12"/>
        <v>0.20373891825427626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575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370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7.0000000000000007E-2</v>
      </c>
      <c r="Y29" s="247">
        <f t="shared" si="2"/>
        <v>49668.800000000003</v>
      </c>
      <c r="Z29" s="7">
        <f t="shared" si="5"/>
        <v>5.8685012978583466E-2</v>
      </c>
      <c r="AA29" s="17">
        <f t="shared" si="3"/>
        <v>5.8685012978583466E-2</v>
      </c>
      <c r="AB29" s="196">
        <f t="shared" si="4"/>
        <v>-1.1314987021416541E-2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370</v>
      </c>
      <c r="AI29" s="46">
        <f t="shared" si="12"/>
        <v>5.8685012978583466E-2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575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42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0.105</v>
      </c>
      <c r="Y30" s="247">
        <f t="shared" si="2"/>
        <v>117910.086</v>
      </c>
      <c r="Z30" s="7">
        <f t="shared" si="5"/>
        <v>0.13931391391005807</v>
      </c>
      <c r="AA30" s="17">
        <f t="shared" si="3"/>
        <v>0.13931391391005807</v>
      </c>
      <c r="AB30" s="196">
        <f t="shared" si="4"/>
        <v>3.4313913910058072E-2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42</v>
      </c>
      <c r="AI30" s="46">
        <f t="shared" si="12"/>
        <v>0.13931391391005807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3.4670719261257636E-2</v>
      </c>
      <c r="F31" s="566">
        <f t="shared" si="1"/>
        <v>9.6707192612576348E-3</v>
      </c>
      <c r="G31" s="43"/>
      <c r="H31" s="197" t="s">
        <v>1210</v>
      </c>
      <c r="I31" s="242" t="s">
        <v>575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280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29344</v>
      </c>
      <c r="Z31" s="7">
        <f t="shared" si="5"/>
        <v>3.4670719261257636E-2</v>
      </c>
      <c r="AA31" s="17">
        <f t="shared" si="3"/>
        <v>3.4670719261257636E-2</v>
      </c>
      <c r="AB31" s="196">
        <f t="shared" si="4"/>
        <v>9.6707192612576348E-3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280</v>
      </c>
      <c r="AI31" s="46">
        <f t="shared" si="12"/>
        <v>3.4670719261257636E-2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575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50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4.4999999999999998E-2</v>
      </c>
      <c r="Y32" s="247">
        <f t="shared" si="2"/>
        <v>55718.499999999993</v>
      </c>
      <c r="Z32" s="7">
        <f t="shared" si="5"/>
        <v>6.5832895009486886E-2</v>
      </c>
      <c r="AA32" s="17">
        <f t="shared" si="3"/>
        <v>6.5832895009486886E-2</v>
      </c>
      <c r="AB32" s="196">
        <f t="shared" si="4"/>
        <v>2.0832895009486888E-2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50</v>
      </c>
      <c r="AI32" s="46">
        <f t="shared" si="12"/>
        <v>6.5832895009486886E-2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0</v>
      </c>
      <c r="F34" s="566">
        <f t="shared" si="1"/>
        <v>-0.05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0</v>
      </c>
      <c r="F35" s="566">
        <f t="shared" si="1"/>
        <v>-0.05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0</v>
      </c>
      <c r="F37" s="566">
        <f t="shared" si="1"/>
        <v>-6.5000000000000002E-2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0</v>
      </c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0.105</v>
      </c>
      <c r="E41" s="570">
        <f t="shared" si="0"/>
        <v>0.13931391391005807</v>
      </c>
      <c r="F41" s="571">
        <f t="shared" si="1"/>
        <v>3.4313913910058072E-2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558" priority="13">
      <formula>$M3&gt;$N3</formula>
    </cfRule>
  </conditionalFormatting>
  <conditionalFormatting sqref="L1:M1">
    <cfRule type="cellIs" dxfId="557" priority="10" operator="notBetween">
      <formula>0.99</formula>
      <formula>1.01</formula>
    </cfRule>
  </conditionalFormatting>
  <conditionalFormatting sqref="K7:N7">
    <cfRule type="expression" dxfId="556" priority="9">
      <formula>$M7&gt;$N7</formula>
    </cfRule>
  </conditionalFormatting>
  <conditionalFormatting sqref="D5">
    <cfRule type="cellIs" dxfId="555" priority="8" operator="greaterThan">
      <formula>TODAY()-60</formula>
    </cfRule>
  </conditionalFormatting>
  <conditionalFormatting sqref="D13:E13">
    <cfRule type="cellIs" dxfId="554" priority="6" operator="notBetween">
      <formula>0.99</formula>
      <formula>1.01</formula>
    </cfRule>
  </conditionalFormatting>
  <conditionalFormatting sqref="D3:E3">
    <cfRule type="cellIs" dxfId="553" priority="5" operator="notEqual">
      <formula>"D"</formula>
    </cfRule>
  </conditionalFormatting>
  <conditionalFormatting sqref="P18:P100 W18:W100">
    <cfRule type="cellIs" dxfId="552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551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50" priority="14" stopIfTrue="1">
      <formula>$AH$15&lt;0</formula>
    </cfRule>
  </conditionalFormatting>
  <conditionalFormatting sqref="H16:AI16">
    <cfRule type="expression" dxfId="549" priority="15" stopIfTrue="1">
      <formula>$AH$16&lt;0</formula>
    </cfRule>
  </conditionalFormatting>
  <conditionalFormatting sqref="H17:AI17">
    <cfRule type="expression" dxfId="548" priority="16" stopIfTrue="1">
      <formula>$AH$17&lt;0</formula>
    </cfRule>
  </conditionalFormatting>
  <hyperlinks>
    <hyperlink ref="B2" location="Dashboard!A1" display="Go to Dashboard" xr:uid="{FDC505AF-4AC4-4599-9991-A9DF0AE6AE5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510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0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74E5C-55C5-4C5D-853B-436D667EBECA}">
  <sheetPr codeName="Sheet31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611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181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0.34067033049880685</v>
      </c>
      <c r="M3" s="131">
        <f>SUMIF($L$15:$L$100, "VIA *", AA$15:AA$100)</f>
        <v>0.34067033049880685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15</v>
      </c>
      <c r="U3" s="268">
        <v>42134.06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0.56434629267323311</v>
      </c>
      <c r="M4" s="132">
        <f>SUMPRODUCT($V$15:$V$100,AI15:AI100)</f>
        <v>0.56434629267323311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45971</v>
      </c>
      <c r="R4" s="249" t="s">
        <v>919</v>
      </c>
      <c r="S4" s="255"/>
      <c r="T4" s="255">
        <v>-40000</v>
      </c>
      <c r="U4" s="269">
        <v>-46286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163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0.35095780944661936</v>
      </c>
      <c r="M5" s="134">
        <f>SUMIF($S$15:$S$100, "Actions*", AI$15:AI$100)</f>
        <v>0.35095780944661936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45959</v>
      </c>
      <c r="R5" s="249" t="s">
        <v>7</v>
      </c>
      <c r="S5" s="255"/>
      <c r="T5" s="255">
        <v>-17</v>
      </c>
      <c r="U5" s="269">
        <v>-10104.9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865373.08484401484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8.2153699075139086E-2</v>
      </c>
      <c r="M6" s="136">
        <f>SUMIF($T$15:$T$100, "*Obligations d'Etat*", AI$15:AI$100)+SUMIF($T$15:$T$100, "Crédit*", AI$15:AI$100)+SUMIF($T$15:$T$100, "*Convertibles*", AI$15:AI$100)</f>
        <v>8.2153699075139086E-2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45917</v>
      </c>
      <c r="R6" s="249" t="s">
        <v>5</v>
      </c>
      <c r="S6" s="255"/>
      <c r="T6" s="255">
        <v>-20</v>
      </c>
      <c r="U6" s="269">
        <v>-21664.2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3.8632008073172297E-2</v>
      </c>
      <c r="M7" s="136">
        <f>SUMIF($S$15:$S$100, "*Performance Absolue*", AI$15:AI$100)+SUMIF($S$15:$S$100, "*Alternative Investment*", AI$15:AI$100)</f>
        <v>3.8632008073172297E-2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45917</v>
      </c>
      <c r="R7" s="249" t="s">
        <v>6</v>
      </c>
      <c r="S7" s="255"/>
      <c r="T7" s="255">
        <v>-30</v>
      </c>
      <c r="U7" s="269">
        <v>-33333.4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0.30772504857329896</v>
      </c>
      <c r="M8" s="136">
        <f>SUMIF($T$15:$T$100, "*Produits Structurés*", AI$15:AI$100) + SUMIF($T$15:$T$100, "Matières Premières*", AI$15:AI$100) + SUMIF($T$15:$T$100, "*Certificats*", AI$15:AI$100)</f>
        <v>0.30772504857329896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45916</v>
      </c>
      <c r="R8" s="249" t="s">
        <v>2</v>
      </c>
      <c r="S8" s="255"/>
      <c r="T8" s="255">
        <v>-15</v>
      </c>
      <c r="U8" s="269">
        <v>-25941.7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0.15941055068157758</v>
      </c>
      <c r="M9" s="136">
        <f>SUMIF($T$15:$T$100, "*Diversifié*", AI$15:AI$100)</f>
        <v>0.15941055068157758</v>
      </c>
      <c r="N9" s="135" t="s">
        <v>306</v>
      </c>
      <c r="O9" s="19"/>
      <c r="P9" s="19"/>
      <c r="Q9" s="587">
        <v>45916</v>
      </c>
      <c r="R9" s="249" t="s">
        <v>12</v>
      </c>
      <c r="S9" s="255"/>
      <c r="T9" s="255">
        <v>-210</v>
      </c>
      <c r="U9" s="269">
        <v>-27776.5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45915</v>
      </c>
      <c r="R10" s="249" t="s">
        <v>8</v>
      </c>
      <c r="S10" s="255"/>
      <c r="T10" s="255">
        <v>-4600</v>
      </c>
      <c r="U10" s="269">
        <v>-40390.85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6.1120884150192699E-2</v>
      </c>
      <c r="M11" s="132">
        <f>SUMIF($T$15:$T$100, "*Cash*", AI$15:AI$100)+SUMIF($S$15:$S$100, "*Monétaire*", AI$15:AI$100)</f>
        <v>6.1120884150192699E-2</v>
      </c>
      <c r="N11" s="133" t="s">
        <v>306</v>
      </c>
      <c r="O11" s="19"/>
      <c r="P11" s="19"/>
      <c r="Q11" s="588">
        <v>45915</v>
      </c>
      <c r="R11" s="250" t="s">
        <v>7</v>
      </c>
      <c r="S11" s="256"/>
      <c r="T11" s="256">
        <v>-100</v>
      </c>
      <c r="U11" s="270">
        <v>-55664.22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7.6898246866001885E-2</v>
      </c>
      <c r="F15" s="563">
        <f t="shared" ref="F15:F50" si="1">E15-D15</f>
        <v>-4.8101753133998115E-2</v>
      </c>
      <c r="G15" s="43"/>
      <c r="H15" s="542" t="s">
        <v>1123</v>
      </c>
      <c r="I15" s="543" t="s">
        <v>611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10504.58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8" si="2">IF(H15&lt;&gt;"",R15*W15*Q15*P15,"")</f>
        <v>10504.58</v>
      </c>
      <c r="Z15" s="7">
        <f>IF(O15&lt;&gt;"",(Y15+$D$7)/($D$6+$D$7),"")</f>
        <v>1.2138787517170667E-2</v>
      </c>
      <c r="AA15" s="17">
        <f t="shared" ref="AA15:AA46" si="3">IF(S15&lt;&gt;"",Z15,"")</f>
        <v>1.2138787517170667E-2</v>
      </c>
      <c r="AB15" s="196">
        <f t="shared" ref="AB15:AB38" si="4">IF(AND(S15&lt;&gt;"",X15&lt;&gt;"-"),AA15-X15,"")</f>
        <v>-2.8612124828293322E-3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10504.58</v>
      </c>
      <c r="AG15" s="539" t="s">
        <v>306</v>
      </c>
      <c r="AH15" s="45">
        <f>AF15</f>
        <v>10504.58</v>
      </c>
      <c r="AI15" s="46">
        <f>(AH15*P15)/($D$6+$D$7)</f>
        <v>1.2138787517170667E-2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7.5891567637371066E-2</v>
      </c>
      <c r="F16" s="566">
        <f t="shared" si="1"/>
        <v>-1.4108432362628931E-2</v>
      </c>
      <c r="G16" s="43"/>
      <c r="H16" s="542" t="s">
        <v>1135</v>
      </c>
      <c r="I16" s="543" t="s">
        <v>611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326.8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277.0430654459139</v>
      </c>
      <c r="Z16" s="7">
        <f t="shared" ref="Z16:Z38" si="5">IF(H16&lt;&gt;"",Y16/($D$6+$D$7),"")</f>
        <v>3.2014291904612613E-4</v>
      </c>
      <c r="AA16" s="17">
        <f t="shared" si="3"/>
        <v>3.2014291904612613E-4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326.8</v>
      </c>
      <c r="AI16" s="46">
        <f>(AH16*P16)/($D$6+$D$7)</f>
        <v>3.2014291904612613E-4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0.15872200269106887</v>
      </c>
      <c r="F17" s="566">
        <f t="shared" si="1"/>
        <v>-1.2779973089311336E-3</v>
      </c>
      <c r="G17" s="43"/>
      <c r="H17" s="197" t="s">
        <v>1174</v>
      </c>
      <c r="I17" s="242" t="s">
        <v>611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43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24510</v>
      </c>
      <c r="Z17" s="7">
        <f t="shared" si="5"/>
        <v>2.8323044048010778E-2</v>
      </c>
      <c r="AA17" s="17">
        <f t="shared" si="3"/>
        <v>2.8323044048010778E-2</v>
      </c>
      <c r="AB17" s="196">
        <f t="shared" si="4"/>
        <v>-3.1676955951989216E-2</v>
      </c>
      <c r="AC17" s="247">
        <f t="shared" ref="AC17:AC38" si="6">IF(AND($AA17&lt;&gt;"",Q17&lt;&gt;""),($D$6+$D$7)*AA17-Y17,"")</f>
        <v>0</v>
      </c>
      <c r="AD17" s="246">
        <f t="shared" ref="AD17:AD38" si="7">IF(AND($AC17&lt;&gt;""),AC17/R17/W17/P17,"")</f>
        <v>0</v>
      </c>
      <c r="AE17" s="18">
        <f t="shared" ref="AE17:AE38" si="8">IF(Q17&lt;&gt;"",ROUND(AD17,0),"")</f>
        <v>0</v>
      </c>
      <c r="AF17" s="247">
        <f t="shared" ref="AF17:AF38" si="9">IF(AD17&lt;&gt;"",AE17*R17*W17,"")</f>
        <v>0</v>
      </c>
      <c r="AG17" s="247">
        <f t="shared" ref="AG17:AG38" si="10">IF(AD17&lt;&gt;"",AE17*R17*W17*P17,"")</f>
        <v>0</v>
      </c>
      <c r="AH17" s="45">
        <f t="shared" ref="AH17:AH38" si="11">IF(H17&lt;&gt;"",AE17+Q17,"")</f>
        <v>43</v>
      </c>
      <c r="AI17" s="46">
        <f t="shared" ref="AI17:AI38" si="12">IF(AH17&lt;&gt;"",(AH17*R17*W17*P17)/($D$6+$D$7),"")</f>
        <v>2.8323044048010778E-2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3.9445992252177556E-2</v>
      </c>
      <c r="F18" s="566">
        <f t="shared" si="1"/>
        <v>1.4445992252177554E-2</v>
      </c>
      <c r="G18" s="43"/>
      <c r="H18" s="197" t="s">
        <v>1170</v>
      </c>
      <c r="I18" s="242" t="s">
        <v>611</v>
      </c>
      <c r="J18" s="242" t="s">
        <v>705</v>
      </c>
      <c r="K18" s="242" t="s">
        <v>540</v>
      </c>
      <c r="L18" s="572" t="s">
        <v>3</v>
      </c>
      <c r="M18" s="572"/>
      <c r="N18" s="572"/>
      <c r="O18" s="241" t="s">
        <v>865</v>
      </c>
      <c r="P18" s="243">
        <v>0.84774499830451</v>
      </c>
      <c r="Q18" s="244">
        <v>16</v>
      </c>
      <c r="R18" s="245">
        <v>3099.08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0.04</v>
      </c>
      <c r="Y18" s="247">
        <f t="shared" si="2"/>
        <v>42035.673109528652</v>
      </c>
      <c r="Z18" s="7">
        <f t="shared" si="5"/>
        <v>4.857520281799111E-2</v>
      </c>
      <c r="AA18" s="17">
        <f t="shared" si="3"/>
        <v>4.857520281799111E-2</v>
      </c>
      <c r="AB18" s="196">
        <f t="shared" si="4"/>
        <v>8.5752028179911094E-3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16</v>
      </c>
      <c r="AI18" s="46">
        <f t="shared" si="12"/>
        <v>4.857520281799111E-2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1.2458930436216794E-2</v>
      </c>
      <c r="F19" s="566">
        <f t="shared" si="1"/>
        <v>-2.5410695637832059E-3</v>
      </c>
      <c r="G19" s="43"/>
      <c r="H19" s="197" t="s">
        <v>1182</v>
      </c>
      <c r="I19" s="242" t="s">
        <v>611</v>
      </c>
      <c r="J19" s="242" t="s">
        <v>714</v>
      </c>
      <c r="K19" s="242" t="s">
        <v>618</v>
      </c>
      <c r="L19" s="572" t="s">
        <v>11</v>
      </c>
      <c r="M19" s="572"/>
      <c r="N19" s="572"/>
      <c r="O19" s="241" t="s">
        <v>58</v>
      </c>
      <c r="P19" s="243">
        <v>1</v>
      </c>
      <c r="Q19" s="244">
        <v>100</v>
      </c>
      <c r="R19" s="245">
        <v>297.82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>
        <v>0.03</v>
      </c>
      <c r="Y19" s="247">
        <f t="shared" si="2"/>
        <v>29782</v>
      </c>
      <c r="Z19" s="7">
        <f t="shared" si="5"/>
        <v>3.441521411007168E-2</v>
      </c>
      <c r="AA19" s="17">
        <f t="shared" si="3"/>
        <v>3.441521411007168E-2</v>
      </c>
      <c r="AB19" s="196">
        <f t="shared" si="4"/>
        <v>4.4152141100716816E-3</v>
      </c>
      <c r="AC19" s="247">
        <f t="shared" si="6"/>
        <v>-3.637978807091713E-12</v>
      </c>
      <c r="AD19" s="246">
        <f t="shared" si="7"/>
        <v>-1.2215360980094396E-14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100</v>
      </c>
      <c r="AI19" s="46">
        <f t="shared" si="12"/>
        <v>3.441521411007168E-2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1169</v>
      </c>
      <c r="I20" s="242" t="s">
        <v>611</v>
      </c>
      <c r="J20" s="242" t="s">
        <v>699</v>
      </c>
      <c r="K20" s="242" t="s">
        <v>539</v>
      </c>
      <c r="L20" s="572" t="s">
        <v>2</v>
      </c>
      <c r="M20" s="572"/>
      <c r="N20" s="572"/>
      <c r="O20" s="241" t="s">
        <v>58</v>
      </c>
      <c r="P20" s="243">
        <v>1</v>
      </c>
      <c r="Q20" s="244">
        <v>19</v>
      </c>
      <c r="R20" s="245">
        <v>1889.08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0.06</v>
      </c>
      <c r="Y20" s="247">
        <f t="shared" si="2"/>
        <v>35892.519999999997</v>
      </c>
      <c r="Z20" s="7">
        <f t="shared" si="5"/>
        <v>4.1476353527299378E-2</v>
      </c>
      <c r="AA20" s="17">
        <f t="shared" si="3"/>
        <v>4.1476353527299378E-2</v>
      </c>
      <c r="AB20" s="196">
        <f t="shared" si="4"/>
        <v>-1.8523646472700619E-2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19</v>
      </c>
      <c r="AI20" s="46">
        <f t="shared" si="12"/>
        <v>4.1476353527299378E-2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1178</v>
      </c>
      <c r="I21" s="242" t="s">
        <v>611</v>
      </c>
      <c r="J21" s="242" t="s">
        <v>712</v>
      </c>
      <c r="K21" s="242" t="s">
        <v>551</v>
      </c>
      <c r="L21" s="572" t="s">
        <v>61</v>
      </c>
      <c r="M21" s="572"/>
      <c r="N21" s="572"/>
      <c r="O21" s="241" t="s">
        <v>58</v>
      </c>
      <c r="P21" s="243">
        <v>1</v>
      </c>
      <c r="Q21" s="244">
        <v>70</v>
      </c>
      <c r="R21" s="245">
        <v>537.64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>
        <v>3.5000000000000003E-2</v>
      </c>
      <c r="Y21" s="247">
        <f t="shared" si="2"/>
        <v>37634.799999999996</v>
      </c>
      <c r="Z21" s="7">
        <f t="shared" si="5"/>
        <v>4.3489681686580003E-2</v>
      </c>
      <c r="AA21" s="17">
        <f t="shared" si="3"/>
        <v>4.3489681686580003E-2</v>
      </c>
      <c r="AB21" s="196">
        <f t="shared" si="4"/>
        <v>8.4896816865800001E-3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70</v>
      </c>
      <c r="AI21" s="46">
        <f t="shared" si="12"/>
        <v>4.3489681686580003E-2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1181</v>
      </c>
      <c r="I22" s="242" t="s">
        <v>611</v>
      </c>
      <c r="J22" s="242" t="s">
        <v>711</v>
      </c>
      <c r="K22" s="242" t="s">
        <v>548</v>
      </c>
      <c r="L22" s="572" t="s">
        <v>10</v>
      </c>
      <c r="M22" s="572"/>
      <c r="N22" s="572"/>
      <c r="O22" s="241" t="s">
        <v>58</v>
      </c>
      <c r="P22" s="243">
        <v>1</v>
      </c>
      <c r="Q22" s="244">
        <v>1700</v>
      </c>
      <c r="R22" s="245">
        <v>15.523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0.04</v>
      </c>
      <c r="Y22" s="247">
        <f t="shared" si="2"/>
        <v>26389.1</v>
      </c>
      <c r="Z22" s="7">
        <f t="shared" si="5"/>
        <v>3.0494477425024934E-2</v>
      </c>
      <c r="AA22" s="17">
        <f t="shared" si="3"/>
        <v>3.0494477425024934E-2</v>
      </c>
      <c r="AB22" s="196">
        <f t="shared" si="4"/>
        <v>-9.5055225749750664E-3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1700</v>
      </c>
      <c r="AI22" s="46">
        <f t="shared" si="12"/>
        <v>3.0494477425024934E-2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1202</v>
      </c>
      <c r="I23" s="242" t="s">
        <v>611</v>
      </c>
      <c r="J23" s="242" t="s">
        <v>710</v>
      </c>
      <c r="K23" s="242" t="s">
        <v>546</v>
      </c>
      <c r="L23" s="572" t="s">
        <v>8</v>
      </c>
      <c r="M23" s="572"/>
      <c r="N23" s="572"/>
      <c r="O23" s="241" t="s">
        <v>865</v>
      </c>
      <c r="P23" s="243">
        <v>0.84774499830451</v>
      </c>
      <c r="Q23" s="244">
        <v>3400</v>
      </c>
      <c r="R23" s="245">
        <v>9.6560000000000006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4.4999999999999998E-2</v>
      </c>
      <c r="Y23" s="247">
        <f t="shared" si="2"/>
        <v>27831.807392336388</v>
      </c>
      <c r="Z23" s="7">
        <f t="shared" si="5"/>
        <v>3.2161628180697489E-2</v>
      </c>
      <c r="AA23" s="17">
        <f t="shared" si="3"/>
        <v>3.2161628180697489E-2</v>
      </c>
      <c r="AB23" s="196">
        <f t="shared" si="4"/>
        <v>-1.2838371819302509E-2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3400</v>
      </c>
      <c r="AI23" s="46">
        <f t="shared" si="12"/>
        <v>3.2161628180697489E-2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1171</v>
      </c>
      <c r="I24" s="242" t="s">
        <v>611</v>
      </c>
      <c r="J24" s="242" t="s">
        <v>706</v>
      </c>
      <c r="K24" s="242" t="s">
        <v>541</v>
      </c>
      <c r="L24" s="572" t="s">
        <v>4</v>
      </c>
      <c r="M24" s="572"/>
      <c r="N24" s="572"/>
      <c r="O24" s="241" t="s">
        <v>865</v>
      </c>
      <c r="P24" s="243">
        <v>0.84774499830451</v>
      </c>
      <c r="Q24" s="244">
        <v>19</v>
      </c>
      <c r="R24" s="245">
        <v>2824.71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0.04</v>
      </c>
      <c r="Y24" s="247">
        <f t="shared" si="2"/>
        <v>45498.041709053912</v>
      </c>
      <c r="Z24" s="7">
        <f t="shared" si="5"/>
        <v>5.2576215398766439E-2</v>
      </c>
      <c r="AA24" s="17">
        <f t="shared" si="3"/>
        <v>5.2576215398766439E-2</v>
      </c>
      <c r="AB24" s="196">
        <f t="shared" si="4"/>
        <v>1.2576215398766438E-2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19</v>
      </c>
      <c r="AI24" s="46">
        <f t="shared" si="12"/>
        <v>5.2576215398766439E-2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2.9473530488410598E-2</v>
      </c>
      <c r="F25" s="566">
        <f t="shared" si="1"/>
        <v>-1.0526469511589403E-2</v>
      </c>
      <c r="G25" s="43"/>
      <c r="H25" s="197" t="s">
        <v>1180</v>
      </c>
      <c r="I25" s="242" t="s">
        <v>611</v>
      </c>
      <c r="J25" s="242" t="s">
        <v>709</v>
      </c>
      <c r="K25" s="242" t="s">
        <v>547</v>
      </c>
      <c r="L25" s="572" t="s">
        <v>9</v>
      </c>
      <c r="M25" s="572"/>
      <c r="N25" s="572"/>
      <c r="O25" s="241" t="s">
        <v>58</v>
      </c>
      <c r="P25" s="243">
        <v>1</v>
      </c>
      <c r="Q25" s="244">
        <v>2100</v>
      </c>
      <c r="R25" s="245">
        <v>16.254999999999999</v>
      </c>
      <c r="S25" s="2" t="s">
        <v>220</v>
      </c>
      <c r="T25" s="2" t="s">
        <v>230</v>
      </c>
      <c r="U25" s="2" t="s">
        <v>623</v>
      </c>
      <c r="V25" s="109">
        <v>1</v>
      </c>
      <c r="W25" s="579">
        <v>1</v>
      </c>
      <c r="X25" s="130">
        <v>2.5000000000000001E-2</v>
      </c>
      <c r="Y25" s="247">
        <f t="shared" si="2"/>
        <v>34135.5</v>
      </c>
      <c r="Z25" s="7">
        <f t="shared" si="5"/>
        <v>3.9445992252177556E-2</v>
      </c>
      <c r="AA25" s="17">
        <f t="shared" si="3"/>
        <v>3.9445992252177556E-2</v>
      </c>
      <c r="AB25" s="196">
        <f t="shared" si="4"/>
        <v>1.4445992252177554E-2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2100</v>
      </c>
      <c r="AI25" s="46">
        <f t="shared" si="12"/>
        <v>3.9445992252177556E-2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0.15941055068157758</v>
      </c>
      <c r="F26" s="566">
        <f t="shared" si="1"/>
        <v>9.4105506815775897E-3</v>
      </c>
      <c r="G26" s="43"/>
      <c r="H26" s="197" t="s">
        <v>1173</v>
      </c>
      <c r="I26" s="242" t="s">
        <v>611</v>
      </c>
      <c r="J26" s="242" t="s">
        <v>707</v>
      </c>
      <c r="K26" s="242" t="s">
        <v>543</v>
      </c>
      <c r="L26" s="572" t="s">
        <v>6</v>
      </c>
      <c r="M26" s="572"/>
      <c r="N26" s="572"/>
      <c r="O26" s="241" t="s">
        <v>58</v>
      </c>
      <c r="P26" s="243">
        <v>1</v>
      </c>
      <c r="Q26" s="244">
        <v>120</v>
      </c>
      <c r="R26" s="245">
        <v>1149.58</v>
      </c>
      <c r="S26" s="2" t="s">
        <v>226</v>
      </c>
      <c r="T26" s="2" t="s">
        <v>227</v>
      </c>
      <c r="U26" s="2" t="s">
        <v>622</v>
      </c>
      <c r="V26" s="109">
        <v>0.45</v>
      </c>
      <c r="W26" s="579">
        <v>1</v>
      </c>
      <c r="X26" s="130">
        <v>0.15</v>
      </c>
      <c r="Y26" s="247">
        <f t="shared" si="2"/>
        <v>137949.59999999998</v>
      </c>
      <c r="Z26" s="7">
        <f t="shared" si="5"/>
        <v>0.15941055068157758</v>
      </c>
      <c r="AA26" s="17">
        <f t="shared" si="3"/>
        <v>0.15941055068157758</v>
      </c>
      <c r="AB26" s="196">
        <f t="shared" si="4"/>
        <v>9.4105506815775897E-3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120</v>
      </c>
      <c r="AI26" s="46">
        <f t="shared" si="12"/>
        <v>0.15941055068157758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3.8632008073172297E-2</v>
      </c>
      <c r="F27" s="566">
        <f t="shared" si="1"/>
        <v>-6.3679919268277013E-3</v>
      </c>
      <c r="G27" s="43"/>
      <c r="H27" s="197" t="s">
        <v>1215</v>
      </c>
      <c r="I27" s="242" t="s">
        <v>611</v>
      </c>
      <c r="J27" s="242" t="s">
        <v>737</v>
      </c>
      <c r="K27" s="242" t="s">
        <v>1216</v>
      </c>
      <c r="L27" s="572" t="s">
        <v>871</v>
      </c>
      <c r="M27" s="572"/>
      <c r="N27" s="572"/>
      <c r="O27" s="241" t="s">
        <v>58</v>
      </c>
      <c r="P27" s="243">
        <v>1</v>
      </c>
      <c r="Q27" s="244">
        <v>40000</v>
      </c>
      <c r="R27" s="245">
        <v>126.56</v>
      </c>
      <c r="S27" s="2" t="s">
        <v>66</v>
      </c>
      <c r="T27" s="2" t="s">
        <v>929</v>
      </c>
      <c r="U27" s="2" t="s">
        <v>622</v>
      </c>
      <c r="V27" s="109">
        <v>1</v>
      </c>
      <c r="W27" s="579">
        <v>0.01</v>
      </c>
      <c r="X27" s="130" t="s">
        <v>306</v>
      </c>
      <c r="Y27" s="247">
        <f t="shared" si="2"/>
        <v>50624</v>
      </c>
      <c r="Z27" s="7">
        <f t="shared" si="5"/>
        <v>5.8499623903977872E-2</v>
      </c>
      <c r="AA27" s="17">
        <f t="shared" si="3"/>
        <v>5.8499623903977872E-2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40000</v>
      </c>
      <c r="AI27" s="46">
        <f t="shared" si="12"/>
        <v>5.8499623903977872E-2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1205</v>
      </c>
      <c r="I28" s="242" t="s">
        <v>611</v>
      </c>
      <c r="J28" s="242" t="s">
        <v>720</v>
      </c>
      <c r="K28" s="242" t="s">
        <v>1206</v>
      </c>
      <c r="L28" s="572" t="s">
        <v>1207</v>
      </c>
      <c r="M28" s="572"/>
      <c r="N28" s="572"/>
      <c r="O28" s="241" t="s">
        <v>58</v>
      </c>
      <c r="P28" s="243">
        <v>1</v>
      </c>
      <c r="Q28" s="244">
        <v>40000</v>
      </c>
      <c r="R28" s="245">
        <v>105.32</v>
      </c>
      <c r="S28" s="2" t="s">
        <v>66</v>
      </c>
      <c r="T28" s="2" t="s">
        <v>929</v>
      </c>
      <c r="U28" s="2" t="s">
        <v>621</v>
      </c>
      <c r="V28" s="109">
        <v>1</v>
      </c>
      <c r="W28" s="579">
        <v>0.01</v>
      </c>
      <c r="X28" s="130" t="s">
        <v>306</v>
      </c>
      <c r="Y28" s="247">
        <f t="shared" si="2"/>
        <v>42128</v>
      </c>
      <c r="Z28" s="7">
        <f t="shared" si="5"/>
        <v>4.8681893090762873E-2</v>
      </c>
      <c r="AA28" s="17">
        <f t="shared" si="3"/>
        <v>4.8681893090762873E-2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40000</v>
      </c>
      <c r="AI28" s="46">
        <f t="shared" si="12"/>
        <v>4.8681893090762873E-2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1194</v>
      </c>
      <c r="I29" s="242" t="s">
        <v>611</v>
      </c>
      <c r="J29" s="242" t="s">
        <v>749</v>
      </c>
      <c r="K29" s="242" t="s">
        <v>1195</v>
      </c>
      <c r="L29" s="572" t="s">
        <v>910</v>
      </c>
      <c r="M29" s="572"/>
      <c r="N29" s="572"/>
      <c r="O29" s="241" t="s">
        <v>58</v>
      </c>
      <c r="P29" s="243">
        <v>1</v>
      </c>
      <c r="Q29" s="244">
        <v>20000</v>
      </c>
      <c r="R29" s="245">
        <v>99.01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19802.000000000004</v>
      </c>
      <c r="Z29" s="7">
        <f t="shared" si="5"/>
        <v>2.2882616003211322E-2</v>
      </c>
      <c r="AA29" s="17">
        <f t="shared" si="3"/>
        <v>2.2882616003211322E-2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20000</v>
      </c>
      <c r="AI29" s="46">
        <f t="shared" si="12"/>
        <v>2.2882616003211318E-2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1208</v>
      </c>
      <c r="I30" s="242" t="s">
        <v>611</v>
      </c>
      <c r="J30" s="242" t="s">
        <v>721</v>
      </c>
      <c r="K30" s="242" t="s">
        <v>1209</v>
      </c>
      <c r="L30" s="572" t="s">
        <v>869</v>
      </c>
      <c r="M30" s="572"/>
      <c r="N30" s="572"/>
      <c r="O30" s="241" t="s">
        <v>58</v>
      </c>
      <c r="P30" s="243">
        <v>1</v>
      </c>
      <c r="Q30" s="244">
        <v>20000</v>
      </c>
      <c r="R30" s="245">
        <v>100.59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20118</v>
      </c>
      <c r="Z30" s="7">
        <f t="shared" si="5"/>
        <v>2.3247776424230145E-2</v>
      </c>
      <c r="AA30" s="17">
        <f t="shared" si="3"/>
        <v>2.3247776424230145E-2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20000</v>
      </c>
      <c r="AI30" s="46">
        <f t="shared" si="12"/>
        <v>2.3247776424230145E-2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5.2680168586728492E-2</v>
      </c>
      <c r="F31" s="566">
        <f t="shared" si="1"/>
        <v>2.768016858672849E-2</v>
      </c>
      <c r="G31" s="43"/>
      <c r="H31" s="197" t="s">
        <v>1203</v>
      </c>
      <c r="I31" s="242" t="s">
        <v>611</v>
      </c>
      <c r="J31" s="242" t="s">
        <v>719</v>
      </c>
      <c r="K31" s="242" t="s">
        <v>1204</v>
      </c>
      <c r="L31" s="572" t="s">
        <v>874</v>
      </c>
      <c r="M31" s="572"/>
      <c r="N31" s="572"/>
      <c r="O31" s="241" t="s">
        <v>58</v>
      </c>
      <c r="P31" s="243">
        <v>1</v>
      </c>
      <c r="Q31" s="244">
        <v>40000</v>
      </c>
      <c r="R31" s="245">
        <v>100.15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40060</v>
      </c>
      <c r="Z31" s="7">
        <f t="shared" si="5"/>
        <v>4.6292172360804233E-2</v>
      </c>
      <c r="AA31" s="17">
        <f t="shared" si="3"/>
        <v>4.6292172360804233E-2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40000</v>
      </c>
      <c r="AI31" s="46">
        <f t="shared" si="12"/>
        <v>4.6292172360804233E-2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1213</v>
      </c>
      <c r="I32" s="242" t="s">
        <v>611</v>
      </c>
      <c r="J32" s="242" t="s">
        <v>735</v>
      </c>
      <c r="K32" s="242" t="s">
        <v>1214</v>
      </c>
      <c r="L32" s="572" t="s">
        <v>870</v>
      </c>
      <c r="M32" s="572"/>
      <c r="N32" s="572"/>
      <c r="O32" s="241" t="s">
        <v>865</v>
      </c>
      <c r="P32" s="243">
        <v>0.84774499830451</v>
      </c>
      <c r="Q32" s="244">
        <v>40000</v>
      </c>
      <c r="R32" s="245">
        <v>106.68</v>
      </c>
      <c r="S32" s="2" t="s">
        <v>66</v>
      </c>
      <c r="T32" s="2" t="s">
        <v>616</v>
      </c>
      <c r="U32" s="2" t="s">
        <v>622</v>
      </c>
      <c r="V32" s="109">
        <v>0</v>
      </c>
      <c r="W32" s="579">
        <v>0.01</v>
      </c>
      <c r="X32" s="130" t="s">
        <v>306</v>
      </c>
      <c r="Y32" s="247">
        <f t="shared" si="2"/>
        <v>36174.974567650053</v>
      </c>
      <c r="Z32" s="7">
        <f t="shared" si="5"/>
        <v>4.1802749821102492E-2</v>
      </c>
      <c r="AA32" s="17">
        <f t="shared" si="3"/>
        <v>4.1802749821102492E-2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40000</v>
      </c>
      <c r="AI32" s="46">
        <f t="shared" si="12"/>
        <v>4.1802749821102492E-2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1192</v>
      </c>
      <c r="I33" s="242" t="s">
        <v>611</v>
      </c>
      <c r="J33" s="242" t="s">
        <v>722</v>
      </c>
      <c r="K33" s="242" t="s">
        <v>1193</v>
      </c>
      <c r="L33" s="572" t="s">
        <v>883</v>
      </c>
      <c r="M33" s="572"/>
      <c r="N33" s="572"/>
      <c r="O33" s="241" t="s">
        <v>58</v>
      </c>
      <c r="P33" s="243">
        <v>1</v>
      </c>
      <c r="Q33" s="244">
        <v>20000</v>
      </c>
      <c r="R33" s="245">
        <v>87.83</v>
      </c>
      <c r="S33" s="2" t="s">
        <v>66</v>
      </c>
      <c r="T33" s="2" t="s">
        <v>930</v>
      </c>
      <c r="U33" s="2" t="s">
        <v>621</v>
      </c>
      <c r="V33" s="109">
        <v>0</v>
      </c>
      <c r="W33" s="579">
        <v>0.01</v>
      </c>
      <c r="X33" s="130" t="s">
        <v>306</v>
      </c>
      <c r="Y33" s="247">
        <f t="shared" si="2"/>
        <v>17566</v>
      </c>
      <c r="Z33" s="7">
        <f t="shared" si="5"/>
        <v>2.0298759353217354E-2</v>
      </c>
      <c r="AA33" s="17">
        <f t="shared" si="3"/>
        <v>2.0298759353217354E-2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20000</v>
      </c>
      <c r="AI33" s="46">
        <f t="shared" si="12"/>
        <v>2.0298759353217354E-2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7.1564509093974188E-2</v>
      </c>
      <c r="F34" s="566">
        <f t="shared" si="1"/>
        <v>2.1564509093974185E-2</v>
      </c>
      <c r="G34" s="43"/>
      <c r="H34" s="197" t="s">
        <v>1211</v>
      </c>
      <c r="I34" s="242" t="s">
        <v>611</v>
      </c>
      <c r="J34" s="242" t="s">
        <v>759</v>
      </c>
      <c r="K34" s="242" t="s">
        <v>1212</v>
      </c>
      <c r="L34" s="572" t="s">
        <v>875</v>
      </c>
      <c r="M34" s="572"/>
      <c r="N34" s="572"/>
      <c r="O34" s="241" t="s">
        <v>58</v>
      </c>
      <c r="P34" s="243">
        <v>1</v>
      </c>
      <c r="Q34" s="244">
        <v>40000</v>
      </c>
      <c r="R34" s="245">
        <v>99.56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39824</v>
      </c>
      <c r="Z34" s="7">
        <f t="shared" si="5"/>
        <v>4.6019457615992708E-2</v>
      </c>
      <c r="AA34" s="17">
        <f t="shared" si="3"/>
        <v>4.6019457615992708E-2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40000</v>
      </c>
      <c r="AI34" s="46">
        <f t="shared" si="12"/>
        <v>4.6019457615992708E-2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5.8499623903977872E-2</v>
      </c>
      <c r="F35" s="566">
        <f t="shared" si="1"/>
        <v>8.4996239039778695E-3</v>
      </c>
      <c r="G35" s="43"/>
      <c r="H35" s="197" t="s">
        <v>1175</v>
      </c>
      <c r="I35" s="242" t="s">
        <v>611</v>
      </c>
      <c r="J35" s="242" t="s">
        <v>702</v>
      </c>
      <c r="K35" s="242" t="s">
        <v>549</v>
      </c>
      <c r="L35" s="572" t="s">
        <v>12</v>
      </c>
      <c r="M35" s="572"/>
      <c r="N35" s="572"/>
      <c r="O35" s="241" t="s">
        <v>58</v>
      </c>
      <c r="P35" s="243">
        <v>1</v>
      </c>
      <c r="Q35" s="244">
        <v>190</v>
      </c>
      <c r="R35" s="245">
        <v>134.24</v>
      </c>
      <c r="S35" s="2" t="s">
        <v>13</v>
      </c>
      <c r="T35" s="2" t="s">
        <v>231</v>
      </c>
      <c r="U35" s="2" t="s">
        <v>621</v>
      </c>
      <c r="V35" s="109">
        <v>0</v>
      </c>
      <c r="W35" s="579">
        <v>1</v>
      </c>
      <c r="X35" s="130">
        <v>0.04</v>
      </c>
      <c r="Y35" s="247">
        <f t="shared" si="2"/>
        <v>25505.600000000002</v>
      </c>
      <c r="Z35" s="7">
        <f t="shared" si="5"/>
        <v>2.9473530488410598E-2</v>
      </c>
      <c r="AA35" s="17">
        <f t="shared" si="3"/>
        <v>2.9473530488410598E-2</v>
      </c>
      <c r="AB35" s="196">
        <f t="shared" si="4"/>
        <v>-1.0526469511589403E-2</v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190</v>
      </c>
      <c r="AI35" s="46">
        <f t="shared" si="12"/>
        <v>2.9473530488410598E-2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1124</v>
      </c>
      <c r="I36" s="242" t="s">
        <v>611</v>
      </c>
      <c r="J36" s="242" t="s">
        <v>701</v>
      </c>
      <c r="K36" s="242" t="s">
        <v>544</v>
      </c>
      <c r="L36" s="572" t="s">
        <v>53</v>
      </c>
      <c r="M36" s="572"/>
      <c r="N36" s="572"/>
      <c r="O36" s="241" t="s">
        <v>58</v>
      </c>
      <c r="P36" s="243">
        <v>1</v>
      </c>
      <c r="Q36" s="244">
        <v>15</v>
      </c>
      <c r="R36" s="245">
        <v>2807.3829999999998</v>
      </c>
      <c r="S36" s="2" t="s">
        <v>228</v>
      </c>
      <c r="T36" s="2" t="s">
        <v>229</v>
      </c>
      <c r="U36" s="2" t="s">
        <v>621</v>
      </c>
      <c r="V36" s="109">
        <v>0</v>
      </c>
      <c r="W36" s="579">
        <v>1</v>
      </c>
      <c r="X36" s="130">
        <v>0.06</v>
      </c>
      <c r="Y36" s="247">
        <f t="shared" si="2"/>
        <v>42110.744999999995</v>
      </c>
      <c r="Z36" s="7">
        <f t="shared" si="5"/>
        <v>4.8661953713975907E-2</v>
      </c>
      <c r="AA36" s="17">
        <f t="shared" si="3"/>
        <v>4.8661953713975907E-2</v>
      </c>
      <c r="AB36" s="196">
        <f t="shared" si="4"/>
        <v>-1.1338046286024091E-2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15</v>
      </c>
      <c r="AI36" s="46">
        <f t="shared" si="12"/>
        <v>4.8661953713975907E-2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6.9539948785034375E-2</v>
      </c>
      <c r="F37" s="566">
        <f t="shared" si="1"/>
        <v>4.5399487850343728E-3</v>
      </c>
      <c r="G37" s="43"/>
      <c r="H37" s="197" t="s">
        <v>1210</v>
      </c>
      <c r="I37" s="242" t="s">
        <v>611</v>
      </c>
      <c r="J37" s="242" t="s">
        <v>703</v>
      </c>
      <c r="K37" s="242" t="s">
        <v>632</v>
      </c>
      <c r="L37" s="572" t="s">
        <v>633</v>
      </c>
      <c r="M37" s="572"/>
      <c r="N37" s="572"/>
      <c r="O37" s="241" t="s">
        <v>58</v>
      </c>
      <c r="P37" s="243">
        <v>1</v>
      </c>
      <c r="Q37" s="244">
        <v>435</v>
      </c>
      <c r="R37" s="245">
        <v>104.8</v>
      </c>
      <c r="S37" s="2" t="s">
        <v>236</v>
      </c>
      <c r="T37" s="2" t="s">
        <v>704</v>
      </c>
      <c r="U37" s="2" t="s">
        <v>623</v>
      </c>
      <c r="V37" s="109">
        <v>0</v>
      </c>
      <c r="W37" s="579">
        <v>1</v>
      </c>
      <c r="X37" s="130">
        <v>2.5000000000000001E-2</v>
      </c>
      <c r="Y37" s="247">
        <f t="shared" si="2"/>
        <v>45588</v>
      </c>
      <c r="Z37" s="7">
        <f t="shared" si="5"/>
        <v>5.2680168586728492E-2</v>
      </c>
      <c r="AA37" s="17">
        <f t="shared" si="3"/>
        <v>5.2680168586728492E-2</v>
      </c>
      <c r="AB37" s="196">
        <f t="shared" si="4"/>
        <v>2.768016858672849E-2</v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435</v>
      </c>
      <c r="AI37" s="46">
        <f t="shared" si="12"/>
        <v>5.2680168586728492E-2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4.1802749821102492E-2</v>
      </c>
      <c r="F38" s="566">
        <f t="shared" si="1"/>
        <v>1.680274982110249E-2</v>
      </c>
      <c r="G38" s="43"/>
      <c r="H38" s="197" t="s">
        <v>1172</v>
      </c>
      <c r="I38" s="242" t="s">
        <v>611</v>
      </c>
      <c r="J38" s="242" t="s">
        <v>700</v>
      </c>
      <c r="K38" s="242" t="s">
        <v>542</v>
      </c>
      <c r="L38" s="572" t="s">
        <v>5</v>
      </c>
      <c r="M38" s="572"/>
      <c r="N38" s="572"/>
      <c r="O38" s="241" t="s">
        <v>58</v>
      </c>
      <c r="P38" s="243">
        <v>1</v>
      </c>
      <c r="Q38" s="244">
        <v>30</v>
      </c>
      <c r="R38" s="245">
        <v>1114.3699999999999</v>
      </c>
      <c r="S38" s="2" t="s">
        <v>224</v>
      </c>
      <c r="T38" s="2" t="s">
        <v>225</v>
      </c>
      <c r="U38" s="2" t="s">
        <v>622</v>
      </c>
      <c r="V38" s="109">
        <v>0.3</v>
      </c>
      <c r="W38" s="579">
        <v>1</v>
      </c>
      <c r="X38" s="130">
        <v>4.4999999999999998E-2</v>
      </c>
      <c r="Y38" s="247">
        <f t="shared" si="2"/>
        <v>33431.1</v>
      </c>
      <c r="Z38" s="7">
        <f t="shared" si="5"/>
        <v>3.8632008073172297E-2</v>
      </c>
      <c r="AA38" s="17">
        <f t="shared" si="3"/>
        <v>3.8632008073172297E-2</v>
      </c>
      <c r="AB38" s="196">
        <f t="shared" si="4"/>
        <v>-6.3679919268277013E-3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30</v>
      </c>
      <c r="AI38" s="46">
        <f t="shared" si="12"/>
        <v>3.8632008073172297E-2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ref="Y39:Y78" si="13">IF(H39&lt;&gt;"",R39*W39*Q39*P39,"")</f>
        <v/>
      </c>
      <c r="Z39" s="7" t="str">
        <f t="shared" ref="Z39:Z78" si="14">IF(H39&lt;&gt;"",Y39/($D$6+$D$7),"")</f>
        <v/>
      </c>
      <c r="AA39" s="17" t="str">
        <f t="shared" si="3"/>
        <v/>
      </c>
      <c r="AB39" s="196" t="str">
        <f t="shared" ref="AB39:AB78" si="15">IF(AND(S39&lt;&gt;"",X39&lt;&gt;"-"),AA39-X39,"")</f>
        <v/>
      </c>
      <c r="AC39" s="247" t="str">
        <f t="shared" ref="AC39:AC78" si="16">IF(AND($AA39&lt;&gt;"",Q39&lt;&gt;""),($D$6+$D$7)*AA39-Y39,"")</f>
        <v/>
      </c>
      <c r="AD39" s="246" t="str">
        <f t="shared" ref="AD39:AD78" si="17">IF(AND($AC39&lt;&gt;""),AC39/R39/W39/P39,"")</f>
        <v/>
      </c>
      <c r="AE39" s="18" t="str">
        <f t="shared" ref="AE39:AE78" si="18">IF(Q39&lt;&gt;"",ROUND(AD39,0),"")</f>
        <v/>
      </c>
      <c r="AF39" s="247" t="str">
        <f t="shared" ref="AF39:AF78" si="19">IF(AD39&lt;&gt;"",AE39*R39*W39,"")</f>
        <v/>
      </c>
      <c r="AG39" s="247" t="str">
        <f t="shared" ref="AG39:AG78" si="20">IF(AD39&lt;&gt;"",AE39*R39*W39*P39,"")</f>
        <v/>
      </c>
      <c r="AH39" s="45" t="str">
        <f t="shared" ref="AH39:AH78" si="21">IF(H39&lt;&gt;"",AE39+Q39,"")</f>
        <v/>
      </c>
      <c r="AI39" s="46" t="str">
        <f t="shared" ref="AI39:AI78" si="22">IF(AH39&lt;&gt;"",(AH39*R39*W39*P39)/($D$6+$D$7),"")</f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6.6318216969210059E-2</v>
      </c>
      <c r="F40" s="571">
        <f t="shared" si="1"/>
        <v>-8.6817830307899385E-3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4.8661953713975907E-2</v>
      </c>
      <c r="F41" s="571">
        <f t="shared" si="1"/>
        <v>-1.1338046286024091E-2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47" priority="13">
      <formula>$M3&gt;$N3</formula>
    </cfRule>
  </conditionalFormatting>
  <conditionalFormatting sqref="L1:M1">
    <cfRule type="cellIs" dxfId="546" priority="10" operator="notBetween">
      <formula>0.99</formula>
      <formula>1.01</formula>
    </cfRule>
  </conditionalFormatting>
  <conditionalFormatting sqref="K7:N7">
    <cfRule type="expression" dxfId="545" priority="9">
      <formula>$M7&gt;$N7</formula>
    </cfRule>
  </conditionalFormatting>
  <conditionalFormatting sqref="D5">
    <cfRule type="cellIs" dxfId="544" priority="8" operator="greaterThan">
      <formula>TODAY()-60</formula>
    </cfRule>
  </conditionalFormatting>
  <conditionalFormatting sqref="D13:E13">
    <cfRule type="cellIs" dxfId="543" priority="6" operator="notBetween">
      <formula>0.99</formula>
      <formula>1.01</formula>
    </cfRule>
  </conditionalFormatting>
  <conditionalFormatting sqref="D3:E3">
    <cfRule type="cellIs" dxfId="542" priority="5" operator="notEqual">
      <formula>"D"</formula>
    </cfRule>
  </conditionalFormatting>
  <conditionalFormatting sqref="P17:P100 W17:W100">
    <cfRule type="cellIs" dxfId="541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40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39" priority="14" stopIfTrue="1">
      <formula>$AH$15&lt;0</formula>
    </cfRule>
  </conditionalFormatting>
  <conditionalFormatting sqref="H16:AI16">
    <cfRule type="expression" dxfId="538" priority="15" stopIfTrue="1">
      <formula>$AH$16&lt;0</formula>
    </cfRule>
  </conditionalFormatting>
  <hyperlinks>
    <hyperlink ref="B2" location="Dashboard!A1" display="Go to Dashboard" xr:uid="{546F7A02-0623-4C0A-8F37-CF236F56BFE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8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8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5BAB0-328C-4191-A9A5-078FB1DD7CEF}">
  <sheetPr codeName="Sheet43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568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175</v>
      </c>
      <c r="C3" s="237" t="s">
        <v>35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0.39204829699895749</v>
      </c>
      <c r="M3" s="131">
        <f>SUMIF($L$15:$L$100, "VIA *", AA$15:AA$100)</f>
        <v>0.39204829699895749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46021</v>
      </c>
      <c r="R3" s="248" t="s">
        <v>4</v>
      </c>
      <c r="S3" s="254"/>
      <c r="T3" s="254">
        <v>11</v>
      </c>
      <c r="U3" s="268">
        <v>30140.59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0.57304065862766473</v>
      </c>
      <c r="M4" s="132">
        <f>SUMPRODUCT($V$15:$V$100,AI15:AI100)</f>
        <v>0.57304065862766473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46020</v>
      </c>
      <c r="R4" s="249" t="s">
        <v>3</v>
      </c>
      <c r="S4" s="255"/>
      <c r="T4" s="255">
        <v>4</v>
      </c>
      <c r="U4" s="269">
        <v>12202.27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160</v>
      </c>
      <c r="C5" s="556">
        <v>45405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0.4905729275686066</v>
      </c>
      <c r="M5" s="134">
        <f>SUMIF($S$15:$S$100, "Actions*", AI$15:AI$100)</f>
        <v>0.4905729275686066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46020</v>
      </c>
      <c r="R5" s="249" t="s">
        <v>2</v>
      </c>
      <c r="S5" s="255"/>
      <c r="T5" s="255">
        <v>7</v>
      </c>
      <c r="U5" s="269">
        <v>12725.46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977629.29772207537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8.18216068057529E-2</v>
      </c>
      <c r="M6" s="136">
        <f>SUMIF($T$15:$T$100, "*Obligations d'Etat*", AI$15:AI$100)+SUMIF($T$15:$T$100, "Crédit*", AI$15:AI$100)+SUMIF($T$15:$T$100, "*Convertibles*", AI$15:AI$100)</f>
        <v>8.18216068057529E-2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-26</v>
      </c>
      <c r="U6" s="269">
        <v>-15526.91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4.5594787414679046E-2</v>
      </c>
      <c r="M7" s="136">
        <f>SUMIF($S$15:$S$100, "*Performance Absolue*", AI$15:AI$100)+SUMIF($S$15:$S$100, "*Alternative Investment*", AI$15:AI$100)</f>
        <v>4.5594787414679046E-2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379</v>
      </c>
      <c r="U7" s="269">
        <v>36858.480000000003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45854</v>
      </c>
      <c r="R8" s="249" t="s">
        <v>53</v>
      </c>
      <c r="S8" s="255"/>
      <c r="T8" s="255">
        <v>-12</v>
      </c>
      <c r="U8" s="269">
        <v>-33246.83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0.15286509963256539</v>
      </c>
      <c r="M9" s="136">
        <f>SUMIF($T$15:$T$100, "*Diversifié*", AI$15:AI$100)</f>
        <v>0.15286509963256539</v>
      </c>
      <c r="N9" s="135" t="s">
        <v>306</v>
      </c>
      <c r="O9" s="19"/>
      <c r="P9" s="19"/>
      <c r="Q9" s="587">
        <v>45754</v>
      </c>
      <c r="R9" s="249" t="s">
        <v>7</v>
      </c>
      <c r="S9" s="255"/>
      <c r="T9" s="255">
        <v>70</v>
      </c>
      <c r="U9" s="269">
        <v>27609.9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45751</v>
      </c>
      <c r="R10" s="249" t="s">
        <v>61</v>
      </c>
      <c r="S10" s="255"/>
      <c r="T10" s="255">
        <v>60</v>
      </c>
      <c r="U10" s="269">
        <v>25507.5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0.2291455785783959</v>
      </c>
      <c r="M11" s="132">
        <f>SUMIF($T$15:$T$100, "*Cash*", AI$15:AI$100)+SUMIF($S$15:$S$100, "*Monétaire*", AI$15:AI$100)</f>
        <v>0.2291455785783959</v>
      </c>
      <c r="N11" s="133" t="s">
        <v>306</v>
      </c>
      <c r="O11" s="19"/>
      <c r="P11" s="19"/>
      <c r="Q11" s="588">
        <v>45727</v>
      </c>
      <c r="R11" s="250" t="s">
        <v>14</v>
      </c>
      <c r="S11" s="256"/>
      <c r="T11" s="256">
        <v>70</v>
      </c>
      <c r="U11" s="270">
        <v>25916.240000000002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0.137847916517613</v>
      </c>
      <c r="F15" s="563">
        <f t="shared" ref="F15:F50" si="1">E15-D15</f>
        <v>-2.2152083482387008E-2</v>
      </c>
      <c r="G15" s="43"/>
      <c r="H15" s="542" t="s">
        <v>1123</v>
      </c>
      <c r="I15" s="543" t="s">
        <v>568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15520.47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15520.47</v>
      </c>
      <c r="Z15" s="7">
        <f>IF(O15&lt;&gt;"",(Y15+$D$7)/($D$6+$D$7),"")</f>
        <v>1.5875618740317482E-2</v>
      </c>
      <c r="AA15" s="17">
        <f t="shared" ref="AA15:AA46" si="3">IF(S15&lt;&gt;"",Z15,"")</f>
        <v>1.5875618740317482E-2</v>
      </c>
      <c r="AB15" s="196">
        <f t="shared" ref="AB15:AB32" si="4">IF(AND(S15&lt;&gt;"",X15&lt;&gt;"-"),AA15-X15,"")</f>
        <v>5.8756187403174818E-3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15520.47</v>
      </c>
      <c r="AG15" s="539" t="s">
        <v>306</v>
      </c>
      <c r="AH15" s="45">
        <f>AF15</f>
        <v>15520.47</v>
      </c>
      <c r="AI15" s="46">
        <f>(AH15*P15)/($D$6+$D$7)</f>
        <v>1.5875618740317482E-2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9.6926282611201162E-2</v>
      </c>
      <c r="F16" s="566">
        <f t="shared" si="1"/>
        <v>1.9262826112011605E-3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171910.9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171910.9</v>
      </c>
      <c r="Z16" s="7">
        <f t="shared" ref="Z16:Z32" si="5">IF(H16&lt;&gt;"",Y16/($D$6+$D$7),"")</f>
        <v>0.1758446687313493</v>
      </c>
      <c r="AA16" s="17">
        <f t="shared" si="3"/>
        <v>0.1758446687313493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171910.9</v>
      </c>
      <c r="AI16" s="46">
        <f>(AH16*P16)/($D$6+$D$7)</f>
        <v>0.1758446687313493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0.22457330376079687</v>
      </c>
      <c r="F17" s="566">
        <f t="shared" si="1"/>
        <v>1.9573303760796856E-2</v>
      </c>
      <c r="G17" s="43"/>
      <c r="H17" s="542" t="s">
        <v>1135</v>
      </c>
      <c r="I17" s="543" t="s">
        <v>568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108.62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92.082061715835877</v>
      </c>
      <c r="Z17" s="7">
        <f t="shared" si="5"/>
        <v>9.4189138899981458E-5</v>
      </c>
      <c r="AA17" s="17">
        <f t="shared" si="3"/>
        <v>9.4189138899981458E-5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108.62</v>
      </c>
      <c r="AI17" s="46">
        <f>(AH17*P17)/($D$6+$D$7)</f>
        <v>9.4189138899981458E-5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3.122542467899557E-2</v>
      </c>
      <c r="F18" s="566">
        <f t="shared" si="1"/>
        <v>6.2254246789955683E-3</v>
      </c>
      <c r="G18" s="43"/>
      <c r="H18" s="197" t="s">
        <v>1174</v>
      </c>
      <c r="I18" s="242" t="s">
        <v>568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97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55290</v>
      </c>
      <c r="Z18" s="7">
        <f t="shared" si="5"/>
        <v>5.6555179073324045E-2</v>
      </c>
      <c r="AA18" s="17">
        <f t="shared" si="3"/>
        <v>5.6555179073324045E-2</v>
      </c>
      <c r="AB18" s="196">
        <f t="shared" si="4"/>
        <v>-3.4448209266759525E-3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97</v>
      </c>
      <c r="AI18" s="46">
        <f t="shared" ref="AI18:AI32" si="12">IF(AH18&lt;&gt;"",(AH18*R18*W18*P18)/($D$6+$D$7),"")</f>
        <v>5.6555179073324045E-2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0.19181447661056675</v>
      </c>
      <c r="F19" s="566">
        <f t="shared" si="1"/>
        <v>0.18181447661056674</v>
      </c>
      <c r="G19" s="43"/>
      <c r="H19" s="197" t="s">
        <v>1177</v>
      </c>
      <c r="I19" s="242" t="s">
        <v>568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70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29556.799999999999</v>
      </c>
      <c r="Z19" s="7">
        <f t="shared" si="5"/>
        <v>3.0233136495467969E-2</v>
      </c>
      <c r="AA19" s="17">
        <f t="shared" si="3"/>
        <v>3.0233136495467969E-2</v>
      </c>
      <c r="AB19" s="196">
        <f t="shared" si="4"/>
        <v>2.3313649546797058E-4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70</v>
      </c>
      <c r="AI19" s="46">
        <f t="shared" si="12"/>
        <v>3.0233136495467969E-2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568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19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49917.361817565274</v>
      </c>
      <c r="Z20" s="7">
        <f t="shared" si="5"/>
        <v>5.1059600948820984E-2</v>
      </c>
      <c r="AA20" s="17">
        <f t="shared" si="3"/>
        <v>5.1059600948820984E-2</v>
      </c>
      <c r="AB20" s="196">
        <f t="shared" si="4"/>
        <v>-1.8940399051179023E-2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19</v>
      </c>
      <c r="AI20" s="46">
        <f t="shared" si="12"/>
        <v>5.1059600948820984E-2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568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83.48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24862.013600000002</v>
      </c>
      <c r="Z21" s="7">
        <f t="shared" si="5"/>
        <v>2.5430921166059287E-2</v>
      </c>
      <c r="AA21" s="17">
        <f t="shared" si="3"/>
        <v>2.5430921166059287E-2</v>
      </c>
      <c r="AB21" s="196">
        <f t="shared" si="4"/>
        <v>4.3092116605928515E-4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83.48</v>
      </c>
      <c r="AI21" s="46">
        <f t="shared" si="12"/>
        <v>2.5430921166059287E-2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568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37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69895.959999999992</v>
      </c>
      <c r="Z22" s="7">
        <f t="shared" si="5"/>
        <v>7.1495361445141875E-2</v>
      </c>
      <c r="AA22" s="17">
        <f t="shared" si="3"/>
        <v>7.1495361445141875E-2</v>
      </c>
      <c r="AB22" s="196">
        <f t="shared" si="4"/>
        <v>1.4953614451418684E-3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37</v>
      </c>
      <c r="AI22" s="46">
        <f t="shared" si="12"/>
        <v>7.1495361445141875E-2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568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60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32258.399999999998</v>
      </c>
      <c r="Z23" s="7">
        <f t="shared" si="5"/>
        <v>3.2996556133458421E-2</v>
      </c>
      <c r="AA23" s="17">
        <f t="shared" si="3"/>
        <v>3.2996556133458421E-2</v>
      </c>
      <c r="AB23" s="196">
        <f t="shared" si="4"/>
        <v>-2.0034438665415821E-3</v>
      </c>
      <c r="AC23" s="247">
        <f t="shared" si="6"/>
        <v>-3.637978807091713E-12</v>
      </c>
      <c r="AD23" s="246">
        <f t="shared" si="7"/>
        <v>-6.7665702088604145E-15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60</v>
      </c>
      <c r="AI23" s="46">
        <f t="shared" si="12"/>
        <v>3.2996556133458421E-2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568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4375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67913.125</v>
      </c>
      <c r="Z24" s="7">
        <f t="shared" si="5"/>
        <v>6.9467154020691632E-2</v>
      </c>
      <c r="AA24" s="17">
        <f t="shared" si="3"/>
        <v>6.9467154020691632E-2</v>
      </c>
      <c r="AB24" s="196">
        <f t="shared" si="4"/>
        <v>9.4671540206916344E-3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4375</v>
      </c>
      <c r="AI24" s="46">
        <f t="shared" si="12"/>
        <v>6.9467154020691632E-2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4.1193528154112966E-2</v>
      </c>
      <c r="F25" s="566">
        <f t="shared" si="1"/>
        <v>-1.8806471845887032E-2</v>
      </c>
      <c r="G25" s="43"/>
      <c r="H25" s="197" t="s">
        <v>1202</v>
      </c>
      <c r="I25" s="242" t="s">
        <v>568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6100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49933.536792132931</v>
      </c>
      <c r="Z25" s="7">
        <f t="shared" si="5"/>
        <v>5.1076146048896591E-2</v>
      </c>
      <c r="AA25" s="17">
        <f t="shared" si="3"/>
        <v>5.1076146048896591E-2</v>
      </c>
      <c r="AB25" s="196">
        <f t="shared" si="4"/>
        <v>1.107614604889659E-2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6100</v>
      </c>
      <c r="AI25" s="46">
        <f t="shared" si="12"/>
        <v>5.1076146048896591E-2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0.15286509963256539</v>
      </c>
      <c r="F26" s="566">
        <f t="shared" si="1"/>
        <v>-2.71349003674346E-2</v>
      </c>
      <c r="G26" s="43"/>
      <c r="H26" s="197" t="s">
        <v>1171</v>
      </c>
      <c r="I26" s="242" t="s">
        <v>568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29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69444.379450661232</v>
      </c>
      <c r="Z26" s="7">
        <f t="shared" si="5"/>
        <v>7.1033447557750234E-2</v>
      </c>
      <c r="AA26" s="17">
        <f t="shared" si="3"/>
        <v>7.1033447557750234E-2</v>
      </c>
      <c r="AB26" s="196">
        <f t="shared" si="4"/>
        <v>1.0334475577502278E-3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29</v>
      </c>
      <c r="AI26" s="46">
        <f t="shared" si="12"/>
        <v>7.1033447557750234E-2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4.5594787414679046E-2</v>
      </c>
      <c r="F27" s="566">
        <f t="shared" si="1"/>
        <v>-1.4405212585320952E-2</v>
      </c>
      <c r="G27" s="43"/>
      <c r="H27" s="197" t="s">
        <v>1180</v>
      </c>
      <c r="I27" s="242" t="s">
        <v>568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1878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30526.89</v>
      </c>
      <c r="Z27" s="7">
        <f t="shared" si="5"/>
        <v>3.122542467899557E-2</v>
      </c>
      <c r="AA27" s="17">
        <f t="shared" si="3"/>
        <v>3.122542467899557E-2</v>
      </c>
      <c r="AB27" s="196">
        <f t="shared" si="4"/>
        <v>6.2254246789955683E-3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1878</v>
      </c>
      <c r="AI27" s="46">
        <f t="shared" si="12"/>
        <v>3.122542467899557E-2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568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130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149445.4</v>
      </c>
      <c r="Z28" s="7">
        <f t="shared" si="5"/>
        <v>0.15286509963256539</v>
      </c>
      <c r="AA28" s="17">
        <f t="shared" si="3"/>
        <v>0.15286509963256539</v>
      </c>
      <c r="AB28" s="196">
        <f t="shared" si="4"/>
        <v>-2.71349003674346E-2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130</v>
      </c>
      <c r="AI28" s="46">
        <f t="shared" si="12"/>
        <v>0.15286509963256539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568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300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40272</v>
      </c>
      <c r="Z29" s="7">
        <f t="shared" si="5"/>
        <v>4.1193528154112966E-2</v>
      </c>
      <c r="AA29" s="17">
        <f t="shared" si="3"/>
        <v>4.1193528154112966E-2</v>
      </c>
      <c r="AB29" s="196">
        <f t="shared" si="4"/>
        <v>-1.8806471845887032E-2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300</v>
      </c>
      <c r="AI29" s="46">
        <f t="shared" si="12"/>
        <v>4.1193528154112966E-2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568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13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36495.978999999999</v>
      </c>
      <c r="Z30" s="7">
        <f t="shared" si="5"/>
        <v>3.7331101967829149E-2</v>
      </c>
      <c r="AA30" s="17">
        <f t="shared" si="3"/>
        <v>3.7331101967829149E-2</v>
      </c>
      <c r="AB30" s="196">
        <f t="shared" si="4"/>
        <v>-0.14266889803217084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13</v>
      </c>
      <c r="AI30" s="46">
        <f t="shared" si="12"/>
        <v>3.7331101967829149E-2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4.0628078651639941E-2</v>
      </c>
      <c r="F31" s="566">
        <f t="shared" si="1"/>
        <v>1.562807865163994E-2</v>
      </c>
      <c r="G31" s="43"/>
      <c r="H31" s="197" t="s">
        <v>1210</v>
      </c>
      <c r="I31" s="242" t="s">
        <v>568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379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39719.199999999997</v>
      </c>
      <c r="Z31" s="7">
        <f t="shared" si="5"/>
        <v>4.0628078651639941E-2</v>
      </c>
      <c r="AA31" s="17">
        <f t="shared" si="3"/>
        <v>4.0628078651639941E-2</v>
      </c>
      <c r="AB31" s="196">
        <f t="shared" si="4"/>
        <v>1.562807865163994E-2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379</v>
      </c>
      <c r="AI31" s="46">
        <f t="shared" si="12"/>
        <v>4.0628078651639941E-2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568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40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44574.799999999996</v>
      </c>
      <c r="Z32" s="7">
        <f t="shared" si="5"/>
        <v>4.5594787414679046E-2</v>
      </c>
      <c r="AA32" s="17">
        <f t="shared" si="3"/>
        <v>4.5594787414679046E-2</v>
      </c>
      <c r="AB32" s="196">
        <f t="shared" si="4"/>
        <v>-1.4405212585320952E-2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40</v>
      </c>
      <c r="AI32" s="46">
        <f t="shared" si="12"/>
        <v>4.5594787414679046E-2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3.7331101967829149E-2</v>
      </c>
      <c r="F41" s="571">
        <f t="shared" si="1"/>
        <v>-0.14266889803217084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537" priority="13">
      <formula>$M3&gt;$N3</formula>
    </cfRule>
  </conditionalFormatting>
  <conditionalFormatting sqref="L1:M1">
    <cfRule type="cellIs" dxfId="536" priority="10" operator="notBetween">
      <formula>0.99</formula>
      <formula>1.01</formula>
    </cfRule>
  </conditionalFormatting>
  <conditionalFormatting sqref="K7:N7">
    <cfRule type="expression" dxfId="535" priority="9">
      <formula>$M7&gt;$N7</formula>
    </cfRule>
  </conditionalFormatting>
  <conditionalFormatting sqref="D5">
    <cfRule type="cellIs" dxfId="534" priority="8" operator="greaterThan">
      <formula>TODAY()-60</formula>
    </cfRule>
  </conditionalFormatting>
  <conditionalFormatting sqref="D13:E13">
    <cfRule type="cellIs" dxfId="533" priority="6" operator="notBetween">
      <formula>0.99</formula>
      <formula>1.01</formula>
    </cfRule>
  </conditionalFormatting>
  <conditionalFormatting sqref="D3:E3">
    <cfRule type="cellIs" dxfId="532" priority="5" operator="notEqual">
      <formula>"D"</formula>
    </cfRule>
  </conditionalFormatting>
  <conditionalFormatting sqref="P18:P100 W18:W100">
    <cfRule type="cellIs" dxfId="531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530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29" priority="14" stopIfTrue="1">
      <formula>$AH$15&lt;0</formula>
    </cfRule>
  </conditionalFormatting>
  <conditionalFormatting sqref="H16:AI16">
    <cfRule type="expression" dxfId="528" priority="15" stopIfTrue="1">
      <formula>$AH$16&lt;0</formula>
    </cfRule>
  </conditionalFormatting>
  <conditionalFormatting sqref="H17:AI17">
    <cfRule type="expression" dxfId="527" priority="16" stopIfTrue="1">
      <formula>$AH$17&lt;0</formula>
    </cfRule>
  </conditionalFormatting>
  <hyperlinks>
    <hyperlink ref="B2" location="Dashboard!A1" display="Go to Dashboard" xr:uid="{23CCA434-BDAF-4200-AA16-7A6B4FB0373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636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7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BF64-AC79-4418-8281-F45FCB1876E8}">
  <sheetPr codeName="Sheet47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171</v>
      </c>
      <c r="C3" s="237" t="s">
        <v>35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0.39344774220472783</v>
      </c>
      <c r="M3" s="131">
        <f>SUMIF($L$15:$L$100, "VIA *", AA$15:AA$100)</f>
        <v>0.39344774220472783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46020</v>
      </c>
      <c r="R3" s="248" t="s">
        <v>4</v>
      </c>
      <c r="S3" s="254"/>
      <c r="T3" s="254">
        <v>11</v>
      </c>
      <c r="U3" s="268">
        <v>30128.18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0.57372383951915606</v>
      </c>
      <c r="M4" s="132">
        <f>SUMPRODUCT($V$15:$V$100,AI15:AI100)</f>
        <v>0.57372383951915606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46014</v>
      </c>
      <c r="R4" s="249" t="s">
        <v>3</v>
      </c>
      <c r="S4" s="255"/>
      <c r="T4" s="255">
        <v>4</v>
      </c>
      <c r="U4" s="269">
        <v>12220.19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158</v>
      </c>
      <c r="C5" s="556">
        <v>45406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0.49136764671384608</v>
      </c>
      <c r="M5" s="134">
        <f>SUMIF($S$15:$S$100, "Actions*", AI$15:AI$100)</f>
        <v>0.49136764671384608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46014</v>
      </c>
      <c r="R5" s="249" t="s">
        <v>2</v>
      </c>
      <c r="S5" s="255"/>
      <c r="T5" s="255">
        <v>8</v>
      </c>
      <c r="U5" s="269">
        <v>14549.52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978953.3398003527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8.1710942440130357E-2</v>
      </c>
      <c r="M6" s="136">
        <f>SUMIF($T$15:$T$100, "*Obligations d'Etat*", AI$15:AI$100)+SUMIF($T$15:$T$100, "Crédit*", AI$15:AI$100)+SUMIF($T$15:$T$100, "*Convertibles*", AI$15:AI$100)</f>
        <v>8.1710942440130357E-2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-36</v>
      </c>
      <c r="U6" s="269">
        <v>-21518.03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4.5533120106715771E-2</v>
      </c>
      <c r="M7" s="136">
        <f>SUMIF($S$15:$S$100, "*Performance Absolue*", AI$15:AI$100)+SUMIF($S$15:$S$100, "*Alternative Investment*", AI$15:AI$100)</f>
        <v>4.5533120106715771E-2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379</v>
      </c>
      <c r="U7" s="269">
        <v>36858.480000000003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45854</v>
      </c>
      <c r="R8" s="249" t="s">
        <v>53</v>
      </c>
      <c r="S8" s="255"/>
      <c r="T8" s="255">
        <v>-5</v>
      </c>
      <c r="U8" s="269">
        <v>-13823.68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0.15265834838510059</v>
      </c>
      <c r="M9" s="136">
        <f>SUMIF($T$15:$T$100, "*Diversifié*", AI$15:AI$100)</f>
        <v>0.15265834838510059</v>
      </c>
      <c r="N9" s="135" t="s">
        <v>306</v>
      </c>
      <c r="O9" s="19"/>
      <c r="P9" s="19"/>
      <c r="Q9" s="587">
        <v>45754</v>
      </c>
      <c r="R9" s="249" t="s">
        <v>7</v>
      </c>
      <c r="S9" s="255"/>
      <c r="T9" s="255">
        <v>80</v>
      </c>
      <c r="U9" s="269">
        <v>31547.02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45751</v>
      </c>
      <c r="R10" s="249" t="s">
        <v>61</v>
      </c>
      <c r="S10" s="255"/>
      <c r="T10" s="255">
        <v>60</v>
      </c>
      <c r="U10" s="269">
        <v>25507.5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0.22872994235420713</v>
      </c>
      <c r="M11" s="132">
        <f>SUMIF($T$15:$T$100, "*Cash*", AI$15:AI$100)+SUMIF($S$15:$S$100, "*Monétaire*", AI$15:AI$100)</f>
        <v>0.22872994235420713</v>
      </c>
      <c r="N11" s="133" t="s">
        <v>306</v>
      </c>
      <c r="O11" s="19"/>
      <c r="P11" s="19"/>
      <c r="Q11" s="588">
        <v>45727</v>
      </c>
      <c r="R11" s="250" t="s">
        <v>14</v>
      </c>
      <c r="S11" s="256"/>
      <c r="T11" s="256">
        <v>70</v>
      </c>
      <c r="U11" s="270">
        <v>25916.240000000002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0.13766147612821772</v>
      </c>
      <c r="F15" s="563">
        <f t="shared" ref="F15:F50" si="1">E15-D15</f>
        <v>-2.2338523871782284E-2</v>
      </c>
      <c r="G15" s="43"/>
      <c r="H15" s="542" t="s">
        <v>1123</v>
      </c>
      <c r="I15" s="543" t="s">
        <v>566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11714.5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11714.5</v>
      </c>
      <c r="Z15" s="7">
        <f>IF(O15&lt;&gt;"",(Y15+$D$7)/($D$6+$D$7),"")</f>
        <v>1.1966351738877615E-2</v>
      </c>
      <c r="AA15" s="17">
        <f t="shared" ref="AA15:AA46" si="3">IF(S15&lt;&gt;"",Z15,"")</f>
        <v>1.1966351738877615E-2</v>
      </c>
      <c r="AB15" s="196">
        <f t="shared" ref="AB15:AB32" si="4">IF(AND(S15&lt;&gt;"",X15&lt;&gt;"-"),AA15-X15,"")</f>
        <v>1.9663517388776152E-3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11714.5</v>
      </c>
      <c r="AG15" s="539" t="s">
        <v>306</v>
      </c>
      <c r="AH15" s="45">
        <f>AF15</f>
        <v>11714.5</v>
      </c>
      <c r="AI15" s="46">
        <f>(AH15*P15)/($D$6+$D$7)</f>
        <v>1.1966351738877615E-2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9.8447431396122262E-2</v>
      </c>
      <c r="F16" s="566">
        <f t="shared" si="1"/>
        <v>3.4474313961222608E-3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152575.39000000001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152575.39000000001</v>
      </c>
      <c r="Z16" s="7">
        <f t="shared" ref="Z16:Z32" si="5">IF(H16&lt;&gt;"",Y16/($D$6+$D$7),"")</f>
        <v>0.15585563049523501</v>
      </c>
      <c r="AA16" s="17">
        <f t="shared" si="3"/>
        <v>0.15585563049523501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152575.39000000001</v>
      </c>
      <c r="AI16" s="46">
        <f>(AH16*P16)/($D$6+$D$7)</f>
        <v>0.15585563049523501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0.22415856948559654</v>
      </c>
      <c r="F17" s="566">
        <f t="shared" si="1"/>
        <v>1.9158569485596522E-2</v>
      </c>
      <c r="G17" s="43"/>
      <c r="H17" s="542" t="s">
        <v>1135</v>
      </c>
      <c r="I17" s="543" t="s">
        <v>566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4103.1099999999997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3478.3909799932176</v>
      </c>
      <c r="Z17" s="7">
        <f t="shared" si="5"/>
        <v>3.553173413456661E-3</v>
      </c>
      <c r="AA17" s="17">
        <f t="shared" si="3"/>
        <v>3.553173413456661E-3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4103.1099999999997</v>
      </c>
      <c r="AI17" s="46">
        <f>(AH17*P17)/($D$6+$D$7)</f>
        <v>3.553173413456661E-3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3.1100169703909549E-2</v>
      </c>
      <c r="F18" s="566">
        <f t="shared" si="1"/>
        <v>6.1001697039095477E-3</v>
      </c>
      <c r="G18" s="43"/>
      <c r="H18" s="197" t="s">
        <v>1174</v>
      </c>
      <c r="I18" s="242" t="s">
        <v>566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97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55290</v>
      </c>
      <c r="Z18" s="7">
        <f t="shared" si="5"/>
        <v>5.6478687749587551E-2</v>
      </c>
      <c r="AA18" s="17">
        <f t="shared" si="3"/>
        <v>5.6478687749587551E-2</v>
      </c>
      <c r="AB18" s="196">
        <f t="shared" si="4"/>
        <v>-3.5213122504124464E-3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97</v>
      </c>
      <c r="AI18" s="46">
        <f t="shared" ref="AI18:AI32" si="12">IF(AH18&lt;&gt;"",(AH18*R18*W18*P18)/($D$6+$D$7),"")</f>
        <v>5.6478687749587551E-2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0.17137515564756928</v>
      </c>
      <c r="F19" s="566">
        <f t="shared" si="1"/>
        <v>0.16137515564756927</v>
      </c>
      <c r="G19" s="43"/>
      <c r="H19" s="197" t="s">
        <v>1177</v>
      </c>
      <c r="I19" s="242" t="s">
        <v>566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70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29556.799999999999</v>
      </c>
      <c r="Z19" s="7">
        <f t="shared" si="5"/>
        <v>3.0192245940984071E-2</v>
      </c>
      <c r="AA19" s="17">
        <f t="shared" si="3"/>
        <v>3.0192245940984071E-2</v>
      </c>
      <c r="AB19" s="196">
        <f t="shared" si="4"/>
        <v>1.9224594098407252E-4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70</v>
      </c>
      <c r="AI19" s="46">
        <f t="shared" si="12"/>
        <v>3.0192245940984071E-2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566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19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49917.361817565274</v>
      </c>
      <c r="Z20" s="7">
        <f t="shared" si="5"/>
        <v>5.0990542437646107E-2</v>
      </c>
      <c r="AA20" s="17">
        <f t="shared" si="3"/>
        <v>5.0990542437646107E-2</v>
      </c>
      <c r="AB20" s="196">
        <f t="shared" si="4"/>
        <v>-1.90094575623539E-2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19</v>
      </c>
      <c r="AI20" s="46">
        <f t="shared" si="12"/>
        <v>5.0990542437646107E-2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566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82.567999999999998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24590.401759999997</v>
      </c>
      <c r="Z21" s="7">
        <f t="shared" si="5"/>
        <v>2.511907438307014E-2</v>
      </c>
      <c r="AA21" s="17">
        <f t="shared" si="3"/>
        <v>2.511907438307014E-2</v>
      </c>
      <c r="AB21" s="196">
        <f t="shared" si="4"/>
        <v>1.1907438307013837E-4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82.567999999999998</v>
      </c>
      <c r="AI21" s="46">
        <f t="shared" si="12"/>
        <v>2.511907438307014E-2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566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38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71785.039999999994</v>
      </c>
      <c r="Z22" s="7">
        <f t="shared" si="5"/>
        <v>7.3328357013052126E-2</v>
      </c>
      <c r="AA22" s="17">
        <f t="shared" si="3"/>
        <v>7.3328357013052126E-2</v>
      </c>
      <c r="AB22" s="196">
        <f t="shared" si="4"/>
        <v>3.328357013052119E-3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38</v>
      </c>
      <c r="AI22" s="46">
        <f t="shared" si="12"/>
        <v>7.3328357013052126E-2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566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60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32258.399999999998</v>
      </c>
      <c r="Z23" s="7">
        <f t="shared" si="5"/>
        <v>3.2951928032217311E-2</v>
      </c>
      <c r="AA23" s="17">
        <f t="shared" si="3"/>
        <v>3.2951928032217311E-2</v>
      </c>
      <c r="AB23" s="196">
        <f t="shared" si="4"/>
        <v>-2.0480719677826928E-3</v>
      </c>
      <c r="AC23" s="247">
        <f t="shared" si="6"/>
        <v>3.637978807091713E-12</v>
      </c>
      <c r="AD23" s="246">
        <f t="shared" si="7"/>
        <v>6.7665702088604145E-15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60</v>
      </c>
      <c r="AI23" s="46">
        <f t="shared" si="12"/>
        <v>3.2951928032217311E-2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566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4368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67804.463999999993</v>
      </c>
      <c r="Z24" s="7">
        <f t="shared" si="5"/>
        <v>6.926220203082202E-2</v>
      </c>
      <c r="AA24" s="17">
        <f t="shared" si="3"/>
        <v>6.926220203082202E-2</v>
      </c>
      <c r="AB24" s="196">
        <f t="shared" si="4"/>
        <v>9.2622020308220226E-3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4368</v>
      </c>
      <c r="AI24" s="46">
        <f t="shared" si="12"/>
        <v>6.926220203082202E-2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4.1137813583855848E-2</v>
      </c>
      <c r="F25" s="566">
        <f t="shared" si="1"/>
        <v>-1.886218641614415E-2</v>
      </c>
      <c r="G25" s="43"/>
      <c r="H25" s="197" t="s">
        <v>1202</v>
      </c>
      <c r="I25" s="242" t="s">
        <v>566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6100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49933.536792132931</v>
      </c>
      <c r="Z25" s="7">
        <f t="shared" si="5"/>
        <v>5.1007065160343958E-2</v>
      </c>
      <c r="AA25" s="17">
        <f t="shared" si="3"/>
        <v>5.1007065160343958E-2</v>
      </c>
      <c r="AB25" s="196">
        <f t="shared" si="4"/>
        <v>1.1007065160343957E-2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6100</v>
      </c>
      <c r="AI25" s="46">
        <f t="shared" si="12"/>
        <v>5.1007065160343958E-2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0.15265834838510059</v>
      </c>
      <c r="F26" s="566">
        <f t="shared" si="1"/>
        <v>-2.7341651614899404E-2</v>
      </c>
      <c r="G26" s="43"/>
      <c r="H26" s="197" t="s">
        <v>1171</v>
      </c>
      <c r="I26" s="242" t="s">
        <v>566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29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69444.379450661232</v>
      </c>
      <c r="Z26" s="7">
        <f t="shared" si="5"/>
        <v>7.0937374262213235E-2</v>
      </c>
      <c r="AA26" s="17">
        <f t="shared" si="3"/>
        <v>7.0937374262213235E-2</v>
      </c>
      <c r="AB26" s="196">
        <f t="shared" si="4"/>
        <v>9.3737426221322806E-4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29</v>
      </c>
      <c r="AI26" s="46">
        <f t="shared" si="12"/>
        <v>7.0937374262213235E-2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4.5533120106715771E-2</v>
      </c>
      <c r="F27" s="566">
        <f t="shared" si="1"/>
        <v>-1.4466879893284226E-2</v>
      </c>
      <c r="G27" s="43"/>
      <c r="H27" s="197" t="s">
        <v>1180</v>
      </c>
      <c r="I27" s="242" t="s">
        <v>566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1873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30445.614999999998</v>
      </c>
      <c r="Z27" s="7">
        <f t="shared" si="5"/>
        <v>3.1100169703909549E-2</v>
      </c>
      <c r="AA27" s="17">
        <f t="shared" si="3"/>
        <v>3.1100169703909549E-2</v>
      </c>
      <c r="AB27" s="196">
        <f t="shared" si="4"/>
        <v>6.1001697039095477E-3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1873</v>
      </c>
      <c r="AI27" s="46">
        <f t="shared" si="12"/>
        <v>3.1100169703909549E-2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566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130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149445.4</v>
      </c>
      <c r="Z28" s="7">
        <f t="shared" si="5"/>
        <v>0.15265834838510059</v>
      </c>
      <c r="AA28" s="17">
        <f t="shared" si="3"/>
        <v>0.15265834838510059</v>
      </c>
      <c r="AB28" s="196">
        <f t="shared" si="4"/>
        <v>-2.7341651614899404E-2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130</v>
      </c>
      <c r="AI28" s="46">
        <f t="shared" si="12"/>
        <v>0.15265834838510059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566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300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40272</v>
      </c>
      <c r="Z29" s="7">
        <f t="shared" si="5"/>
        <v>4.1137813583855848E-2</v>
      </c>
      <c r="AA29" s="17">
        <f t="shared" si="3"/>
        <v>4.1137813583855848E-2</v>
      </c>
      <c r="AB29" s="196">
        <f t="shared" si="4"/>
        <v>-1.886218641614415E-2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300</v>
      </c>
      <c r="AI29" s="46">
        <f t="shared" si="12"/>
        <v>4.1137813583855848E-2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566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20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56147.659999999996</v>
      </c>
      <c r="Z30" s="7">
        <f t="shared" si="5"/>
        <v>5.735478670663785E-2</v>
      </c>
      <c r="AA30" s="17">
        <f t="shared" si="3"/>
        <v>5.735478670663785E-2</v>
      </c>
      <c r="AB30" s="196">
        <f t="shared" si="4"/>
        <v>-0.12264521329336214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</v>
      </c>
      <c r="AI30" s="46">
        <f t="shared" si="12"/>
        <v>5.735478670663785E-2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4.057312885627451E-2</v>
      </c>
      <c r="F31" s="566">
        <f t="shared" si="1"/>
        <v>1.5573128856274508E-2</v>
      </c>
      <c r="G31" s="43"/>
      <c r="H31" s="197" t="s">
        <v>1210</v>
      </c>
      <c r="I31" s="242" t="s">
        <v>566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379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39719.199999999997</v>
      </c>
      <c r="Z31" s="7">
        <f t="shared" si="5"/>
        <v>4.057312885627451E-2</v>
      </c>
      <c r="AA31" s="17">
        <f t="shared" si="3"/>
        <v>4.057312885627451E-2</v>
      </c>
      <c r="AB31" s="196">
        <f t="shared" si="4"/>
        <v>1.5573128856274508E-2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379</v>
      </c>
      <c r="AI31" s="46">
        <f t="shared" si="12"/>
        <v>4.057312885627451E-2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566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40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44574.799999999996</v>
      </c>
      <c r="Z32" s="7">
        <f t="shared" si="5"/>
        <v>4.5533120106715771E-2</v>
      </c>
      <c r="AA32" s="17">
        <f t="shared" si="3"/>
        <v>4.5533120106715771E-2</v>
      </c>
      <c r="AB32" s="196">
        <f t="shared" si="4"/>
        <v>-1.4466879893284226E-2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40</v>
      </c>
      <c r="AI32" s="46">
        <f t="shared" si="12"/>
        <v>4.5533120106715771E-2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5.735478670663785E-2</v>
      </c>
      <c r="F41" s="571">
        <f t="shared" si="1"/>
        <v>-0.12264521329336214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526" priority="13">
      <formula>$M3&gt;$N3</formula>
    </cfRule>
  </conditionalFormatting>
  <conditionalFormatting sqref="L1:M1">
    <cfRule type="cellIs" dxfId="525" priority="10" operator="notBetween">
      <formula>0.99</formula>
      <formula>1.01</formula>
    </cfRule>
  </conditionalFormatting>
  <conditionalFormatting sqref="K7:N7">
    <cfRule type="expression" dxfId="524" priority="9">
      <formula>$M7&gt;$N7</formula>
    </cfRule>
  </conditionalFormatting>
  <conditionalFormatting sqref="D5">
    <cfRule type="cellIs" dxfId="523" priority="8" operator="greaterThan">
      <formula>TODAY()-60</formula>
    </cfRule>
  </conditionalFormatting>
  <conditionalFormatting sqref="D13:E13">
    <cfRule type="cellIs" dxfId="522" priority="6" operator="notBetween">
      <formula>0.99</formula>
      <formula>1.01</formula>
    </cfRule>
  </conditionalFormatting>
  <conditionalFormatting sqref="D3:E3">
    <cfRule type="cellIs" dxfId="521" priority="5" operator="notEqual">
      <formula>"D"</formula>
    </cfRule>
  </conditionalFormatting>
  <conditionalFormatting sqref="P18:P100 W18:W100">
    <cfRule type="cellIs" dxfId="520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519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18" priority="14" stopIfTrue="1">
      <formula>$AH$15&lt;0</formula>
    </cfRule>
  </conditionalFormatting>
  <conditionalFormatting sqref="H16:AI16">
    <cfRule type="expression" dxfId="517" priority="15" stopIfTrue="1">
      <formula>$AH$16&lt;0</formula>
    </cfRule>
  </conditionalFormatting>
  <conditionalFormatting sqref="H17:AI17">
    <cfRule type="expression" dxfId="516" priority="16" stopIfTrue="1">
      <formula>$AH$17&lt;0</formula>
    </cfRule>
  </conditionalFormatting>
  <hyperlinks>
    <hyperlink ref="B2" location="Dashboard!A1" display="Go to Dashboard" xr:uid="{F024643F-EAE5-452E-B228-99283A098537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046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6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69726-689A-436C-9A42-E41BA8B62A55}">
  <sheetPr codeName="Sheet17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280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0.31738690207577896</v>
      </c>
      <c r="M3" s="131">
        <f>SUMIF($L$15:$L$100, "VIA *", AA$15:AA$100)</f>
        <v>0.31738690207577896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46043</v>
      </c>
      <c r="R3" s="248" t="s">
        <v>6</v>
      </c>
      <c r="S3" s="254"/>
      <c r="T3" s="254">
        <v>29</v>
      </c>
      <c r="U3" s="268">
        <v>33279.199999999997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0.51792071657390115</v>
      </c>
      <c r="M4" s="132">
        <f>SUMPRODUCT($V$15:$V$100,AI15:AI100)</f>
        <v>0.51792071657390115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46042</v>
      </c>
      <c r="R4" s="249" t="s">
        <v>3</v>
      </c>
      <c r="S4" s="255"/>
      <c r="T4" s="255">
        <v>6</v>
      </c>
      <c r="U4" s="269">
        <v>18174.12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279</v>
      </c>
      <c r="C5" s="556">
        <v>45418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0.36948462315634789</v>
      </c>
      <c r="M5" s="134">
        <f>SUMIF($S$15:$S$100, "Actions*", AI$15:AI$100)</f>
        <v>0.36948462315634789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46042</v>
      </c>
      <c r="R5" s="249" t="s">
        <v>53</v>
      </c>
      <c r="S5" s="255"/>
      <c r="T5" s="255">
        <v>-26</v>
      </c>
      <c r="U5" s="269">
        <v>-72841.600000000006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1361301.1117962019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7.2471254996498896E-2</v>
      </c>
      <c r="M6" s="136">
        <f>SUMIF($T$15:$T$100, "*Obligations d'Etat*", AI$15:AI$100)+SUMIF($T$15:$T$100, "Crédit*", AI$15:AI$100)+SUMIF($T$15:$T$100, "*Convertibles*", AI$15:AI$100)</f>
        <v>7.2471254996498896E-2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46041</v>
      </c>
      <c r="R6" s="249" t="s">
        <v>7</v>
      </c>
      <c r="S6" s="255"/>
      <c r="T6" s="255">
        <v>39</v>
      </c>
      <c r="U6" s="269">
        <v>22524.5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4.093032725616514E-2</v>
      </c>
      <c r="M7" s="136">
        <f>SUMIF($S$15:$S$100, "*Performance Absolue*", AI$15:AI$100)+SUMIF($S$15:$S$100, "*Alternative Investment*", AI$15:AI$100)</f>
        <v>4.093032725616514E-2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46036</v>
      </c>
      <c r="R7" s="249" t="s">
        <v>53</v>
      </c>
      <c r="S7" s="255"/>
      <c r="T7" s="255">
        <v>21</v>
      </c>
      <c r="U7" s="269">
        <v>58955.68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0.18752498793659056</v>
      </c>
      <c r="M8" s="136">
        <f>SUMIF($T$15:$T$100, "*Produits Structurés*", AI$15:AI$100) + SUMIF($T$15:$T$100, "Matières Premières*", AI$15:AI$100) + SUMIF($T$15:$T$100, "*Certificats*", AI$15:AI$100)</f>
        <v>0.18752498793659056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45971</v>
      </c>
      <c r="R8" s="249" t="s">
        <v>919</v>
      </c>
      <c r="S8" s="255"/>
      <c r="T8" s="255">
        <v>-40000</v>
      </c>
      <c r="U8" s="269">
        <v>-46286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0.15116039957426125</v>
      </c>
      <c r="M9" s="136">
        <f>SUMIF($T$15:$T$100, "*Diversifié*", AI$15:AI$100)</f>
        <v>0.15116039957426125</v>
      </c>
      <c r="N9" s="135" t="s">
        <v>306</v>
      </c>
      <c r="O9" s="19"/>
      <c r="P9" s="19"/>
      <c r="Q9" s="587">
        <v>45959</v>
      </c>
      <c r="R9" s="249" t="s">
        <v>7</v>
      </c>
      <c r="S9" s="255"/>
      <c r="T9" s="255">
        <v>-48</v>
      </c>
      <c r="U9" s="269">
        <v>-28677.38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45912</v>
      </c>
      <c r="R10" s="249" t="s">
        <v>53</v>
      </c>
      <c r="S10" s="255"/>
      <c r="T10" s="255">
        <v>84</v>
      </c>
      <c r="U10" s="269">
        <v>234102.89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0.17842840708013641</v>
      </c>
      <c r="M11" s="132">
        <f>SUMIF($T$15:$T$100, "*Cash*", AI$15:AI$100)+SUMIF($S$15:$S$100, "*Monétaire*", AI$15:AI$100)</f>
        <v>0.17842840708013641</v>
      </c>
      <c r="N11" s="133" t="s">
        <v>306</v>
      </c>
      <c r="O11" s="19"/>
      <c r="P11" s="19"/>
      <c r="Q11" s="588">
        <v>45859</v>
      </c>
      <c r="R11" s="250" t="s">
        <v>53</v>
      </c>
      <c r="S11" s="256"/>
      <c r="T11" s="256">
        <v>-9</v>
      </c>
      <c r="U11" s="270">
        <v>-24899.79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0.1243817546970498</v>
      </c>
      <c r="F15" s="563">
        <f t="shared" ref="F15:F50" si="1">E15-D15</f>
        <v>-6.1824530295019609E-4</v>
      </c>
      <c r="G15" s="43"/>
      <c r="H15" s="542" t="s">
        <v>1123</v>
      </c>
      <c r="I15" s="543" t="s">
        <v>573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13579.26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8" si="2">IF(H15&lt;&gt;"",R15*W15*Q15*P15,"")</f>
        <v>13579.26</v>
      </c>
      <c r="Z15" s="7">
        <f>IF(O15&lt;&gt;"",(Y15+$D$7)/($D$6+$D$7),"")</f>
        <v>9.9752067212246047E-3</v>
      </c>
      <c r="AA15" s="17">
        <f t="shared" ref="AA15:AA46" si="3">IF(S15&lt;&gt;"",Z15,"")</f>
        <v>9.9752067212246047E-3</v>
      </c>
      <c r="AB15" s="196">
        <f t="shared" ref="AB15:AB38" si="4">IF(AND(S15&lt;&gt;"",X15&lt;&gt;"-"),AA15-X15,"")</f>
        <v>-5.0247932787753948E-3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13579.26</v>
      </c>
      <c r="AG15" s="539" t="s">
        <v>306</v>
      </c>
      <c r="AH15" s="45">
        <f>AF15</f>
        <v>13579.26</v>
      </c>
      <c r="AI15" s="46">
        <f>(AH15*P15)/($D$6+$D$7)</f>
        <v>9.9752067212246047E-3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7.3222565629493586E-2</v>
      </c>
      <c r="F16" s="566">
        <f t="shared" si="1"/>
        <v>-1.6777434370506411E-2</v>
      </c>
      <c r="G16" s="43"/>
      <c r="H16" s="542" t="s">
        <v>1135</v>
      </c>
      <c r="I16" s="543" t="s">
        <v>573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2261.89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1917.505934214988</v>
      </c>
      <c r="Z16" s="7">
        <f t="shared" ref="Z16:Z38" si="5">IF(H16&lt;&gt;"",Y16/($D$6+$D$7),"")</f>
        <v>1.4085832426044874E-3</v>
      </c>
      <c r="AA16" s="17">
        <f t="shared" si="3"/>
        <v>1.4085832426044874E-3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2261.89</v>
      </c>
      <c r="AI16" s="46">
        <f>(AH16*P16)/($D$6+$D$7)</f>
        <v>1.4085832426044874E-3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0.14680466034027539</v>
      </c>
      <c r="F17" s="566">
        <f t="shared" si="1"/>
        <v>-1.3195339659724609E-2</v>
      </c>
      <c r="G17" s="43"/>
      <c r="H17" s="197" t="s">
        <v>1174</v>
      </c>
      <c r="I17" s="242" t="s">
        <v>573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141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80370</v>
      </c>
      <c r="Z17" s="7">
        <f t="shared" si="5"/>
        <v>5.9039105531878869E-2</v>
      </c>
      <c r="AA17" s="17">
        <f t="shared" si="3"/>
        <v>5.9039105531878869E-2</v>
      </c>
      <c r="AB17" s="196">
        <f t="shared" si="4"/>
        <v>-9.60894468121129E-4</v>
      </c>
      <c r="AC17" s="247">
        <f t="shared" ref="AC17:AC38" si="6">IF(AND($AA17&lt;&gt;"",Q17&lt;&gt;""),($D$6+$D$7)*AA17-Y17,"")</f>
        <v>0</v>
      </c>
      <c r="AD17" s="246">
        <f t="shared" ref="AD17:AD38" si="7">IF(AND($AC17&lt;&gt;""),AC17/R17/W17/P17,"")</f>
        <v>0</v>
      </c>
      <c r="AE17" s="18">
        <f t="shared" ref="AE17:AE38" si="8">IF(Q17&lt;&gt;"",ROUND(AD17,0),"")</f>
        <v>0</v>
      </c>
      <c r="AF17" s="247">
        <f t="shared" ref="AF17:AF38" si="9">IF(AD17&lt;&gt;"",AE17*R17*W17,"")</f>
        <v>0</v>
      </c>
      <c r="AG17" s="247">
        <f t="shared" ref="AG17:AG38" si="10">IF(AD17&lt;&gt;"",AE17*R17*W17*P17,"")</f>
        <v>0</v>
      </c>
      <c r="AH17" s="45">
        <f t="shared" ref="AH17:AH38" si="11">IF(H17&lt;&gt;"",AE17+Q17,"")</f>
        <v>141</v>
      </c>
      <c r="AI17" s="46">
        <f t="shared" ref="AI17:AI38" si="12">IF(AH17&lt;&gt;"",(AH17*R17*W17*P17)/($D$6+$D$7),"")</f>
        <v>5.9039105531878869E-2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2.5075642489529069E-2</v>
      </c>
      <c r="F18" s="566">
        <f t="shared" si="1"/>
        <v>7.5642489529067353E-5</v>
      </c>
      <c r="G18" s="43"/>
      <c r="H18" s="197" t="s">
        <v>1177</v>
      </c>
      <c r="I18" s="242" t="s">
        <v>573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80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33779.199999999997</v>
      </c>
      <c r="Z18" s="7">
        <f t="shared" si="5"/>
        <v>2.4813907597143744E-2</v>
      </c>
      <c r="AA18" s="17">
        <f t="shared" si="3"/>
        <v>2.4813907597143744E-2</v>
      </c>
      <c r="AB18" s="196">
        <f t="shared" si="4"/>
        <v>-1.8609240285625758E-4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80</v>
      </c>
      <c r="AI18" s="46">
        <f t="shared" si="12"/>
        <v>2.4813907597143744E-2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1.1383789963829091E-2</v>
      </c>
      <c r="F19" s="566">
        <f t="shared" si="1"/>
        <v>-3.6162100361709082E-3</v>
      </c>
      <c r="G19" s="43"/>
      <c r="H19" s="197" t="s">
        <v>1170</v>
      </c>
      <c r="I19" s="242" t="s">
        <v>573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21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55171.820956256357</v>
      </c>
      <c r="Z19" s="7">
        <f t="shared" si="5"/>
        <v>4.0528741568027188E-2</v>
      </c>
      <c r="AA19" s="17">
        <f t="shared" si="3"/>
        <v>4.0528741568027188E-2</v>
      </c>
      <c r="AB19" s="196">
        <f t="shared" si="4"/>
        <v>5.2874156802718703E-4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21</v>
      </c>
      <c r="AI19" s="46">
        <f t="shared" si="12"/>
        <v>4.0528741568027188E-2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573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100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29782</v>
      </c>
      <c r="Z20" s="7">
        <f t="shared" si="5"/>
        <v>2.187759911596885E-2</v>
      </c>
      <c r="AA20" s="17">
        <f t="shared" si="3"/>
        <v>2.187759911596885E-2</v>
      </c>
      <c r="AB20" s="196">
        <f t="shared" si="4"/>
        <v>-8.1224008840311487E-3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100</v>
      </c>
      <c r="AI20" s="46">
        <f t="shared" si="12"/>
        <v>2.187759911596885E-2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573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37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69895.959999999992</v>
      </c>
      <c r="Z21" s="7">
        <f t="shared" si="5"/>
        <v>5.1344966513524742E-2</v>
      </c>
      <c r="AA21" s="17">
        <f t="shared" si="3"/>
        <v>5.1344966513524742E-2</v>
      </c>
      <c r="AB21" s="196">
        <f t="shared" si="4"/>
        <v>-8.6550334864752554E-3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37</v>
      </c>
      <c r="AI21" s="46">
        <f t="shared" si="12"/>
        <v>5.1344966513524742E-2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573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70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37634.799999999996</v>
      </c>
      <c r="Z22" s="7">
        <f t="shared" si="5"/>
        <v>2.7646197945391995E-2</v>
      </c>
      <c r="AA22" s="17">
        <f t="shared" si="3"/>
        <v>2.7646197945391995E-2</v>
      </c>
      <c r="AB22" s="196">
        <f t="shared" si="4"/>
        <v>-7.3538020546080086E-3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70</v>
      </c>
      <c r="AI22" s="46">
        <f t="shared" si="12"/>
        <v>2.7646197945391995E-2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573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3300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51225.9</v>
      </c>
      <c r="Z23" s="7">
        <f t="shared" si="5"/>
        <v>3.7630102228013856E-2</v>
      </c>
      <c r="AA23" s="17">
        <f t="shared" si="3"/>
        <v>3.7630102228013856E-2</v>
      </c>
      <c r="AB23" s="196">
        <f t="shared" si="4"/>
        <v>-2.3698977719861444E-3</v>
      </c>
      <c r="AC23" s="247">
        <f t="shared" si="6"/>
        <v>-7.2759576141834259E-12</v>
      </c>
      <c r="AD23" s="246">
        <f t="shared" si="7"/>
        <v>-4.6872109863965895E-13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3300</v>
      </c>
      <c r="AI23" s="46">
        <f t="shared" si="12"/>
        <v>3.7630102228013856E-2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573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8000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65486.605629026788</v>
      </c>
      <c r="Z24" s="7">
        <f t="shared" si="5"/>
        <v>4.8105893003068875E-2</v>
      </c>
      <c r="AA24" s="17">
        <f t="shared" si="3"/>
        <v>4.8105893003068875E-2</v>
      </c>
      <c r="AB24" s="196">
        <f t="shared" si="4"/>
        <v>3.1058930030688769E-3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8000</v>
      </c>
      <c r="AI24" s="46">
        <f t="shared" si="12"/>
        <v>4.8105893003068875E-2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3.9444616282689658E-2</v>
      </c>
      <c r="F25" s="566">
        <f t="shared" si="1"/>
        <v>-5.5538371731034264E-4</v>
      </c>
      <c r="G25" s="43"/>
      <c r="H25" s="197" t="s">
        <v>1171</v>
      </c>
      <c r="I25" s="242" t="s">
        <v>573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19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45498.041709053912</v>
      </c>
      <c r="Z25" s="7">
        <f t="shared" si="5"/>
        <v>3.3422467163800679E-2</v>
      </c>
      <c r="AA25" s="17">
        <f t="shared" si="3"/>
        <v>3.3422467163800679E-2</v>
      </c>
      <c r="AB25" s="196">
        <f t="shared" si="4"/>
        <v>-6.5775328361993221E-3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19</v>
      </c>
      <c r="AI25" s="46">
        <f t="shared" si="12"/>
        <v>3.3422467163800679E-2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0.15116039957426125</v>
      </c>
      <c r="F26" s="566">
        <f t="shared" si="1"/>
        <v>1.1603995742612561E-3</v>
      </c>
      <c r="G26" s="43"/>
      <c r="H26" s="197" t="s">
        <v>1180</v>
      </c>
      <c r="I26" s="242" t="s">
        <v>573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2100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34135.5</v>
      </c>
      <c r="Z26" s="7">
        <f t="shared" si="5"/>
        <v>2.5075642489529069E-2</v>
      </c>
      <c r="AA26" s="17">
        <f t="shared" si="3"/>
        <v>2.5075642489529069E-2</v>
      </c>
      <c r="AB26" s="196">
        <f t="shared" si="4"/>
        <v>7.5642489529067353E-5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2100</v>
      </c>
      <c r="AI26" s="46">
        <f t="shared" si="12"/>
        <v>2.5075642489529069E-2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4.093032725616514E-2</v>
      </c>
      <c r="F27" s="566">
        <f t="shared" si="1"/>
        <v>-4.0696727438348582E-3</v>
      </c>
      <c r="G27" s="43"/>
      <c r="H27" s="197" t="s">
        <v>1173</v>
      </c>
      <c r="I27" s="242" t="s">
        <v>573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179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205774.81999999998</v>
      </c>
      <c r="Z27" s="7">
        <f t="shared" si="5"/>
        <v>0.15116039957426125</v>
      </c>
      <c r="AA27" s="17">
        <f t="shared" si="3"/>
        <v>0.15116039957426125</v>
      </c>
      <c r="AB27" s="196">
        <f t="shared" si="4"/>
        <v>1.1603995742612561E-3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179</v>
      </c>
      <c r="AI27" s="46">
        <f t="shared" si="12"/>
        <v>0.15116039957426125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573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40000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50624</v>
      </c>
      <c r="Z28" s="7">
        <f t="shared" si="5"/>
        <v>3.7187951703942214E-2</v>
      </c>
      <c r="AA28" s="17">
        <f t="shared" si="3"/>
        <v>3.7187951703942214E-2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40000</v>
      </c>
      <c r="AI28" s="46">
        <f t="shared" si="12"/>
        <v>3.7187951703942214E-2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573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40000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42128</v>
      </c>
      <c r="Z29" s="7">
        <f t="shared" si="5"/>
        <v>3.0946863728343824E-2</v>
      </c>
      <c r="AA29" s="17">
        <f t="shared" si="3"/>
        <v>3.0946863728343824E-2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40000</v>
      </c>
      <c r="AI29" s="46">
        <f t="shared" si="12"/>
        <v>3.0946863728343824E-2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1208</v>
      </c>
      <c r="I30" s="242" t="s">
        <v>573</v>
      </c>
      <c r="J30" s="242" t="s">
        <v>721</v>
      </c>
      <c r="K30" s="242" t="s">
        <v>1209</v>
      </c>
      <c r="L30" s="572" t="s">
        <v>869</v>
      </c>
      <c r="M30" s="572"/>
      <c r="N30" s="572"/>
      <c r="O30" s="241" t="s">
        <v>58</v>
      </c>
      <c r="P30" s="243">
        <v>1</v>
      </c>
      <c r="Q30" s="244">
        <v>20000</v>
      </c>
      <c r="R30" s="245">
        <v>100.59</v>
      </c>
      <c r="S30" s="2" t="s">
        <v>66</v>
      </c>
      <c r="T30" s="2" t="s">
        <v>615</v>
      </c>
      <c r="U30" s="2" t="s">
        <v>621</v>
      </c>
      <c r="V30" s="109">
        <v>0</v>
      </c>
      <c r="W30" s="579">
        <v>0.01</v>
      </c>
      <c r="X30" s="130" t="s">
        <v>306</v>
      </c>
      <c r="Y30" s="247">
        <f t="shared" si="2"/>
        <v>20118</v>
      </c>
      <c r="Z30" s="7">
        <f t="shared" si="5"/>
        <v>1.4778508461992523E-2</v>
      </c>
      <c r="AA30" s="17">
        <f t="shared" si="3"/>
        <v>1.4778508461992523E-2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20000</v>
      </c>
      <c r="AI30" s="46">
        <f t="shared" si="12"/>
        <v>1.4778508461992523E-2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3.3026638713809238E-2</v>
      </c>
      <c r="F31" s="566">
        <f t="shared" si="1"/>
        <v>8.0266387138092365E-3</v>
      </c>
      <c r="G31" s="43"/>
      <c r="H31" s="197" t="s">
        <v>1203</v>
      </c>
      <c r="I31" s="242" t="s">
        <v>573</v>
      </c>
      <c r="J31" s="242" t="s">
        <v>719</v>
      </c>
      <c r="K31" s="242" t="s">
        <v>1204</v>
      </c>
      <c r="L31" s="572" t="s">
        <v>874</v>
      </c>
      <c r="M31" s="572"/>
      <c r="N31" s="572"/>
      <c r="O31" s="241" t="s">
        <v>58</v>
      </c>
      <c r="P31" s="243">
        <v>1</v>
      </c>
      <c r="Q31" s="244">
        <v>40000</v>
      </c>
      <c r="R31" s="245">
        <v>100.15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40060</v>
      </c>
      <c r="Z31" s="7">
        <f t="shared" si="5"/>
        <v>2.9427728849160974E-2</v>
      </c>
      <c r="AA31" s="17">
        <f t="shared" si="3"/>
        <v>2.9427728849160974E-2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40000</v>
      </c>
      <c r="AI31" s="46">
        <f t="shared" si="12"/>
        <v>2.9427728849160974E-2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1213</v>
      </c>
      <c r="I32" s="242" t="s">
        <v>573</v>
      </c>
      <c r="J32" s="242" t="s">
        <v>735</v>
      </c>
      <c r="K32" s="242" t="s">
        <v>1214</v>
      </c>
      <c r="L32" s="572" t="s">
        <v>870</v>
      </c>
      <c r="M32" s="572"/>
      <c r="N32" s="572"/>
      <c r="O32" s="241" t="s">
        <v>865</v>
      </c>
      <c r="P32" s="243">
        <v>0.84774499830451</v>
      </c>
      <c r="Q32" s="244">
        <v>40000</v>
      </c>
      <c r="R32" s="245">
        <v>106.68</v>
      </c>
      <c r="S32" s="2" t="s">
        <v>66</v>
      </c>
      <c r="T32" s="2" t="s">
        <v>616</v>
      </c>
      <c r="U32" s="2" t="s">
        <v>622</v>
      </c>
      <c r="V32" s="109">
        <v>0</v>
      </c>
      <c r="W32" s="579">
        <v>0.01</v>
      </c>
      <c r="X32" s="130" t="s">
        <v>306</v>
      </c>
      <c r="Y32" s="247">
        <f t="shared" si="2"/>
        <v>36174.974567650053</v>
      </c>
      <c r="Z32" s="7">
        <f t="shared" si="5"/>
        <v>2.6573822833302545E-2</v>
      </c>
      <c r="AA32" s="17">
        <f t="shared" si="3"/>
        <v>2.6573822833302545E-2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40000</v>
      </c>
      <c r="AI32" s="46">
        <f t="shared" si="12"/>
        <v>2.6573822833302545E-2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1192</v>
      </c>
      <c r="I33" s="242" t="s">
        <v>573</v>
      </c>
      <c r="J33" s="242" t="s">
        <v>722</v>
      </c>
      <c r="K33" s="242" t="s">
        <v>1193</v>
      </c>
      <c r="L33" s="572" t="s">
        <v>883</v>
      </c>
      <c r="M33" s="572"/>
      <c r="N33" s="572"/>
      <c r="O33" s="241" t="s">
        <v>58</v>
      </c>
      <c r="P33" s="243">
        <v>1</v>
      </c>
      <c r="Q33" s="244">
        <v>30000</v>
      </c>
      <c r="R33" s="245">
        <v>87.83</v>
      </c>
      <c r="S33" s="2" t="s">
        <v>66</v>
      </c>
      <c r="T33" s="2" t="s">
        <v>930</v>
      </c>
      <c r="U33" s="2" t="s">
        <v>621</v>
      </c>
      <c r="V33" s="109">
        <v>0</v>
      </c>
      <c r="W33" s="579">
        <v>0.01</v>
      </c>
      <c r="X33" s="130" t="s">
        <v>306</v>
      </c>
      <c r="Y33" s="247">
        <f t="shared" si="2"/>
        <v>26349</v>
      </c>
      <c r="Z33" s="7">
        <f t="shared" si="5"/>
        <v>1.9355747065565216E-2</v>
      </c>
      <c r="AA33" s="17">
        <f t="shared" si="3"/>
        <v>1.9355747065565216E-2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30000</v>
      </c>
      <c r="AI33" s="46">
        <f t="shared" si="12"/>
        <v>1.9355747065565216E-2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3.0946863728343824E-2</v>
      </c>
      <c r="F34" s="566">
        <f t="shared" si="1"/>
        <v>-1.9053136271656178E-2</v>
      </c>
      <c r="G34" s="43"/>
      <c r="H34" s="197" t="s">
        <v>1211</v>
      </c>
      <c r="I34" s="242" t="s">
        <v>573</v>
      </c>
      <c r="J34" s="242" t="s">
        <v>759</v>
      </c>
      <c r="K34" s="242" t="s">
        <v>1212</v>
      </c>
      <c r="L34" s="572" t="s">
        <v>875</v>
      </c>
      <c r="M34" s="572"/>
      <c r="N34" s="572"/>
      <c r="O34" s="241" t="s">
        <v>58</v>
      </c>
      <c r="P34" s="243">
        <v>1</v>
      </c>
      <c r="Q34" s="244">
        <v>40000</v>
      </c>
      <c r="R34" s="245">
        <v>99.56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39824</v>
      </c>
      <c r="Z34" s="7">
        <f t="shared" si="5"/>
        <v>2.9254365294283241E-2</v>
      </c>
      <c r="AA34" s="17">
        <f t="shared" si="3"/>
        <v>2.9254365294283241E-2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40000</v>
      </c>
      <c r="AI34" s="46">
        <f t="shared" si="12"/>
        <v>2.9254365294283241E-2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3.7187951703942214E-2</v>
      </c>
      <c r="F35" s="566">
        <f t="shared" si="1"/>
        <v>-1.2812048296057789E-2</v>
      </c>
      <c r="G35" s="43"/>
      <c r="H35" s="197" t="s">
        <v>1175</v>
      </c>
      <c r="I35" s="242" t="s">
        <v>573</v>
      </c>
      <c r="J35" s="242" t="s">
        <v>702</v>
      </c>
      <c r="K35" s="242" t="s">
        <v>549</v>
      </c>
      <c r="L35" s="572" t="s">
        <v>12</v>
      </c>
      <c r="M35" s="572"/>
      <c r="N35" s="572"/>
      <c r="O35" s="241" t="s">
        <v>58</v>
      </c>
      <c r="P35" s="243">
        <v>1</v>
      </c>
      <c r="Q35" s="244">
        <v>400</v>
      </c>
      <c r="R35" s="245">
        <v>134.24</v>
      </c>
      <c r="S35" s="2" t="s">
        <v>13</v>
      </c>
      <c r="T35" s="2" t="s">
        <v>231</v>
      </c>
      <c r="U35" s="2" t="s">
        <v>621</v>
      </c>
      <c r="V35" s="109">
        <v>0</v>
      </c>
      <c r="W35" s="579">
        <v>1</v>
      </c>
      <c r="X35" s="130">
        <v>0.04</v>
      </c>
      <c r="Y35" s="247">
        <f t="shared" si="2"/>
        <v>53696</v>
      </c>
      <c r="Z35" s="7">
        <f t="shared" si="5"/>
        <v>3.9444616282689658E-2</v>
      </c>
      <c r="AA35" s="17">
        <f t="shared" si="3"/>
        <v>3.9444616282689658E-2</v>
      </c>
      <c r="AB35" s="196">
        <f t="shared" si="4"/>
        <v>-5.5538371731034264E-4</v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400</v>
      </c>
      <c r="AI35" s="46">
        <f t="shared" si="12"/>
        <v>3.9444616282689658E-2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1124</v>
      </c>
      <c r="I36" s="242" t="s">
        <v>573</v>
      </c>
      <c r="J36" s="242" t="s">
        <v>701</v>
      </c>
      <c r="K36" s="242" t="s">
        <v>544</v>
      </c>
      <c r="L36" s="572" t="s">
        <v>53</v>
      </c>
      <c r="M36" s="572"/>
      <c r="N36" s="572"/>
      <c r="O36" s="241" t="s">
        <v>58</v>
      </c>
      <c r="P36" s="243">
        <v>1</v>
      </c>
      <c r="Q36" s="244">
        <v>81</v>
      </c>
      <c r="R36" s="245">
        <v>2807.3829999999998</v>
      </c>
      <c r="S36" s="2" t="s">
        <v>228</v>
      </c>
      <c r="T36" s="2" t="s">
        <v>229</v>
      </c>
      <c r="U36" s="2" t="s">
        <v>621</v>
      </c>
      <c r="V36" s="109">
        <v>0</v>
      </c>
      <c r="W36" s="579">
        <v>1</v>
      </c>
      <c r="X36" s="130">
        <v>0.06</v>
      </c>
      <c r="Y36" s="247">
        <f t="shared" si="2"/>
        <v>227398.02299999999</v>
      </c>
      <c r="Z36" s="7">
        <f t="shared" si="5"/>
        <v>0.1670446171163073</v>
      </c>
      <c r="AA36" s="17">
        <f t="shared" si="3"/>
        <v>0.1670446171163073</v>
      </c>
      <c r="AB36" s="196">
        <f t="shared" si="4"/>
        <v>0.10704461711630731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81</v>
      </c>
      <c r="AI36" s="46">
        <f t="shared" si="12"/>
        <v>0.1670446171163073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4.4206237311153501E-2</v>
      </c>
      <c r="F37" s="566">
        <f t="shared" si="1"/>
        <v>-2.0793762688846501E-2</v>
      </c>
      <c r="G37" s="43"/>
      <c r="H37" s="197" t="s">
        <v>1210</v>
      </c>
      <c r="I37" s="242" t="s">
        <v>573</v>
      </c>
      <c r="J37" s="242" t="s">
        <v>703</v>
      </c>
      <c r="K37" s="242" t="s">
        <v>632</v>
      </c>
      <c r="L37" s="572" t="s">
        <v>633</v>
      </c>
      <c r="M37" s="572"/>
      <c r="N37" s="572"/>
      <c r="O37" s="241" t="s">
        <v>58</v>
      </c>
      <c r="P37" s="243">
        <v>1</v>
      </c>
      <c r="Q37" s="244">
        <v>429</v>
      </c>
      <c r="R37" s="245">
        <v>104.8</v>
      </c>
      <c r="S37" s="2" t="s">
        <v>236</v>
      </c>
      <c r="T37" s="2" t="s">
        <v>704</v>
      </c>
      <c r="U37" s="2" t="s">
        <v>623</v>
      </c>
      <c r="V37" s="109">
        <v>0</v>
      </c>
      <c r="W37" s="579">
        <v>1</v>
      </c>
      <c r="X37" s="130">
        <v>2.5000000000000001E-2</v>
      </c>
      <c r="Y37" s="247">
        <f t="shared" si="2"/>
        <v>44959.199999999997</v>
      </c>
      <c r="Z37" s="7">
        <f t="shared" si="5"/>
        <v>3.3026638713809238E-2</v>
      </c>
      <c r="AA37" s="17">
        <f t="shared" si="3"/>
        <v>3.3026638713809238E-2</v>
      </c>
      <c r="AB37" s="196">
        <f t="shared" si="4"/>
        <v>8.0266387138092365E-3</v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429</v>
      </c>
      <c r="AI37" s="46">
        <f t="shared" si="12"/>
        <v>3.3026638713809238E-2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2.6573822833302545E-2</v>
      </c>
      <c r="F38" s="566">
        <f t="shared" si="1"/>
        <v>1.573822833302544E-3</v>
      </c>
      <c r="G38" s="43"/>
      <c r="H38" s="197" t="s">
        <v>1172</v>
      </c>
      <c r="I38" s="242" t="s">
        <v>573</v>
      </c>
      <c r="J38" s="242" t="s">
        <v>700</v>
      </c>
      <c r="K38" s="242" t="s">
        <v>542</v>
      </c>
      <c r="L38" s="572" t="s">
        <v>5</v>
      </c>
      <c r="M38" s="572"/>
      <c r="N38" s="572"/>
      <c r="O38" s="241" t="s">
        <v>58</v>
      </c>
      <c r="P38" s="243">
        <v>1</v>
      </c>
      <c r="Q38" s="244">
        <v>50</v>
      </c>
      <c r="R38" s="245">
        <v>1114.3699999999999</v>
      </c>
      <c r="S38" s="2" t="s">
        <v>224</v>
      </c>
      <c r="T38" s="2" t="s">
        <v>225</v>
      </c>
      <c r="U38" s="2" t="s">
        <v>622</v>
      </c>
      <c r="V38" s="109">
        <v>0.3</v>
      </c>
      <c r="W38" s="579">
        <v>1</v>
      </c>
      <c r="X38" s="130">
        <v>4.4999999999999998E-2</v>
      </c>
      <c r="Y38" s="247">
        <f t="shared" si="2"/>
        <v>55718.499999999993</v>
      </c>
      <c r="Z38" s="7">
        <f t="shared" si="5"/>
        <v>4.093032725616514E-2</v>
      </c>
      <c r="AA38" s="17">
        <f t="shared" si="3"/>
        <v>4.093032725616514E-2</v>
      </c>
      <c r="AB38" s="196">
        <f t="shared" si="4"/>
        <v>-4.0696727438348582E-3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50</v>
      </c>
      <c r="AI38" s="46">
        <f t="shared" si="12"/>
        <v>4.093032725616514E-2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ref="Y39:Y78" si="13">IF(H39&lt;&gt;"",R39*W39*Q39*P39,"")</f>
        <v/>
      </c>
      <c r="Z39" s="7" t="str">
        <f t="shared" ref="Z39:Z78" si="14">IF(H39&lt;&gt;"",Y39/($D$6+$D$7),"")</f>
        <v/>
      </c>
      <c r="AA39" s="17" t="str">
        <f t="shared" si="3"/>
        <v/>
      </c>
      <c r="AB39" s="196" t="str">
        <f t="shared" ref="AB39:AB78" si="15">IF(AND(S39&lt;&gt;"",X39&lt;&gt;"-"),AA39-X39,"")</f>
        <v/>
      </c>
      <c r="AC39" s="247" t="str">
        <f t="shared" ref="AC39:AC78" si="16">IF(AND($AA39&lt;&gt;"",Q39&lt;&gt;""),($D$6+$D$7)*AA39-Y39,"")</f>
        <v/>
      </c>
      <c r="AD39" s="246" t="str">
        <f t="shared" ref="AD39:AD78" si="17">IF(AND($AC39&lt;&gt;""),AC39/R39/W39/P39,"")</f>
        <v/>
      </c>
      <c r="AE39" s="18" t="str">
        <f t="shared" ref="AE39:AE78" si="18">IF(Q39&lt;&gt;"",ROUND(AD39,0),"")</f>
        <v/>
      </c>
      <c r="AF39" s="247" t="str">
        <f t="shared" ref="AF39:AF78" si="19">IF(AD39&lt;&gt;"",AE39*R39*W39,"")</f>
        <v/>
      </c>
      <c r="AG39" s="247" t="str">
        <f t="shared" ref="AG39:AG78" si="20">IF(AD39&lt;&gt;"",AE39*R39*W39*P39,"")</f>
        <v/>
      </c>
      <c r="AH39" s="45" t="str">
        <f t="shared" ref="AH39:AH78" si="21">IF(H39&lt;&gt;"",AE39+Q39,"")</f>
        <v/>
      </c>
      <c r="AI39" s="46" t="str">
        <f t="shared" ref="AI39:AI78" si="22">IF(AH39&lt;&gt;"",(AH39*R39*W39*P39)/($D$6+$D$7),"")</f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4.8610112359848454E-2</v>
      </c>
      <c r="F40" s="571">
        <f t="shared" si="1"/>
        <v>-2.6389887640151544E-2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0.1670446171163073</v>
      </c>
      <c r="F41" s="571">
        <f t="shared" si="1"/>
        <v>0.10704461711630731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15" priority="13">
      <formula>$M3&gt;$N3</formula>
    </cfRule>
  </conditionalFormatting>
  <conditionalFormatting sqref="L1:M1">
    <cfRule type="cellIs" dxfId="514" priority="10" operator="notBetween">
      <formula>0.99</formula>
      <formula>1.01</formula>
    </cfRule>
  </conditionalFormatting>
  <conditionalFormatting sqref="K7:N7">
    <cfRule type="expression" dxfId="513" priority="9">
      <formula>$M7&gt;$N7</formula>
    </cfRule>
  </conditionalFormatting>
  <conditionalFormatting sqref="D5">
    <cfRule type="cellIs" dxfId="512" priority="8" operator="greaterThan">
      <formula>TODAY()-60</formula>
    </cfRule>
  </conditionalFormatting>
  <conditionalFormatting sqref="D13:E13">
    <cfRule type="cellIs" dxfId="511" priority="6" operator="notBetween">
      <formula>0.99</formula>
      <formula>1.01</formula>
    </cfRule>
  </conditionalFormatting>
  <conditionalFormatting sqref="D3:E3">
    <cfRule type="cellIs" dxfId="510" priority="5" operator="notEqual">
      <formula>"D"</formula>
    </cfRule>
  </conditionalFormatting>
  <conditionalFormatting sqref="P17:P100 W17:W100">
    <cfRule type="cellIs" dxfId="509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508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07" priority="14" stopIfTrue="1">
      <formula>$AH$15&lt;0</formula>
    </cfRule>
  </conditionalFormatting>
  <conditionalFormatting sqref="H16:AI16">
    <cfRule type="expression" dxfId="506" priority="15" stopIfTrue="1">
      <formula>$AH$16&lt;0</formula>
    </cfRule>
  </conditionalFormatting>
  <hyperlinks>
    <hyperlink ref="B2" location="Dashboard!A1" display="Go to Dashboard" xr:uid="{0A5C8ADB-2F3D-4327-AADF-65E82AF0313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74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4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95991-D667-4385-A486-0A1CA993EAEC}">
  <sheetPr codeName="Sheet28">
    <tabColor rgb="FFFFFFFF"/>
  </sheetPr>
  <dimension ref="A1:BM116"/>
  <sheetViews>
    <sheetView zoomScale="115" zoomScaleNormal="115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</row>
    <row r="2" spans="1:65" ht="28.5" customHeight="1" x14ac:dyDescent="0.25">
      <c r="A2" s="19"/>
      <c r="B2" s="535" t="s">
        <v>26</v>
      </c>
      <c r="C2" s="551"/>
      <c r="D2" s="551" t="s">
        <v>862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</row>
    <row r="3" spans="1:65" x14ac:dyDescent="0.25">
      <c r="A3" s="19"/>
      <c r="B3" s="552" t="s">
        <v>1128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0.23083669907034918</v>
      </c>
      <c r="M3" s="131">
        <f>SUMIF($L$15:$L$100, "VIA *", AA$15:AA$100)</f>
        <v>0.23083669907034918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46059</v>
      </c>
      <c r="R3" s="248" t="s">
        <v>6</v>
      </c>
      <c r="S3" s="254"/>
      <c r="T3" s="254">
        <v>193</v>
      </c>
      <c r="U3" s="268">
        <v>222364.11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</row>
    <row r="4" spans="1:65" x14ac:dyDescent="0.25">
      <c r="A4" s="19"/>
      <c r="B4" s="553" t="s">
        <v>42</v>
      </c>
      <c r="C4" s="238" t="s">
        <v>39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0.14578052653317289</v>
      </c>
      <c r="M4" s="132">
        <f>SUMPRODUCT($V$15:$V$100,AI15:AI100)</f>
        <v>0.14578052653317289</v>
      </c>
      <c r="N4" s="133">
        <f>IFERROR(INDEX(Dashboard!$AD:$AD,MATCH($D$2,Dashboard!$A:$A,0)),INDEX(Dashboard!$AD:$AD,MATCH(VALUE($D$2),Dashboard!$A:$A,0)))</f>
        <v>0.85</v>
      </c>
      <c r="O4" s="19"/>
      <c r="P4" s="19"/>
      <c r="Q4" s="587">
        <v>46059</v>
      </c>
      <c r="R4" s="249" t="s">
        <v>4</v>
      </c>
      <c r="S4" s="255"/>
      <c r="T4" s="255">
        <v>22</v>
      </c>
      <c r="U4" s="269">
        <v>62115.37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</row>
    <row r="5" spans="1:65" x14ac:dyDescent="0.25">
      <c r="A5" s="19"/>
      <c r="B5" s="554" t="s">
        <v>861</v>
      </c>
      <c r="C5" s="556">
        <v>46036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6.4591994181332477E-2</v>
      </c>
      <c r="M5" s="134">
        <f>SUMIF($S$15:$S$100, "Actions*", AI$15:AI$100)</f>
        <v>6.4591994181332477E-2</v>
      </c>
      <c r="N5" s="135">
        <f>IFERROR(INDEX(Dashboard!$W:$W,MATCH($D$2,Dashboard!$A:$A,0)),INDEX(Dashboard!$W:$W,MATCH(VALUE($D$2),Dashboard!$A:$A,0)))</f>
        <v>0.85</v>
      </c>
      <c r="O5" s="19"/>
      <c r="P5" s="19"/>
      <c r="Q5" s="587">
        <v>46059</v>
      </c>
      <c r="R5" s="249" t="s">
        <v>5</v>
      </c>
      <c r="S5" s="255"/>
      <c r="T5" s="255">
        <v>60</v>
      </c>
      <c r="U5" s="269">
        <v>67271.960000000006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</row>
    <row r="6" spans="1:65" x14ac:dyDescent="0.25">
      <c r="A6" s="19"/>
      <c r="B6" s="25" t="s">
        <v>51</v>
      </c>
      <c r="C6" s="557"/>
      <c r="D6" s="574">
        <f>SUM(Y15:Y100)</f>
        <v>1475767.0637617328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4.0026642042972869E-2</v>
      </c>
      <c r="M6" s="136">
        <f>SUMIF($T$15:$T$100, "*Obligations d'Etat*", AI$15:AI$100)+SUMIF($T$15:$T$100, "Crédit*", AI$15:AI$100)+SUMIF($T$15:$T$100, "*Convertibles*", AI$15:AI$100)</f>
        <v>4.0026642042972869E-2</v>
      </c>
      <c r="N6" s="135">
        <f>IFERROR(INDEX(Dashboard!$Z:$Z,MATCH($D$2,Dashboard!$A:$A,0)),INDEX(Dashboard!$Z:$Z,MATCH(VALUE($D$2),Dashboard!$A:$A,0)))</f>
        <v>0.7</v>
      </c>
      <c r="O6" s="19"/>
      <c r="P6" s="19"/>
      <c r="Q6" s="587">
        <v>46058</v>
      </c>
      <c r="R6" s="249" t="s">
        <v>12</v>
      </c>
      <c r="S6" s="255"/>
      <c r="T6" s="255">
        <v>440</v>
      </c>
      <c r="U6" s="269">
        <v>59150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</row>
    <row r="7" spans="1:65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4.5402693721329705E-2</v>
      </c>
      <c r="M7" s="136">
        <f>SUMIF($S$15:$S$100, "*Performance Absolue*", AI$15:AI$100)+SUMIF($S$15:$S$100, "*Alternative Investment*", AI$15:AI$100)</f>
        <v>4.5402693721329705E-2</v>
      </c>
      <c r="N7" s="135">
        <f>IFERROR(INDEX(Dashboard!$AA:$AA,MATCH($D$2,Dashboard!$A:$A,0)),INDEX(Dashboard!$AA:$AA,MATCH(VALUE($D$2),Dashboard!$A:$A,0)))</f>
        <v>0.5</v>
      </c>
      <c r="O7" s="19"/>
      <c r="P7" s="19"/>
      <c r="Q7" s="587">
        <v>46058</v>
      </c>
      <c r="R7" s="249" t="s">
        <v>53</v>
      </c>
      <c r="S7" s="255"/>
      <c r="T7" s="255">
        <v>-162</v>
      </c>
      <c r="U7" s="269">
        <v>-454341.25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</row>
    <row r="8" spans="1:65" x14ac:dyDescent="0.25">
      <c r="A8" s="19"/>
      <c r="B8" s="26" t="s">
        <v>46</v>
      </c>
      <c r="C8" s="343"/>
      <c r="D8" s="41"/>
      <c r="E8" s="27" t="s">
        <v>1318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0.5</v>
      </c>
      <c r="O8" s="19"/>
      <c r="P8" s="19"/>
      <c r="Q8" s="587">
        <v>46057</v>
      </c>
      <c r="R8" s="249" t="s">
        <v>7</v>
      </c>
      <c r="S8" s="255"/>
      <c r="T8" s="255">
        <v>75</v>
      </c>
      <c r="U8" s="269">
        <v>43347.5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</row>
    <row r="9" spans="1:6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0.15015049830098112</v>
      </c>
      <c r="M9" s="136">
        <f>SUMIF($T$15:$T$100, "*Diversifié*", AI$15:AI$100)</f>
        <v>0.15015049830098112</v>
      </c>
      <c r="N9" s="135" t="s">
        <v>306</v>
      </c>
      <c r="O9" s="19"/>
      <c r="P9" s="19"/>
      <c r="Q9" s="587">
        <v>46037</v>
      </c>
      <c r="R9" s="249" t="s">
        <v>53</v>
      </c>
      <c r="S9" s="255"/>
      <c r="T9" s="255">
        <v>520</v>
      </c>
      <c r="U9" s="269">
        <v>1459430.33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</row>
    <row r="10" spans="1:6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</row>
    <row r="11" spans="1:6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0.69982817175338385</v>
      </c>
      <c r="M11" s="132">
        <f>SUMIF($T$15:$T$100, "*Cash*", AI$15:AI$100)+SUMIF($S$15:$S$100, "*Monétaire*", AI$15:AI$100)</f>
        <v>0.69982817175338385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</row>
    <row r="12" spans="1:65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</row>
    <row r="13" spans="1:65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</row>
    <row r="14" spans="1:65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</row>
    <row r="15" spans="1:65" x14ac:dyDescent="0.25">
      <c r="A15" s="585"/>
      <c r="B15" s="531" t="s">
        <v>222</v>
      </c>
      <c r="C15" s="532" t="s">
        <v>620</v>
      </c>
      <c r="D15" s="561">
        <v>0.15</v>
      </c>
      <c r="E15" s="562">
        <f t="shared" ref="E15:E50" si="0">SUMIFS($AI$15:$AI$100,$T$15:$T$100,$B15,$U$15:$U$100,$C15)</f>
        <v>2.9308487133294127E-2</v>
      </c>
      <c r="F15" s="563">
        <f t="shared" ref="F15:F50" si="1">E15-D15</f>
        <v>-0.12069151286670587</v>
      </c>
      <c r="G15" s="43"/>
      <c r="H15" s="542" t="s">
        <v>1123</v>
      </c>
      <c r="I15" s="543" t="s">
        <v>862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25059.24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2" si="2">IF(H15&lt;&gt;"",R15*W15*Q15*P15,"")</f>
        <v>25059.24</v>
      </c>
      <c r="Z15" s="7">
        <f>IF(O15&lt;&gt;"",(Y15+$D$7)/($D$6+$D$7),"")</f>
        <v>1.6980484668172466E-2</v>
      </c>
      <c r="AA15" s="17">
        <f t="shared" ref="AA15:AA46" si="3">IF(S15&lt;&gt;"",Z15,"")</f>
        <v>1.6980484668172466E-2</v>
      </c>
      <c r="AB15" s="196">
        <f t="shared" ref="AB15:AB22" si="4">IF(AND(S15&lt;&gt;"",X15&lt;&gt;"-"),AA15-X15,"")</f>
        <v>6.9804846681724656E-3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25059.24</v>
      </c>
      <c r="AG15" s="539" t="s">
        <v>306</v>
      </c>
      <c r="AH15" s="45">
        <f>AF15</f>
        <v>25059.24</v>
      </c>
      <c r="AI15" s="46">
        <f>(AH15*P15)/($D$6+$D$7)</f>
        <v>1.6980484668172466E-2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</row>
    <row r="16" spans="1:65" x14ac:dyDescent="0.25">
      <c r="A16" s="585"/>
      <c r="B16" s="529" t="s">
        <v>221</v>
      </c>
      <c r="C16" s="530" t="s">
        <v>621</v>
      </c>
      <c r="D16" s="564">
        <v>0.1</v>
      </c>
      <c r="E16" s="565">
        <f t="shared" si="0"/>
        <v>0</v>
      </c>
      <c r="F16" s="566">
        <f t="shared" si="1"/>
        <v>-0.1</v>
      </c>
      <c r="G16" s="43"/>
      <c r="H16" s="542" t="s">
        <v>1135</v>
      </c>
      <c r="I16" s="543" t="s">
        <v>862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0.83956007052304593</v>
      </c>
      <c r="Q16" s="546">
        <v>2884.63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2421.8201662328943</v>
      </c>
      <c r="Z16" s="7">
        <f t="shared" ref="Z16:Z22" si="5">IF(H16&lt;&gt;"",Y16/($D$6+$D$7),"")</f>
        <v>1.641058555717913E-3</v>
      </c>
      <c r="AA16" s="17">
        <f t="shared" si="3"/>
        <v>1.641058555717913E-3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2884.63</v>
      </c>
      <c r="AI16" s="46">
        <f>(AH16*P16)/($D$6+$D$7)</f>
        <v>1.641058555717913E-3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</row>
    <row r="17" spans="1:65" x14ac:dyDescent="0.25">
      <c r="A17" s="585"/>
      <c r="B17" s="529" t="s">
        <v>223</v>
      </c>
      <c r="C17" s="530" t="s">
        <v>622</v>
      </c>
      <c r="D17" s="564">
        <v>0.19</v>
      </c>
      <c r="E17" s="565">
        <f t="shared" si="0"/>
        <v>3.528350704803835E-2</v>
      </c>
      <c r="F17" s="566">
        <f t="shared" si="1"/>
        <v>-0.15471649295196166</v>
      </c>
      <c r="G17" s="43"/>
      <c r="H17" s="197" t="s">
        <v>1174</v>
      </c>
      <c r="I17" s="242" t="s">
        <v>862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75</v>
      </c>
      <c r="R17" s="245">
        <v>576.70000000000005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43252.5</v>
      </c>
      <c r="Z17" s="7">
        <f t="shared" si="5"/>
        <v>2.9308487133294127E-2</v>
      </c>
      <c r="AA17" s="17">
        <f t="shared" si="3"/>
        <v>2.9308487133294127E-2</v>
      </c>
      <c r="AB17" s="196">
        <f t="shared" si="4"/>
        <v>-3.0691512866705871E-2</v>
      </c>
      <c r="AC17" s="247">
        <f t="shared" ref="AC17:AC22" si="6">IF(AND($AA17&lt;&gt;"",Q17&lt;&gt;""),($D$6+$D$7)*AA17-Y17,"")</f>
        <v>0</v>
      </c>
      <c r="AD17" s="246">
        <f t="shared" ref="AD17:AD22" si="7">IF(AND($AC17&lt;&gt;""),AC17/R17/W17/P17,"")</f>
        <v>0</v>
      </c>
      <c r="AE17" s="18">
        <f t="shared" ref="AE17:AE22" si="8">IF(Q17&lt;&gt;"",ROUND(AD17,0),"")</f>
        <v>0</v>
      </c>
      <c r="AF17" s="247">
        <f t="shared" ref="AF17:AF22" si="9">IF(AD17&lt;&gt;"",AE17*R17*W17,"")</f>
        <v>0</v>
      </c>
      <c r="AG17" s="247">
        <f t="shared" ref="AG17:AG22" si="10">IF(AD17&lt;&gt;"",AE17*R17*W17*P17,"")</f>
        <v>0</v>
      </c>
      <c r="AH17" s="45">
        <f t="shared" ref="AH17:AH22" si="11">IF(H17&lt;&gt;"",AE17+Q17,"")</f>
        <v>75</v>
      </c>
      <c r="AI17" s="46">
        <f t="shared" ref="AI17:AI22" si="12">IF(AH17&lt;&gt;"",(AH17*R17*W17*P17)/($D$6+$D$7),"")</f>
        <v>2.9308487133294127E-2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</row>
    <row r="18" spans="1:65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1171</v>
      </c>
      <c r="I18" s="242" t="s">
        <v>862</v>
      </c>
      <c r="J18" s="242" t="s">
        <v>706</v>
      </c>
      <c r="K18" s="242" t="s">
        <v>541</v>
      </c>
      <c r="L18" s="572" t="s">
        <v>4</v>
      </c>
      <c r="M18" s="572"/>
      <c r="N18" s="572"/>
      <c r="O18" s="241" t="s">
        <v>865</v>
      </c>
      <c r="P18" s="243">
        <v>0.83956007052304593</v>
      </c>
      <c r="Q18" s="244">
        <v>22</v>
      </c>
      <c r="R18" s="245">
        <v>2819.13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7.0000000000000007E-2</v>
      </c>
      <c r="Y18" s="247">
        <f t="shared" si="2"/>
        <v>52070.237595499959</v>
      </c>
      <c r="Z18" s="7">
        <f t="shared" si="5"/>
        <v>3.528350704803835E-2</v>
      </c>
      <c r="AA18" s="17">
        <f t="shared" si="3"/>
        <v>3.528350704803835E-2</v>
      </c>
      <c r="AB18" s="196">
        <f t="shared" si="4"/>
        <v>-3.4716492951961657E-2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22</v>
      </c>
      <c r="AI18" s="46">
        <f t="shared" si="12"/>
        <v>3.528350704803835E-2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</row>
    <row r="19" spans="1:65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1.8621543223890379E-2</v>
      </c>
      <c r="F19" s="566">
        <f t="shared" si="1"/>
        <v>8.6215432238903791E-3</v>
      </c>
      <c r="G19" s="43"/>
      <c r="H19" s="197" t="s">
        <v>1173</v>
      </c>
      <c r="I19" s="242" t="s">
        <v>862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193</v>
      </c>
      <c r="R19" s="245">
        <v>1148.1199999999999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0.15</v>
      </c>
      <c r="Y19" s="247">
        <f t="shared" si="2"/>
        <v>221587.15999999997</v>
      </c>
      <c r="Z19" s="7">
        <f t="shared" si="5"/>
        <v>0.15015049830098112</v>
      </c>
      <c r="AA19" s="17">
        <f t="shared" si="3"/>
        <v>0.15015049830098112</v>
      </c>
      <c r="AB19" s="196">
        <f t="shared" si="4"/>
        <v>1.5049830098112782E-4</v>
      </c>
      <c r="AC19" s="247">
        <f t="shared" si="6"/>
        <v>-2.9103830456733704E-11</v>
      </c>
      <c r="AD19" s="246">
        <f t="shared" si="7"/>
        <v>-2.5349118956845719E-14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193</v>
      </c>
      <c r="AI19" s="46">
        <f t="shared" si="12"/>
        <v>0.15015049830098112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</row>
    <row r="20" spans="1:65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1175</v>
      </c>
      <c r="I20" s="242" t="s">
        <v>862</v>
      </c>
      <c r="J20" s="242" t="s">
        <v>702</v>
      </c>
      <c r="K20" s="242" t="s">
        <v>549</v>
      </c>
      <c r="L20" s="572" t="s">
        <v>12</v>
      </c>
      <c r="M20" s="572"/>
      <c r="N20" s="572"/>
      <c r="O20" s="241" t="s">
        <v>58</v>
      </c>
      <c r="P20" s="243">
        <v>1</v>
      </c>
      <c r="Q20" s="244">
        <v>440</v>
      </c>
      <c r="R20" s="245">
        <v>134.25</v>
      </c>
      <c r="S20" s="2" t="s">
        <v>13</v>
      </c>
      <c r="T20" s="2" t="s">
        <v>231</v>
      </c>
      <c r="U20" s="2" t="s">
        <v>621</v>
      </c>
      <c r="V20" s="109">
        <v>0</v>
      </c>
      <c r="W20" s="579">
        <v>1</v>
      </c>
      <c r="X20" s="130">
        <v>0.04</v>
      </c>
      <c r="Y20" s="247">
        <f t="shared" si="2"/>
        <v>59070</v>
      </c>
      <c r="Z20" s="7">
        <f t="shared" si="5"/>
        <v>4.0026642042972869E-2</v>
      </c>
      <c r="AA20" s="17">
        <f t="shared" si="3"/>
        <v>4.0026642042972869E-2</v>
      </c>
      <c r="AB20" s="196">
        <f t="shared" si="4"/>
        <v>2.6642042972868651E-5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440</v>
      </c>
      <c r="AI20" s="46">
        <f t="shared" si="12"/>
        <v>4.0026642042972869E-2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</row>
    <row r="21" spans="1:65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1124</v>
      </c>
      <c r="I21" s="242" t="s">
        <v>862</v>
      </c>
      <c r="J21" s="242" t="s">
        <v>701</v>
      </c>
      <c r="K21" s="242" t="s">
        <v>544</v>
      </c>
      <c r="L21" s="572" t="s">
        <v>53</v>
      </c>
      <c r="M21" s="572"/>
      <c r="N21" s="572"/>
      <c r="O21" s="241" t="s">
        <v>58</v>
      </c>
      <c r="P21" s="243">
        <v>1</v>
      </c>
      <c r="Q21" s="244">
        <v>358</v>
      </c>
      <c r="R21" s="245">
        <v>2808.107</v>
      </c>
      <c r="S21" s="2" t="s">
        <v>228</v>
      </c>
      <c r="T21" s="2" t="s">
        <v>229</v>
      </c>
      <c r="U21" s="2" t="s">
        <v>621</v>
      </c>
      <c r="V21" s="109">
        <v>0</v>
      </c>
      <c r="W21" s="579">
        <v>1</v>
      </c>
      <c r="X21" s="130">
        <v>0</v>
      </c>
      <c r="Y21" s="247">
        <f t="shared" si="2"/>
        <v>1005302.306</v>
      </c>
      <c r="Z21" s="7">
        <f t="shared" si="5"/>
        <v>0.68120662852949343</v>
      </c>
      <c r="AA21" s="17">
        <f t="shared" si="3"/>
        <v>0.68120662852949343</v>
      </c>
      <c r="AB21" s="196">
        <f t="shared" si="4"/>
        <v>0.68120662852949343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358</v>
      </c>
      <c r="AI21" s="46">
        <f t="shared" si="12"/>
        <v>0.68120662852949343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</row>
    <row r="22" spans="1:65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1172</v>
      </c>
      <c r="I22" s="242" t="s">
        <v>862</v>
      </c>
      <c r="J22" s="242" t="s">
        <v>700</v>
      </c>
      <c r="K22" s="242" t="s">
        <v>542</v>
      </c>
      <c r="L22" s="572" t="s">
        <v>5</v>
      </c>
      <c r="M22" s="572"/>
      <c r="N22" s="572"/>
      <c r="O22" s="241" t="s">
        <v>58</v>
      </c>
      <c r="P22" s="243">
        <v>1</v>
      </c>
      <c r="Q22" s="244">
        <v>60</v>
      </c>
      <c r="R22" s="245">
        <v>1116.73</v>
      </c>
      <c r="S22" s="2" t="s">
        <v>224</v>
      </c>
      <c r="T22" s="2" t="s">
        <v>225</v>
      </c>
      <c r="U22" s="2" t="s">
        <v>622</v>
      </c>
      <c r="V22" s="109">
        <v>0.3</v>
      </c>
      <c r="W22" s="579">
        <v>1</v>
      </c>
      <c r="X22" s="130">
        <v>4.4999999999999998E-2</v>
      </c>
      <c r="Y22" s="247">
        <f t="shared" si="2"/>
        <v>67003.8</v>
      </c>
      <c r="Z22" s="7">
        <f t="shared" si="5"/>
        <v>4.5402693721329705E-2</v>
      </c>
      <c r="AA22" s="17">
        <f t="shared" si="3"/>
        <v>4.5402693721329705E-2</v>
      </c>
      <c r="AB22" s="196">
        <f t="shared" si="4"/>
        <v>4.0269372132970688E-4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60</v>
      </c>
      <c r="AI22" s="46">
        <f t="shared" si="12"/>
        <v>4.5402693721329705E-2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</row>
    <row r="23" spans="1:65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ref="Y23:Y78" si="13">IF(H23&lt;&gt;"",R23*W23*Q23*P23,"")</f>
        <v/>
      </c>
      <c r="Z23" s="7" t="str">
        <f t="shared" ref="Z23:Z78" si="14">IF(H23&lt;&gt;"",Y23/($D$6+$D$7),"")</f>
        <v/>
      </c>
      <c r="AA23" s="17" t="str">
        <f t="shared" si="3"/>
        <v/>
      </c>
      <c r="AB23" s="196" t="str">
        <f t="shared" ref="AB23:AB78" si="15">IF(AND(S23&lt;&gt;"",X23&lt;&gt;"-"),AA23-X23,"")</f>
        <v/>
      </c>
      <c r="AC23" s="247" t="str">
        <f t="shared" ref="AC23:AC78" si="16">IF(AND($AA23&lt;&gt;"",Q23&lt;&gt;""),($D$6+$D$7)*AA23-Y23,"")</f>
        <v/>
      </c>
      <c r="AD23" s="246" t="str">
        <f t="shared" ref="AD23:AD78" si="17">IF(AND($AC23&lt;&gt;""),AC23/R23/W23/P23,"")</f>
        <v/>
      </c>
      <c r="AE23" s="18" t="str">
        <f t="shared" ref="AE23:AE78" si="18">IF(Q23&lt;&gt;"",ROUND(AD23,0),"")</f>
        <v/>
      </c>
      <c r="AF23" s="247" t="str">
        <f t="shared" ref="AF23:AF78" si="19">IF(AD23&lt;&gt;"",AE23*R23*W23,"")</f>
        <v/>
      </c>
      <c r="AG23" s="247" t="str">
        <f t="shared" ref="AG23:AG78" si="20">IF(AD23&lt;&gt;"",AE23*R23*W23*P23,"")</f>
        <v/>
      </c>
      <c r="AH23" s="45" t="str">
        <f t="shared" ref="AH23:AH78" si="21">IF(H23&lt;&gt;"",AE23+Q23,"")</f>
        <v/>
      </c>
      <c r="AI23" s="46" t="str">
        <f t="shared" ref="AI23:AI78" si="22">IF(AH23&lt;&gt;"",(AH23*R23*W23*P23)/($D$6+$D$7),"")</f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</row>
    <row r="24" spans="1:65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13"/>
        <v/>
      </c>
      <c r="Z24" s="7" t="str">
        <f t="shared" si="14"/>
        <v/>
      </c>
      <c r="AA24" s="17" t="str">
        <f t="shared" si="3"/>
        <v/>
      </c>
      <c r="AB24" s="196" t="str">
        <f t="shared" si="15"/>
        <v/>
      </c>
      <c r="AC24" s="247" t="str">
        <f t="shared" si="16"/>
        <v/>
      </c>
      <c r="AD24" s="246" t="str">
        <f t="shared" si="17"/>
        <v/>
      </c>
      <c r="AE24" s="18" t="str">
        <f t="shared" si="18"/>
        <v/>
      </c>
      <c r="AF24" s="247" t="str">
        <f t="shared" si="19"/>
        <v/>
      </c>
      <c r="AG24" s="247" t="str">
        <f t="shared" si="20"/>
        <v/>
      </c>
      <c r="AH24" s="45" t="str">
        <f t="shared" si="21"/>
        <v/>
      </c>
      <c r="AI24" s="46" t="str">
        <f t="shared" si="2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</row>
    <row r="25" spans="1:65" x14ac:dyDescent="0.25">
      <c r="A25" s="585"/>
      <c r="B25" s="529" t="s">
        <v>231</v>
      </c>
      <c r="C25" s="530" t="s">
        <v>621</v>
      </c>
      <c r="D25" s="567">
        <v>0.04</v>
      </c>
      <c r="E25" s="568">
        <f t="shared" si="0"/>
        <v>4.0026642042972869E-2</v>
      </c>
      <c r="F25" s="566">
        <f t="shared" si="1"/>
        <v>2.6642042972868651E-5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</row>
    <row r="26" spans="1:65" x14ac:dyDescent="0.25">
      <c r="A26" s="585"/>
      <c r="B26" s="529" t="s">
        <v>227</v>
      </c>
      <c r="C26" s="530" t="s">
        <v>622</v>
      </c>
      <c r="D26" s="567">
        <v>0.15</v>
      </c>
      <c r="E26" s="568">
        <f t="shared" si="0"/>
        <v>0.15015049830098112</v>
      </c>
      <c r="F26" s="566">
        <f t="shared" si="1"/>
        <v>1.5049830098112782E-4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</row>
    <row r="27" spans="1:65" x14ac:dyDescent="0.25">
      <c r="A27" s="585"/>
      <c r="B27" s="529" t="s">
        <v>225</v>
      </c>
      <c r="C27" s="530" t="s">
        <v>622</v>
      </c>
      <c r="D27" s="567">
        <v>4.4999999999999998E-2</v>
      </c>
      <c r="E27" s="568">
        <f t="shared" si="0"/>
        <v>4.5402693721329705E-2</v>
      </c>
      <c r="F27" s="566">
        <f t="shared" si="1"/>
        <v>4.0269372132970688E-4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</row>
    <row r="28" spans="1:65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</row>
    <row r="29" spans="1:65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</row>
    <row r="30" spans="1:65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</row>
    <row r="31" spans="1:65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</row>
    <row r="32" spans="1:65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</row>
    <row r="33" spans="1:65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</row>
    <row r="34" spans="1:65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</row>
    <row r="35" spans="1:65" x14ac:dyDescent="0.25">
      <c r="A35" s="585"/>
      <c r="B35" s="529" t="s">
        <v>929</v>
      </c>
      <c r="C35" s="530" t="s">
        <v>622</v>
      </c>
      <c r="D35" s="567">
        <v>0.1</v>
      </c>
      <c r="E35" s="568">
        <f t="shared" si="0"/>
        <v>0</v>
      </c>
      <c r="F35" s="566">
        <f t="shared" si="1"/>
        <v>-0.1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</row>
    <row r="36" spans="1:65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</row>
    <row r="37" spans="1:65" x14ac:dyDescent="0.25">
      <c r="A37" s="585"/>
      <c r="B37" s="529" t="s">
        <v>615</v>
      </c>
      <c r="C37" s="530" t="s">
        <v>621</v>
      </c>
      <c r="D37" s="567">
        <v>6.5000000000000002E-2</v>
      </c>
      <c r="E37" s="568">
        <f t="shared" si="0"/>
        <v>0</v>
      </c>
      <c r="F37" s="566">
        <f t="shared" si="1"/>
        <v>-6.5000000000000002E-2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</row>
    <row r="38" spans="1:65" x14ac:dyDescent="0.25">
      <c r="A38" s="585"/>
      <c r="B38" s="529" t="s">
        <v>616</v>
      </c>
      <c r="C38" s="530" t="s">
        <v>622</v>
      </c>
      <c r="D38" s="567">
        <v>2.5000000000000001E-2</v>
      </c>
      <c r="E38" s="568">
        <f t="shared" si="0"/>
        <v>0</v>
      </c>
      <c r="F38" s="566">
        <f t="shared" si="1"/>
        <v>-2.5000000000000001E-2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</row>
    <row r="39" spans="1:65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</row>
    <row r="40" spans="1:65" x14ac:dyDescent="0.25">
      <c r="A40" s="585"/>
      <c r="B40" s="533" t="s">
        <v>930</v>
      </c>
      <c r="C40" s="534" t="s">
        <v>621</v>
      </c>
      <c r="D40" s="569">
        <v>7.4999999999999997E-2</v>
      </c>
      <c r="E40" s="570">
        <f t="shared" si="0"/>
        <v>0</v>
      </c>
      <c r="F40" s="571">
        <f t="shared" si="1"/>
        <v>-7.4999999999999997E-2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</row>
    <row r="41" spans="1:65" x14ac:dyDescent="0.25">
      <c r="A41" s="585"/>
      <c r="B41" s="533" t="s">
        <v>229</v>
      </c>
      <c r="C41" s="534" t="s">
        <v>621</v>
      </c>
      <c r="D41" s="569">
        <v>0</v>
      </c>
      <c r="E41" s="570">
        <f t="shared" si="0"/>
        <v>0.68120662852949343</v>
      </c>
      <c r="F41" s="571">
        <f t="shared" si="1"/>
        <v>0.68120662852949343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</row>
    <row r="42" spans="1:65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</row>
    <row r="43" spans="1:65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</row>
    <row r="44" spans="1:65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</row>
    <row r="45" spans="1:65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</row>
    <row r="46" spans="1:65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</row>
    <row r="47" spans="1:65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</row>
    <row r="48" spans="1:65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</row>
    <row r="49" spans="1:65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</row>
    <row r="50" spans="1:65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</row>
    <row r="51" spans="1:65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</row>
    <row r="52" spans="1:65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</row>
    <row r="53" spans="1:65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</row>
    <row r="54" spans="1:65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</row>
    <row r="55" spans="1:65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</row>
    <row r="56" spans="1:65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</row>
    <row r="57" spans="1:65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</row>
    <row r="58" spans="1:65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</row>
    <row r="59" spans="1:65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</row>
    <row r="60" spans="1:65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</row>
    <row r="61" spans="1:65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</row>
    <row r="62" spans="1:65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</row>
    <row r="63" spans="1:65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</row>
    <row r="64" spans="1:65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</row>
    <row r="65" spans="1:65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</row>
    <row r="66" spans="1:65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</row>
    <row r="67" spans="1:65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</row>
    <row r="68" spans="1:65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</row>
    <row r="69" spans="1:65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</row>
    <row r="70" spans="1:65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</row>
    <row r="71" spans="1:65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</row>
    <row r="72" spans="1:65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</row>
    <row r="73" spans="1:65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</row>
    <row r="74" spans="1:65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</row>
    <row r="75" spans="1:65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</row>
    <row r="76" spans="1:65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</row>
    <row r="77" spans="1:65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</row>
    <row r="78" spans="1:65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</row>
    <row r="79" spans="1:65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</row>
    <row r="80" spans="1:65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</row>
    <row r="81" spans="1:65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</row>
    <row r="82" spans="1:65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</row>
    <row r="83" spans="1:65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</row>
    <row r="84" spans="1:65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</row>
    <row r="85" spans="1:65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</row>
    <row r="86" spans="1:65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</row>
    <row r="87" spans="1:65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</row>
    <row r="88" spans="1:65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</row>
    <row r="89" spans="1:65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</row>
    <row r="90" spans="1:65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</row>
    <row r="91" spans="1:65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</row>
    <row r="92" spans="1:65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</row>
    <row r="93" spans="1:65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</row>
    <row r="94" spans="1:65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</row>
    <row r="95" spans="1:65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</row>
    <row r="96" spans="1:65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</row>
    <row r="97" spans="1:65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</row>
    <row r="98" spans="1:65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</row>
    <row r="99" spans="1:65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</row>
    <row r="100" spans="1:65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</row>
    <row r="101" spans="1:65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</row>
    <row r="102" spans="1:65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</row>
    <row r="103" spans="1:65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</row>
    <row r="104" spans="1:65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</row>
    <row r="105" spans="1:65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</row>
    <row r="106" spans="1:65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</row>
    <row r="107" spans="1:65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</row>
    <row r="108" spans="1:65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</row>
    <row r="109" spans="1:65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</row>
    <row r="110" spans="1:65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</row>
    <row r="111" spans="1:65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</row>
    <row r="112" spans="1:65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</row>
    <row r="113" spans="1:64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</row>
    <row r="114" spans="1:64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</row>
    <row r="115" spans="1:64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</row>
    <row r="116" spans="1:64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505" priority="21">
      <formula>$M3&gt;$N3</formula>
    </cfRule>
  </conditionalFormatting>
  <conditionalFormatting sqref="L1:M1">
    <cfRule type="cellIs" dxfId="504" priority="18" operator="notBetween">
      <formula>0.99</formula>
      <formula>1.01</formula>
    </cfRule>
  </conditionalFormatting>
  <conditionalFormatting sqref="K7:N7">
    <cfRule type="expression" dxfId="503" priority="17">
      <formula>$M7&gt;$N7</formula>
    </cfRule>
  </conditionalFormatting>
  <conditionalFormatting sqref="D5">
    <cfRule type="cellIs" dxfId="502" priority="16" operator="greaterThan">
      <formula>TODAY()-60</formula>
    </cfRule>
  </conditionalFormatting>
  <conditionalFormatting sqref="D13:E13">
    <cfRule type="cellIs" dxfId="501" priority="14" operator="notBetween">
      <formula>0.99</formula>
      <formula>1.01</formula>
    </cfRule>
  </conditionalFormatting>
  <conditionalFormatting sqref="D3:E3">
    <cfRule type="cellIs" dxfId="500" priority="13" operator="notEqual">
      <formula>"D"</formula>
    </cfRule>
  </conditionalFormatting>
  <conditionalFormatting sqref="P17:P100 W17:W100">
    <cfRule type="cellIs" dxfId="499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498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97" priority="22" stopIfTrue="1">
      <formula>$AH$15&lt;0</formula>
    </cfRule>
  </conditionalFormatting>
  <conditionalFormatting sqref="H16:AI16">
    <cfRule type="expression" dxfId="496" priority="23" stopIfTrue="1">
      <formula>$AH$16&lt;0</formula>
    </cfRule>
  </conditionalFormatting>
  <hyperlinks>
    <hyperlink ref="B2" location="Dashboard!A1" display="Go to Dashboard" xr:uid="{BD34D81D-D5A1-4730-8183-27053D227B3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100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1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B72A3-C28B-4DAF-A39D-D5E262366D1E}">
  <sheetPr codeName="Sheet50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177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0.3919539280185676</v>
      </c>
      <c r="M3" s="131">
        <f>SUMIF($L$15:$L$100, "VIA *", AA$15:AA$100)</f>
        <v>0.3919539280185676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46020</v>
      </c>
      <c r="R3" s="248" t="s">
        <v>4</v>
      </c>
      <c r="S3" s="254"/>
      <c r="T3" s="254">
        <v>17</v>
      </c>
      <c r="U3" s="268">
        <v>46564.95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0.57626935965528137</v>
      </c>
      <c r="M4" s="132">
        <f>SUMPRODUCT($V$15:$V$100,AI15:AI100)</f>
        <v>0.57626935965528137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46014</v>
      </c>
      <c r="R4" s="249" t="s">
        <v>3</v>
      </c>
      <c r="S4" s="255"/>
      <c r="T4" s="255">
        <v>5</v>
      </c>
      <c r="U4" s="269">
        <v>15295.84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161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0.49254618460331279</v>
      </c>
      <c r="M5" s="134">
        <f>SUMIF($S$15:$S$100, "Actions*", AI$15:AI$100)</f>
        <v>0.49254618460331279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46014</v>
      </c>
      <c r="R5" s="249" t="s">
        <v>2</v>
      </c>
      <c r="S5" s="255"/>
      <c r="T5" s="255">
        <v>12</v>
      </c>
      <c r="U5" s="269">
        <v>21829.279999999999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1495313.7518051679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6.5211732241666265E-2</v>
      </c>
      <c r="M6" s="136">
        <f>SUMIF($T$15:$T$100, "*Obligations d'Etat*", AI$15:AI$100)+SUMIF($T$15:$T$100, "Crédit*", AI$15:AI$100)+SUMIF($T$15:$T$100, "*Convertibles*", AI$15:AI$100)</f>
        <v>6.5211732241666265E-2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-48</v>
      </c>
      <c r="U6" s="269">
        <v>-28677.38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4.844070343936608E-2</v>
      </c>
      <c r="M7" s="136">
        <f>SUMIF($S$15:$S$100, "*Performance Absolue*", AI$15:AI$100)+SUMIF($S$15:$S$100, "*Alternative Investment*", AI$15:AI$100)</f>
        <v>4.844070343936608E-2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290</v>
      </c>
      <c r="U7" s="269">
        <v>28244.799999999999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45754</v>
      </c>
      <c r="R8" s="249" t="s">
        <v>7</v>
      </c>
      <c r="S8" s="255"/>
      <c r="T8" s="255">
        <v>110</v>
      </c>
      <c r="U8" s="269">
        <v>43388.41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0.15375769782257506</v>
      </c>
      <c r="M9" s="136">
        <f>SUMIF($T$15:$T$100, "*Diversifié*", AI$15:AI$100)</f>
        <v>0.15375769782257506</v>
      </c>
      <c r="N9" s="135" t="s">
        <v>306</v>
      </c>
      <c r="O9" s="19"/>
      <c r="P9" s="19"/>
      <c r="Q9" s="587">
        <v>45751</v>
      </c>
      <c r="R9" s="249" t="s">
        <v>61</v>
      </c>
      <c r="S9" s="255"/>
      <c r="T9" s="255">
        <v>150</v>
      </c>
      <c r="U9" s="269">
        <v>63739.21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45727</v>
      </c>
      <c r="R10" s="249" t="s">
        <v>14</v>
      </c>
      <c r="S10" s="255"/>
      <c r="T10" s="255">
        <v>110</v>
      </c>
      <c r="U10" s="269">
        <v>40726.949999999997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0.24004368189307976</v>
      </c>
      <c r="M11" s="132">
        <f>SUMIF($T$15:$T$100, "*Cash*", AI$15:AI$100)+SUMIF($S$15:$S$100, "*Monétaire*", AI$15:AI$100)</f>
        <v>0.24004368189307976</v>
      </c>
      <c r="N11" s="133" t="s">
        <v>306</v>
      </c>
      <c r="O11" s="19"/>
      <c r="P11" s="19"/>
      <c r="Q11" s="588">
        <v>45726</v>
      </c>
      <c r="R11" s="250" t="s">
        <v>8</v>
      </c>
      <c r="S11" s="256"/>
      <c r="T11" s="256">
        <v>4807</v>
      </c>
      <c r="U11" s="270">
        <v>35427.760000000002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0.13811440478873704</v>
      </c>
      <c r="F15" s="563">
        <f t="shared" ref="F15:F50" si="1">E15-D15</f>
        <v>-2.1885595211262959E-2</v>
      </c>
      <c r="G15" s="43"/>
      <c r="H15" s="542" t="s">
        <v>1123</v>
      </c>
      <c r="I15" s="543" t="s">
        <v>569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13779.85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13779.85</v>
      </c>
      <c r="Z15" s="7">
        <f>IF(O15&lt;&gt;"",(Y15+$D$7)/($D$6+$D$7),"")</f>
        <v>9.2153569666330783E-3</v>
      </c>
      <c r="AA15" s="17">
        <f t="shared" ref="AA15:AA46" si="3">IF(S15&lt;&gt;"",Z15,"")</f>
        <v>9.2153569666330783E-3</v>
      </c>
      <c r="AB15" s="196">
        <f t="shared" ref="AB15:AB32" si="4">IF(AND(S15&lt;&gt;"",X15&lt;&gt;"-"),AA15-X15,"")</f>
        <v>-7.8464303336692187E-4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13779.85</v>
      </c>
      <c r="AG15" s="539" t="s">
        <v>306</v>
      </c>
      <c r="AH15" s="45">
        <f>AF15</f>
        <v>13779.85</v>
      </c>
      <c r="AI15" s="46">
        <f>(AH15*P15)/($D$6+$D$7)</f>
        <v>9.2153569666330783E-3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9.5155031101820053E-2</v>
      </c>
      <c r="F16" s="566">
        <f t="shared" si="1"/>
        <v>1.5503110182005231E-4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238271.27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238271.27</v>
      </c>
      <c r="Z16" s="7">
        <f t="shared" ref="Z16:Z32" si="5">IF(H16&lt;&gt;"",Y16/($D$6+$D$7),"")</f>
        <v>0.15934533452417923</v>
      </c>
      <c r="AA16" s="17">
        <f t="shared" si="3"/>
        <v>0.15934533452417923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238271.27</v>
      </c>
      <c r="AI16" s="46">
        <f>(AH16*P16)/($D$6+$D$7)</f>
        <v>0.15934533452417923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0.22783889164546839</v>
      </c>
      <c r="F17" s="566">
        <f t="shared" si="1"/>
        <v>2.2838891645468373E-2</v>
      </c>
      <c r="G17" s="43"/>
      <c r="H17" s="542" t="s">
        <v>1135</v>
      </c>
      <c r="I17" s="543" t="s">
        <v>569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3558.06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3016.3275686673446</v>
      </c>
      <c r="Z17" s="7">
        <f t="shared" si="5"/>
        <v>2.0171870719613082E-3</v>
      </c>
      <c r="AA17" s="17">
        <f t="shared" si="3"/>
        <v>2.0171870719613082E-3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3558.06</v>
      </c>
      <c r="AI17" s="46">
        <f>(AH17*P17)/($D$6+$D$7)</f>
        <v>2.0171870719613082E-3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3.1437857067287307E-2</v>
      </c>
      <c r="F18" s="566">
        <f t="shared" si="1"/>
        <v>6.4378570672873059E-3</v>
      </c>
      <c r="G18" s="43"/>
      <c r="H18" s="197" t="s">
        <v>1174</v>
      </c>
      <c r="I18" s="242" t="s">
        <v>569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161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91770</v>
      </c>
      <c r="Z18" s="7">
        <f t="shared" si="5"/>
        <v>6.137173545633063E-2</v>
      </c>
      <c r="AA18" s="17">
        <f t="shared" si="3"/>
        <v>6.137173545633063E-2</v>
      </c>
      <c r="AB18" s="196">
        <f t="shared" si="4"/>
        <v>1.3717354563306319E-3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161</v>
      </c>
      <c r="AI18" s="46">
        <f t="shared" ref="AI18:AI32" si="12">IF(AH18&lt;&gt;"",(AH18*R18*W18*P18)/($D$6+$D$7),"")</f>
        <v>6.137173545633063E-2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0.17057787856277362</v>
      </c>
      <c r="F19" s="566">
        <f t="shared" si="1"/>
        <v>0.16057787856277361</v>
      </c>
      <c r="G19" s="43"/>
      <c r="H19" s="197" t="s">
        <v>1177</v>
      </c>
      <c r="I19" s="242" t="s">
        <v>569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110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46446.400000000001</v>
      </c>
      <c r="Z19" s="7">
        <f t="shared" si="5"/>
        <v>3.1061307330270405E-2</v>
      </c>
      <c r="AA19" s="17">
        <f t="shared" si="3"/>
        <v>3.1061307330270405E-2</v>
      </c>
      <c r="AB19" s="196">
        <f t="shared" si="4"/>
        <v>1.0613073302704057E-3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110</v>
      </c>
      <c r="AI19" s="46">
        <f t="shared" si="12"/>
        <v>3.1061307330270405E-2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569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26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68307.968802984062</v>
      </c>
      <c r="Z20" s="7">
        <f t="shared" si="5"/>
        <v>4.5681362002136031E-2</v>
      </c>
      <c r="AA20" s="17">
        <f t="shared" si="3"/>
        <v>4.5681362002136031E-2</v>
      </c>
      <c r="AB20" s="196">
        <f t="shared" si="4"/>
        <v>-2.4318637997863976E-2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26</v>
      </c>
      <c r="AI20" s="46">
        <f t="shared" si="12"/>
        <v>4.5681362002136031E-2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569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116.208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34609.066559999999</v>
      </c>
      <c r="Z21" s="7">
        <f t="shared" si="5"/>
        <v>2.3145019911854185E-2</v>
      </c>
      <c r="AA21" s="17">
        <f t="shared" si="3"/>
        <v>2.3145019911854185E-2</v>
      </c>
      <c r="AB21" s="196">
        <f t="shared" si="4"/>
        <v>-1.8549800881458162E-3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116.208</v>
      </c>
      <c r="AI21" s="46">
        <f t="shared" si="12"/>
        <v>2.3145019911854185E-2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569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57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107677.56</v>
      </c>
      <c r="Z22" s="7">
        <f t="shared" si="5"/>
        <v>7.2010011189965875E-2</v>
      </c>
      <c r="AA22" s="17">
        <f t="shared" si="3"/>
        <v>7.2010011189965875E-2</v>
      </c>
      <c r="AB22" s="196">
        <f t="shared" si="4"/>
        <v>2.0100111899658685E-3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57</v>
      </c>
      <c r="AI22" s="46">
        <f t="shared" si="12"/>
        <v>7.2010011189965875E-2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569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150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80646</v>
      </c>
      <c r="Z23" s="7">
        <f t="shared" si="5"/>
        <v>5.39324940352102E-2</v>
      </c>
      <c r="AA23" s="17">
        <f t="shared" si="3"/>
        <v>5.39324940352102E-2</v>
      </c>
      <c r="AB23" s="196">
        <f t="shared" si="4"/>
        <v>1.8932494035210197E-2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150</v>
      </c>
      <c r="AI23" s="46">
        <f t="shared" si="12"/>
        <v>5.39324940352102E-2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569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4537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70427.850999999995</v>
      </c>
      <c r="Z24" s="7">
        <f t="shared" si="5"/>
        <v>4.7099045879152993E-2</v>
      </c>
      <c r="AA24" s="17">
        <f t="shared" si="3"/>
        <v>4.7099045879152993E-2</v>
      </c>
      <c r="AB24" s="196">
        <f t="shared" si="4"/>
        <v>-1.2900954120847005E-2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4537</v>
      </c>
      <c r="AI24" s="46">
        <f t="shared" si="12"/>
        <v>4.7099045879152993E-2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4.4886900771808999E-2</v>
      </c>
      <c r="F25" s="566">
        <f t="shared" si="1"/>
        <v>-1.5113099228190999E-2</v>
      </c>
      <c r="G25" s="43"/>
      <c r="H25" s="197" t="s">
        <v>1202</v>
      </c>
      <c r="I25" s="242" t="s">
        <v>569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10000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81858.257036283481</v>
      </c>
      <c r="Z25" s="7">
        <f t="shared" si="5"/>
        <v>5.4743198166580638E-2</v>
      </c>
      <c r="AA25" s="17">
        <f t="shared" si="3"/>
        <v>5.4743198166580638E-2</v>
      </c>
      <c r="AB25" s="196">
        <f t="shared" si="4"/>
        <v>1.4743198166580637E-2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10000</v>
      </c>
      <c r="AI25" s="46">
        <f t="shared" si="12"/>
        <v>5.4743198166580638E-2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0.15375769782257506</v>
      </c>
      <c r="F26" s="566">
        <f t="shared" si="1"/>
        <v>-2.6242302177424931E-2</v>
      </c>
      <c r="G26" s="43"/>
      <c r="H26" s="197" t="s">
        <v>1171</v>
      </c>
      <c r="I26" s="242" t="s">
        <v>569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45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107758.51983723296</v>
      </c>
      <c r="Z26" s="7">
        <f t="shared" si="5"/>
        <v>7.2064153564524544E-2</v>
      </c>
      <c r="AA26" s="17">
        <f t="shared" si="3"/>
        <v>7.2064153564524544E-2</v>
      </c>
      <c r="AB26" s="196">
        <f t="shared" si="4"/>
        <v>2.0641535645245374E-3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45</v>
      </c>
      <c r="AI26" s="46">
        <f t="shared" si="12"/>
        <v>7.2064153564524544E-2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4.844070343936608E-2</v>
      </c>
      <c r="F27" s="566">
        <f t="shared" si="1"/>
        <v>-1.1559296560633918E-2</v>
      </c>
      <c r="G27" s="43"/>
      <c r="H27" s="197" t="s">
        <v>1180</v>
      </c>
      <c r="I27" s="242" t="s">
        <v>569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2892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47009.46</v>
      </c>
      <c r="Z27" s="7">
        <f t="shared" si="5"/>
        <v>3.1437857067287307E-2</v>
      </c>
      <c r="AA27" s="17">
        <f t="shared" si="3"/>
        <v>3.1437857067287307E-2</v>
      </c>
      <c r="AB27" s="196">
        <f t="shared" si="4"/>
        <v>6.4378570672873059E-3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2892</v>
      </c>
      <c r="AI27" s="46">
        <f t="shared" si="12"/>
        <v>3.1437857067287307E-2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569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200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229916</v>
      </c>
      <c r="Z28" s="7">
        <f t="shared" si="5"/>
        <v>0.15375769782257506</v>
      </c>
      <c r="AA28" s="17">
        <f t="shared" si="3"/>
        <v>0.15375769782257506</v>
      </c>
      <c r="AB28" s="196">
        <f t="shared" si="4"/>
        <v>-2.6242302177424931E-2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200</v>
      </c>
      <c r="AI28" s="46">
        <f t="shared" si="12"/>
        <v>0.15375769782257506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569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500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67120</v>
      </c>
      <c r="Z29" s="7">
        <f t="shared" si="5"/>
        <v>4.4886900771808999E-2</v>
      </c>
      <c r="AA29" s="17">
        <f t="shared" si="3"/>
        <v>4.4886900771808999E-2</v>
      </c>
      <c r="AB29" s="196">
        <f t="shared" si="4"/>
        <v>-1.5113099228190999E-2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500</v>
      </c>
      <c r="AI29" s="46">
        <f t="shared" si="12"/>
        <v>4.4886900771808999E-2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569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37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103873.17099999999</v>
      </c>
      <c r="Z30" s="7">
        <f t="shared" si="5"/>
        <v>6.9465803330306136E-2</v>
      </c>
      <c r="AA30" s="17">
        <f t="shared" si="3"/>
        <v>6.9465803330306136E-2</v>
      </c>
      <c r="AB30" s="196">
        <f t="shared" si="4"/>
        <v>-0.11053419666969386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37</v>
      </c>
      <c r="AI30" s="46">
        <f t="shared" si="12"/>
        <v>6.9465803330306136E-2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2.0324831469857259E-2</v>
      </c>
      <c r="F31" s="566">
        <f t="shared" si="1"/>
        <v>-4.6751685301427426E-3</v>
      </c>
      <c r="G31" s="43"/>
      <c r="H31" s="197" t="s">
        <v>1210</v>
      </c>
      <c r="I31" s="242" t="s">
        <v>569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290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30392</v>
      </c>
      <c r="Z31" s="7">
        <f t="shared" si="5"/>
        <v>2.0324831469857259E-2</v>
      </c>
      <c r="AA31" s="17">
        <f t="shared" si="3"/>
        <v>2.0324831469857259E-2</v>
      </c>
      <c r="AB31" s="196">
        <f t="shared" si="4"/>
        <v>-4.6751685301427426E-3</v>
      </c>
      <c r="AC31" s="247">
        <f t="shared" si="6"/>
        <v>3.637978807091713E-12</v>
      </c>
      <c r="AD31" s="246">
        <f t="shared" si="7"/>
        <v>3.4713538235607949E-14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290</v>
      </c>
      <c r="AI31" s="46">
        <f t="shared" si="12"/>
        <v>2.0324831469857259E-2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569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65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72434.049999999988</v>
      </c>
      <c r="Z32" s="7">
        <f t="shared" si="5"/>
        <v>4.844070343936608E-2</v>
      </c>
      <c r="AA32" s="17">
        <f t="shared" si="3"/>
        <v>4.844070343936608E-2</v>
      </c>
      <c r="AB32" s="196">
        <f t="shared" si="4"/>
        <v>-1.1559296560633918E-2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65</v>
      </c>
      <c r="AI32" s="46">
        <f t="shared" si="12"/>
        <v>4.844070343936608E-2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6.9465803330306136E-2</v>
      </c>
      <c r="F41" s="571">
        <f t="shared" si="1"/>
        <v>-0.11053419666969386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495" priority="13">
      <formula>$M3&gt;$N3</formula>
    </cfRule>
  </conditionalFormatting>
  <conditionalFormatting sqref="L1:M1">
    <cfRule type="cellIs" dxfId="494" priority="10" operator="notBetween">
      <formula>0.99</formula>
      <formula>1.01</formula>
    </cfRule>
  </conditionalFormatting>
  <conditionalFormatting sqref="K7:N7">
    <cfRule type="expression" dxfId="493" priority="9">
      <formula>$M7&gt;$N7</formula>
    </cfRule>
  </conditionalFormatting>
  <conditionalFormatting sqref="D5">
    <cfRule type="cellIs" dxfId="492" priority="8" operator="greaterThan">
      <formula>TODAY()-60</formula>
    </cfRule>
  </conditionalFormatting>
  <conditionalFormatting sqref="D13:E13">
    <cfRule type="cellIs" dxfId="491" priority="6" operator="notBetween">
      <formula>0.99</formula>
      <formula>1.01</formula>
    </cfRule>
  </conditionalFormatting>
  <conditionalFormatting sqref="D3:E3">
    <cfRule type="cellIs" dxfId="490" priority="5" operator="notEqual">
      <formula>"D"</formula>
    </cfRule>
  </conditionalFormatting>
  <conditionalFormatting sqref="P18:P100 W18:W100">
    <cfRule type="cellIs" dxfId="489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488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87" priority="14" stopIfTrue="1">
      <formula>$AH$15&lt;0</formula>
    </cfRule>
  </conditionalFormatting>
  <conditionalFormatting sqref="H16:AI16">
    <cfRule type="expression" dxfId="486" priority="15" stopIfTrue="1">
      <formula>$AH$16&lt;0</formula>
    </cfRule>
  </conditionalFormatting>
  <conditionalFormatting sqref="H17:AI17">
    <cfRule type="expression" dxfId="485" priority="16" stopIfTrue="1">
      <formula>$AH$17&lt;0</formula>
    </cfRule>
  </conditionalFormatting>
  <hyperlinks>
    <hyperlink ref="B2" location="Dashboard!A1" display="Go to Dashboard" xr:uid="{A43D91CD-9616-4C65-8BE3-8FA65180982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148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9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A7FC3-98BA-4DD3-9A67-8BE66AC58F89}">
  <sheetPr codeName="Sheet33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0.99999999999999978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610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284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0.312788412396377</v>
      </c>
      <c r="M3" s="131">
        <f>SUMIF($L$15:$L$100, "VIA *", AA$15:AA$100)</f>
        <v>0.312788412396377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23</v>
      </c>
      <c r="U3" s="268">
        <v>64562.89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0.54488004026495762</v>
      </c>
      <c r="M4" s="132">
        <f>SUMPRODUCT($V$15:$V$100,AI15:AI100)</f>
        <v>0.54488004026495762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45971</v>
      </c>
      <c r="R4" s="249" t="s">
        <v>919</v>
      </c>
      <c r="S4" s="255"/>
      <c r="T4" s="255">
        <v>-50000</v>
      </c>
      <c r="U4" s="269">
        <v>-57857.5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282</v>
      </c>
      <c r="C5" s="556">
        <v>45412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0.35027606821994706</v>
      </c>
      <c r="M5" s="134">
        <f>SUMIF($S$15:$S$100, "Actions*", AI$15:AI$100)</f>
        <v>0.35027606821994706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45959</v>
      </c>
      <c r="R5" s="249" t="s">
        <v>7</v>
      </c>
      <c r="S5" s="255"/>
      <c r="T5" s="255">
        <v>-55</v>
      </c>
      <c r="U5" s="269">
        <v>-32871.160000000003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1627665.3126419126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5.3335780596744133E-2</v>
      </c>
      <c r="M6" s="136">
        <f>SUMIF($T$15:$T$100, "*Obligations d'Etat*", AI$15:AI$100)+SUMIF($T$15:$T$100, "Crédit*", AI$15:AI$100)+SUMIF($T$15:$T$100, "*Convertibles*", AI$15:AI$100)</f>
        <v>5.3335780596744133E-2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45901</v>
      </c>
      <c r="R6" s="249" t="s">
        <v>910</v>
      </c>
      <c r="S6" s="255"/>
      <c r="T6" s="255">
        <v>-65000</v>
      </c>
      <c r="U6" s="269">
        <v>-65130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4.107859243585768E-2</v>
      </c>
      <c r="M7" s="136">
        <f>SUMIF($S$15:$S$100, "*Performance Absolue*", AI$15:AI$100)+SUMIF($S$15:$S$100, "*Alternative Investment*", AI$15:AI$100)</f>
        <v>4.107859243585768E-2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45895</v>
      </c>
      <c r="R7" s="249" t="s">
        <v>53</v>
      </c>
      <c r="S7" s="255"/>
      <c r="T7" s="255">
        <v>-2</v>
      </c>
      <c r="U7" s="269">
        <v>-5482.93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0.26028029362237237</v>
      </c>
      <c r="M8" s="136">
        <f>SUMIF($T$15:$T$100, "*Produits Structurés*", AI$15:AI$100) + SUMIF($T$15:$T$100, "Matières Premières*", AI$15:AI$100) + SUMIF($T$15:$T$100, "*Certificats*", AI$15:AI$100)</f>
        <v>0.26028029362237237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45868</v>
      </c>
      <c r="R8" s="249" t="s">
        <v>53</v>
      </c>
      <c r="S8" s="255"/>
      <c r="T8" s="255">
        <v>-2</v>
      </c>
      <c r="U8" s="269">
        <v>-5474.48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0.15891196918128606</v>
      </c>
      <c r="M9" s="136">
        <f>SUMIF($T$15:$T$100, "*Diversifié*", AI$15:AI$100)</f>
        <v>0.15891196918128606</v>
      </c>
      <c r="N9" s="135" t="s">
        <v>306</v>
      </c>
      <c r="O9" s="19"/>
      <c r="P9" s="19"/>
      <c r="Q9" s="587">
        <v>45868</v>
      </c>
      <c r="R9" s="249" t="s">
        <v>53</v>
      </c>
      <c r="S9" s="255"/>
      <c r="T9" s="255">
        <v>-22</v>
      </c>
      <c r="U9" s="269">
        <v>-61019.24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45863</v>
      </c>
      <c r="R10" s="249" t="s">
        <v>910</v>
      </c>
      <c r="S10" s="255"/>
      <c r="T10" s="255">
        <v>65000</v>
      </c>
      <c r="U10" s="269">
        <v>65130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0.13611729594379254</v>
      </c>
      <c r="M11" s="132">
        <f>SUMIF($T$15:$T$100, "*Cash*", AI$15:AI$100)+SUMIF($S$15:$S$100, "*Monétaire*", AI$15:AI$100)</f>
        <v>0.13611729594379254</v>
      </c>
      <c r="N11" s="133" t="s">
        <v>306</v>
      </c>
      <c r="O11" s="19"/>
      <c r="P11" s="19"/>
      <c r="Q11" s="588">
        <v>45863</v>
      </c>
      <c r="R11" s="250" t="s">
        <v>910</v>
      </c>
      <c r="S11" s="256"/>
      <c r="T11" s="256">
        <v>65000</v>
      </c>
      <c r="U11" s="270">
        <v>65130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0.10227172070038575</v>
      </c>
      <c r="F15" s="563">
        <f t="shared" ref="F15:F50" si="1">E15-D15</f>
        <v>-2.2728279299614254E-2</v>
      </c>
      <c r="G15" s="43"/>
      <c r="H15" s="542" t="s">
        <v>1123</v>
      </c>
      <c r="I15" s="543" t="s">
        <v>610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16426.87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9" si="2">IF(H15&lt;&gt;"",R15*W15*Q15*P15,"")</f>
        <v>16426.87</v>
      </c>
      <c r="Z15" s="7">
        <f>IF(O15&lt;&gt;"",(Y15+$D$7)/($D$6+$D$7),"")</f>
        <v>1.0092289779977587E-2</v>
      </c>
      <c r="AA15" s="17">
        <f t="shared" ref="AA15:AA46" si="3">IF(S15&lt;&gt;"",Z15,"")</f>
        <v>1.0092289779977587E-2</v>
      </c>
      <c r="AB15" s="196">
        <f t="shared" ref="AB15:AB39" si="4">IF(AND(S15&lt;&gt;"",X15&lt;&gt;"-"),AA15-X15,"")</f>
        <v>-4.9077102200224126E-3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16426.87</v>
      </c>
      <c r="AG15" s="539" t="s">
        <v>306</v>
      </c>
      <c r="AH15" s="45">
        <f>AF15</f>
        <v>16426.87</v>
      </c>
      <c r="AI15" s="46">
        <f>(AH15*P15)/($D$6+$D$7)</f>
        <v>1.0092289779977587E-2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7.003321820195231E-2</v>
      </c>
      <c r="F16" s="566">
        <f t="shared" si="1"/>
        <v>-1.9966781798047686E-2</v>
      </c>
      <c r="G16" s="43"/>
      <c r="H16" s="542" t="s">
        <v>1135</v>
      </c>
      <c r="I16" s="543" t="s">
        <v>610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221.26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187.57205832485587</v>
      </c>
      <c r="Z16" s="7">
        <f t="shared" ref="Z16:Z39" si="5">IF(H16&lt;&gt;"",Y16/($D$6+$D$7),"")</f>
        <v>1.1523994329055401E-4</v>
      </c>
      <c r="AA16" s="17">
        <f t="shared" si="3"/>
        <v>1.1523994329055401E-4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221.26</v>
      </c>
      <c r="AI16" s="46">
        <f>(AH16*P16)/($D$6+$D$7)</f>
        <v>1.1523994329055401E-4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0.15200571758846082</v>
      </c>
      <c r="F17" s="566">
        <f t="shared" si="1"/>
        <v>-7.9942824115391831E-3</v>
      </c>
      <c r="G17" s="43"/>
      <c r="H17" s="197" t="s">
        <v>1174</v>
      </c>
      <c r="I17" s="242" t="s">
        <v>610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135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76950</v>
      </c>
      <c r="Z17" s="7">
        <f t="shared" si="5"/>
        <v>4.7276303919692272E-2</v>
      </c>
      <c r="AA17" s="17">
        <f t="shared" si="3"/>
        <v>4.7276303919692272E-2</v>
      </c>
      <c r="AB17" s="196">
        <f t="shared" si="4"/>
        <v>-1.2723696080307725E-2</v>
      </c>
      <c r="AC17" s="247">
        <f t="shared" ref="AC17:AC39" si="6">IF(AND($AA17&lt;&gt;"",Q17&lt;&gt;""),($D$6+$D$7)*AA17-Y17,"")</f>
        <v>0</v>
      </c>
      <c r="AD17" s="246">
        <f t="shared" ref="AD17:AD39" si="7">IF(AND($AC17&lt;&gt;""),AC17/R17/W17/P17,"")</f>
        <v>0</v>
      </c>
      <c r="AE17" s="18">
        <f t="shared" ref="AE17:AE39" si="8">IF(Q17&lt;&gt;"",ROUND(AD17,0),"")</f>
        <v>0</v>
      </c>
      <c r="AF17" s="247">
        <f t="shared" ref="AF17:AF39" si="9">IF(AD17&lt;&gt;"",AE17*R17*W17,"")</f>
        <v>0</v>
      </c>
      <c r="AG17" s="247">
        <f t="shared" ref="AG17:AG39" si="10">IF(AD17&lt;&gt;"",AE17*R17*W17*P17,"")</f>
        <v>0</v>
      </c>
      <c r="AH17" s="45">
        <f t="shared" ref="AH17:AH39" si="11">IF(H17&lt;&gt;"",AE17+Q17,"")</f>
        <v>135</v>
      </c>
      <c r="AI17" s="46">
        <f t="shared" ref="AI17:AI39" si="12">IF(AH17&lt;&gt;"",(AH17*R17*W17*P17)/($D$6+$D$7),"")</f>
        <v>4.7276303919692272E-2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2.5965411729148208E-2</v>
      </c>
      <c r="F18" s="566">
        <f t="shared" si="1"/>
        <v>9.6541172914820644E-4</v>
      </c>
      <c r="G18" s="43"/>
      <c r="H18" s="197" t="s">
        <v>1177</v>
      </c>
      <c r="I18" s="242" t="s">
        <v>610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100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42224</v>
      </c>
      <c r="Z18" s="7">
        <f t="shared" si="5"/>
        <v>2.5941451029305868E-2</v>
      </c>
      <c r="AA18" s="17">
        <f t="shared" si="3"/>
        <v>2.5941451029305868E-2</v>
      </c>
      <c r="AB18" s="196">
        <f t="shared" si="4"/>
        <v>9.4145102930586616E-4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100</v>
      </c>
      <c r="AI18" s="46">
        <f t="shared" si="12"/>
        <v>2.5941451029305868E-2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1.0207529723268141E-2</v>
      </c>
      <c r="F19" s="566">
        <f t="shared" si="1"/>
        <v>-4.792470276731858E-3</v>
      </c>
      <c r="G19" s="43"/>
      <c r="H19" s="197" t="s">
        <v>1170</v>
      </c>
      <c r="I19" s="242" t="s">
        <v>610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18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47290.132248219736</v>
      </c>
      <c r="Z19" s="7">
        <f t="shared" si="5"/>
        <v>2.9053965751387609E-2</v>
      </c>
      <c r="AA19" s="17">
        <f t="shared" si="3"/>
        <v>2.9053965751387609E-2</v>
      </c>
      <c r="AB19" s="196">
        <f t="shared" si="4"/>
        <v>-1.0946034248612391E-2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18</v>
      </c>
      <c r="AI19" s="46">
        <f t="shared" si="12"/>
        <v>2.9053965751387609E-2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610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110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32760.2</v>
      </c>
      <c r="Z20" s="7">
        <f t="shared" si="5"/>
        <v>2.0127110742948703E-2</v>
      </c>
      <c r="AA20" s="17">
        <f t="shared" si="3"/>
        <v>2.0127110742948703E-2</v>
      </c>
      <c r="AB20" s="196">
        <f t="shared" si="4"/>
        <v>-9.8728892570512962E-3</v>
      </c>
      <c r="AC20" s="247">
        <f t="shared" si="6"/>
        <v>-3.637978807091713E-12</v>
      </c>
      <c r="AD20" s="246">
        <f t="shared" si="7"/>
        <v>-1.2215360980094396E-14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110</v>
      </c>
      <c r="AI20" s="46">
        <f t="shared" si="12"/>
        <v>2.0127110742948703E-2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610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43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81230.44</v>
      </c>
      <c r="Z21" s="7">
        <f t="shared" si="5"/>
        <v>4.9906107459003611E-2</v>
      </c>
      <c r="AA21" s="17">
        <f t="shared" si="3"/>
        <v>4.9906107459003611E-2</v>
      </c>
      <c r="AB21" s="196">
        <f t="shared" si="4"/>
        <v>-1.0093892540996387E-2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43</v>
      </c>
      <c r="AI21" s="46">
        <f t="shared" si="12"/>
        <v>4.9906107459003611E-2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610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90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48387.6</v>
      </c>
      <c r="Z22" s="7">
        <f t="shared" si="5"/>
        <v>2.9728224607465908E-2</v>
      </c>
      <c r="AA22" s="17">
        <f t="shared" si="3"/>
        <v>2.9728224607465908E-2</v>
      </c>
      <c r="AB22" s="196">
        <f t="shared" si="4"/>
        <v>-5.2717753925340949E-3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90</v>
      </c>
      <c r="AI22" s="46">
        <f t="shared" si="12"/>
        <v>2.9728224607465908E-2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610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4000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62092</v>
      </c>
      <c r="Z23" s="7">
        <f t="shared" si="5"/>
        <v>3.8147891656680082E-2</v>
      </c>
      <c r="AA23" s="17">
        <f t="shared" si="3"/>
        <v>3.8147891656680082E-2</v>
      </c>
      <c r="AB23" s="196">
        <f t="shared" si="4"/>
        <v>-1.8521083433199192E-3</v>
      </c>
      <c r="AC23" s="247">
        <f t="shared" si="6"/>
        <v>-7.2759576141834259E-12</v>
      </c>
      <c r="AD23" s="246">
        <f t="shared" si="7"/>
        <v>-4.6872109863965895E-13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4000</v>
      </c>
      <c r="AI23" s="46">
        <f t="shared" si="12"/>
        <v>3.8147891656680082E-2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610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10000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81858.257036283481</v>
      </c>
      <c r="Z24" s="7">
        <f t="shared" si="5"/>
        <v>5.0291823755472725E-2</v>
      </c>
      <c r="AA24" s="17">
        <f t="shared" si="3"/>
        <v>5.0291823755472725E-2</v>
      </c>
      <c r="AB24" s="196">
        <f t="shared" si="4"/>
        <v>5.2918237554727271E-3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10000</v>
      </c>
      <c r="AI24" s="46">
        <f t="shared" si="12"/>
        <v>5.0291823755472725E-2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3.2989583044467786E-2</v>
      </c>
      <c r="F25" s="566">
        <f t="shared" si="1"/>
        <v>-7.0104169555322143E-3</v>
      </c>
      <c r="G25" s="43"/>
      <c r="H25" s="197" t="s">
        <v>1171</v>
      </c>
      <c r="I25" s="242" t="s">
        <v>610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23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55076.576805696845</v>
      </c>
      <c r="Z25" s="7">
        <f t="shared" si="5"/>
        <v>3.3837777568842084E-2</v>
      </c>
      <c r="AA25" s="17">
        <f t="shared" si="3"/>
        <v>3.3837777568842084E-2</v>
      </c>
      <c r="AB25" s="196">
        <f t="shared" si="4"/>
        <v>-6.1622224311579168E-3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23</v>
      </c>
      <c r="AI25" s="46">
        <f t="shared" si="12"/>
        <v>3.3837777568842084E-2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0.15891196918128606</v>
      </c>
      <c r="F26" s="566">
        <f t="shared" si="1"/>
        <v>8.9119691812860613E-3</v>
      </c>
      <c r="G26" s="43"/>
      <c r="H26" s="197" t="s">
        <v>1180</v>
      </c>
      <c r="I26" s="242" t="s">
        <v>610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2600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42263</v>
      </c>
      <c r="Z26" s="7">
        <f t="shared" si="5"/>
        <v>2.5965411729148208E-2</v>
      </c>
      <c r="AA26" s="17">
        <f t="shared" si="3"/>
        <v>2.5965411729148208E-2</v>
      </c>
      <c r="AB26" s="196">
        <f t="shared" si="4"/>
        <v>9.6541172914820644E-4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2600</v>
      </c>
      <c r="AI26" s="46">
        <f t="shared" si="12"/>
        <v>2.5965411729148208E-2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4.107859243585768E-2</v>
      </c>
      <c r="F27" s="566">
        <f t="shared" si="1"/>
        <v>-3.9214075641423179E-3</v>
      </c>
      <c r="G27" s="43"/>
      <c r="H27" s="197" t="s">
        <v>1173</v>
      </c>
      <c r="I27" s="242" t="s">
        <v>610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225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258655.49999999997</v>
      </c>
      <c r="Z27" s="7">
        <f t="shared" si="5"/>
        <v>0.15891196918128606</v>
      </c>
      <c r="AA27" s="17">
        <f t="shared" si="3"/>
        <v>0.15891196918128606</v>
      </c>
      <c r="AB27" s="196">
        <f t="shared" si="4"/>
        <v>8.9119691812860613E-3</v>
      </c>
      <c r="AC27" s="247">
        <f t="shared" si="6"/>
        <v>-2.9103830456733704E-11</v>
      </c>
      <c r="AD27" s="246">
        <f t="shared" si="7"/>
        <v>-2.5316924839274956E-14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225</v>
      </c>
      <c r="AI27" s="46">
        <f t="shared" si="12"/>
        <v>0.15891196918128606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610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50000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63280</v>
      </c>
      <c r="Z28" s="7">
        <f t="shared" si="5"/>
        <v>3.8877771436492875E-2</v>
      </c>
      <c r="AA28" s="17">
        <f t="shared" si="3"/>
        <v>3.8877771436492875E-2</v>
      </c>
      <c r="AB28" s="196" t="str">
        <f t="shared" si="4"/>
        <v/>
      </c>
      <c r="AC28" s="247">
        <f t="shared" si="6"/>
        <v>-7.2759576141834259E-12</v>
      </c>
      <c r="AD28" s="246">
        <f t="shared" si="7"/>
        <v>-5.7490183424331738E-12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50000</v>
      </c>
      <c r="AI28" s="46">
        <f t="shared" si="12"/>
        <v>3.8877771436492875E-2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610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50000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52659.999999999993</v>
      </c>
      <c r="Z29" s="7">
        <f t="shared" si="5"/>
        <v>3.2353088556348206E-2</v>
      </c>
      <c r="AA29" s="17">
        <f t="shared" si="3"/>
        <v>3.2353088556348206E-2</v>
      </c>
      <c r="AB29" s="196" t="str">
        <f t="shared" si="4"/>
        <v/>
      </c>
      <c r="AC29" s="247">
        <f t="shared" si="6"/>
        <v>-7.2759576141834259E-12</v>
      </c>
      <c r="AD29" s="246">
        <f t="shared" si="7"/>
        <v>-6.908429181716128E-12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50000</v>
      </c>
      <c r="AI29" s="46">
        <f t="shared" si="12"/>
        <v>3.2353088556348213E-2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1194</v>
      </c>
      <c r="I30" s="242" t="s">
        <v>610</v>
      </c>
      <c r="J30" s="242" t="s">
        <v>749</v>
      </c>
      <c r="K30" s="242" t="s">
        <v>1195</v>
      </c>
      <c r="L30" s="572" t="s">
        <v>910</v>
      </c>
      <c r="M30" s="572"/>
      <c r="N30" s="572"/>
      <c r="O30" s="241" t="s">
        <v>58</v>
      </c>
      <c r="P30" s="243">
        <v>1</v>
      </c>
      <c r="Q30" s="244">
        <v>65000</v>
      </c>
      <c r="R30" s="245">
        <v>99.01</v>
      </c>
      <c r="S30" s="2" t="s">
        <v>66</v>
      </c>
      <c r="T30" s="2" t="s">
        <v>929</v>
      </c>
      <c r="U30" s="2" t="s">
        <v>621</v>
      </c>
      <c r="V30" s="109">
        <v>1</v>
      </c>
      <c r="W30" s="579">
        <v>0.01</v>
      </c>
      <c r="X30" s="130" t="s">
        <v>306</v>
      </c>
      <c r="Y30" s="247">
        <f t="shared" si="2"/>
        <v>64356.500000000007</v>
      </c>
      <c r="Z30" s="7">
        <f t="shared" si="5"/>
        <v>3.9539148189833347E-2</v>
      </c>
      <c r="AA30" s="17">
        <f t="shared" si="3"/>
        <v>3.9539148189833347E-2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65000</v>
      </c>
      <c r="AI30" s="46">
        <f t="shared" si="12"/>
        <v>3.953914818983334E-2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2.0346197552276346E-2</v>
      </c>
      <c r="F31" s="566">
        <f t="shared" si="1"/>
        <v>-4.6538024477236553E-3</v>
      </c>
      <c r="G31" s="43"/>
      <c r="H31" s="197" t="s">
        <v>1208</v>
      </c>
      <c r="I31" s="242" t="s">
        <v>610</v>
      </c>
      <c r="J31" s="242" t="s">
        <v>721</v>
      </c>
      <c r="K31" s="242" t="s">
        <v>1209</v>
      </c>
      <c r="L31" s="572" t="s">
        <v>869</v>
      </c>
      <c r="M31" s="572"/>
      <c r="N31" s="572"/>
      <c r="O31" s="241" t="s">
        <v>58</v>
      </c>
      <c r="P31" s="243">
        <v>1</v>
      </c>
      <c r="Q31" s="244">
        <v>25000</v>
      </c>
      <c r="R31" s="245">
        <v>100.59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25147.5</v>
      </c>
      <c r="Z31" s="7">
        <f t="shared" si="5"/>
        <v>1.5450043571416003E-2</v>
      </c>
      <c r="AA31" s="17">
        <f t="shared" si="3"/>
        <v>1.5450043571416003E-2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25000</v>
      </c>
      <c r="AI31" s="46">
        <f t="shared" si="12"/>
        <v>1.5450043571416003E-2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1203</v>
      </c>
      <c r="I32" s="242" t="s">
        <v>610</v>
      </c>
      <c r="J32" s="242" t="s">
        <v>719</v>
      </c>
      <c r="K32" s="242" t="s">
        <v>1204</v>
      </c>
      <c r="L32" s="572" t="s">
        <v>874</v>
      </c>
      <c r="M32" s="572"/>
      <c r="N32" s="572"/>
      <c r="O32" s="241" t="s">
        <v>58</v>
      </c>
      <c r="P32" s="243">
        <v>1</v>
      </c>
      <c r="Q32" s="244">
        <v>50000</v>
      </c>
      <c r="R32" s="245">
        <v>100.15</v>
      </c>
      <c r="S32" s="2" t="s">
        <v>66</v>
      </c>
      <c r="T32" s="2" t="s">
        <v>615</v>
      </c>
      <c r="U32" s="2" t="s">
        <v>621</v>
      </c>
      <c r="V32" s="109">
        <v>0</v>
      </c>
      <c r="W32" s="579">
        <v>0.01</v>
      </c>
      <c r="X32" s="130" t="s">
        <v>306</v>
      </c>
      <c r="Y32" s="247">
        <f t="shared" si="2"/>
        <v>50075</v>
      </c>
      <c r="Z32" s="7">
        <f t="shared" si="5"/>
        <v>3.076492422064445E-2</v>
      </c>
      <c r="AA32" s="17">
        <f t="shared" si="3"/>
        <v>3.076492422064445E-2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50000</v>
      </c>
      <c r="AI32" s="46">
        <f t="shared" si="12"/>
        <v>3.076492422064445E-2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1213</v>
      </c>
      <c r="I33" s="242" t="s">
        <v>610</v>
      </c>
      <c r="J33" s="242" t="s">
        <v>735</v>
      </c>
      <c r="K33" s="242" t="s">
        <v>1214</v>
      </c>
      <c r="L33" s="572" t="s">
        <v>870</v>
      </c>
      <c r="M33" s="572"/>
      <c r="N33" s="572"/>
      <c r="O33" s="241" t="s">
        <v>865</v>
      </c>
      <c r="P33" s="243">
        <v>0.84774499830451</v>
      </c>
      <c r="Q33" s="244">
        <v>70000</v>
      </c>
      <c r="R33" s="245">
        <v>106.68</v>
      </c>
      <c r="S33" s="2" t="s">
        <v>66</v>
      </c>
      <c r="T33" s="2" t="s">
        <v>616</v>
      </c>
      <c r="U33" s="2" t="s">
        <v>622</v>
      </c>
      <c r="V33" s="109">
        <v>0</v>
      </c>
      <c r="W33" s="579">
        <v>0.01</v>
      </c>
      <c r="X33" s="130" t="s">
        <v>306</v>
      </c>
      <c r="Y33" s="247">
        <f t="shared" si="2"/>
        <v>63306.205493387599</v>
      </c>
      <c r="Z33" s="7">
        <f t="shared" si="5"/>
        <v>3.8893871486782125E-2</v>
      </c>
      <c r="AA33" s="17">
        <f t="shared" si="3"/>
        <v>3.8893871486782125E-2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70000</v>
      </c>
      <c r="AI33" s="46">
        <f t="shared" si="12"/>
        <v>3.8893871486782125E-2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7.1892236746181559E-2</v>
      </c>
      <c r="F34" s="566">
        <f t="shared" si="1"/>
        <v>2.1892236746181556E-2</v>
      </c>
      <c r="G34" s="43"/>
      <c r="H34" s="197" t="s">
        <v>1192</v>
      </c>
      <c r="I34" s="242" t="s">
        <v>610</v>
      </c>
      <c r="J34" s="242" t="s">
        <v>722</v>
      </c>
      <c r="K34" s="242" t="s">
        <v>1193</v>
      </c>
      <c r="L34" s="572" t="s">
        <v>883</v>
      </c>
      <c r="M34" s="572"/>
      <c r="N34" s="572"/>
      <c r="O34" s="241" t="s">
        <v>58</v>
      </c>
      <c r="P34" s="243">
        <v>1</v>
      </c>
      <c r="Q34" s="244">
        <v>40000</v>
      </c>
      <c r="R34" s="245">
        <v>87.83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35132</v>
      </c>
      <c r="Z34" s="7">
        <f t="shared" si="5"/>
        <v>2.1584289919514346E-2</v>
      </c>
      <c r="AA34" s="17">
        <f t="shared" si="3"/>
        <v>2.1584289919514346E-2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40000</v>
      </c>
      <c r="AI34" s="46">
        <f t="shared" si="12"/>
        <v>2.1584289919514346E-2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3.8877771436492875E-2</v>
      </c>
      <c r="F35" s="566">
        <f t="shared" si="1"/>
        <v>-1.1122228563507128E-2</v>
      </c>
      <c r="G35" s="43"/>
      <c r="H35" s="197" t="s">
        <v>1211</v>
      </c>
      <c r="I35" s="242" t="s">
        <v>610</v>
      </c>
      <c r="J35" s="242" t="s">
        <v>759</v>
      </c>
      <c r="K35" s="242" t="s">
        <v>1212</v>
      </c>
      <c r="L35" s="572" t="s">
        <v>875</v>
      </c>
      <c r="M35" s="572"/>
      <c r="N35" s="572"/>
      <c r="O35" s="241" t="s">
        <v>58</v>
      </c>
      <c r="P35" s="243">
        <v>1</v>
      </c>
      <c r="Q35" s="244">
        <v>70000</v>
      </c>
      <c r="R35" s="245">
        <v>99.56</v>
      </c>
      <c r="S35" s="2" t="s">
        <v>66</v>
      </c>
      <c r="T35" s="2" t="s">
        <v>930</v>
      </c>
      <c r="U35" s="2" t="s">
        <v>621</v>
      </c>
      <c r="V35" s="109">
        <v>0</v>
      </c>
      <c r="W35" s="579">
        <v>0.01</v>
      </c>
      <c r="X35" s="130" t="s">
        <v>306</v>
      </c>
      <c r="Y35" s="247">
        <f t="shared" si="2"/>
        <v>69692</v>
      </c>
      <c r="Z35" s="7">
        <f t="shared" si="5"/>
        <v>4.2817156241341053E-2</v>
      </c>
      <c r="AA35" s="17">
        <f t="shared" si="3"/>
        <v>4.2817156241341053E-2</v>
      </c>
      <c r="AB35" s="196" t="str">
        <f t="shared" si="4"/>
        <v/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70000</v>
      </c>
      <c r="AI35" s="46">
        <f t="shared" si="12"/>
        <v>4.2817156241341053E-2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1175</v>
      </c>
      <c r="I36" s="242" t="s">
        <v>610</v>
      </c>
      <c r="J36" s="242" t="s">
        <v>702</v>
      </c>
      <c r="K36" s="242" t="s">
        <v>549</v>
      </c>
      <c r="L36" s="572" t="s">
        <v>12</v>
      </c>
      <c r="M36" s="572"/>
      <c r="N36" s="572"/>
      <c r="O36" s="241" t="s">
        <v>58</v>
      </c>
      <c r="P36" s="243">
        <v>1</v>
      </c>
      <c r="Q36" s="244">
        <v>400</v>
      </c>
      <c r="R36" s="245">
        <v>134.24</v>
      </c>
      <c r="S36" s="2" t="s">
        <v>13</v>
      </c>
      <c r="T36" s="2" t="s">
        <v>231</v>
      </c>
      <c r="U36" s="2" t="s">
        <v>621</v>
      </c>
      <c r="V36" s="109">
        <v>0</v>
      </c>
      <c r="W36" s="579">
        <v>1</v>
      </c>
      <c r="X36" s="130">
        <v>0.04</v>
      </c>
      <c r="Y36" s="247">
        <f t="shared" si="2"/>
        <v>53696</v>
      </c>
      <c r="Z36" s="7">
        <f t="shared" si="5"/>
        <v>3.2989583044467786E-2</v>
      </c>
      <c r="AA36" s="17">
        <f t="shared" si="3"/>
        <v>3.2989583044467786E-2</v>
      </c>
      <c r="AB36" s="196">
        <f t="shared" si="4"/>
        <v>-7.0104169555322143E-3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400</v>
      </c>
      <c r="AI36" s="46">
        <f t="shared" si="12"/>
        <v>3.2989583044467786E-2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4.6214967792060455E-2</v>
      </c>
      <c r="F37" s="566">
        <f t="shared" si="1"/>
        <v>-1.8785032207939548E-2</v>
      </c>
      <c r="G37" s="43"/>
      <c r="H37" s="197" t="s">
        <v>1124</v>
      </c>
      <c r="I37" s="242" t="s">
        <v>610</v>
      </c>
      <c r="J37" s="242" t="s">
        <v>701</v>
      </c>
      <c r="K37" s="242" t="s">
        <v>544</v>
      </c>
      <c r="L37" s="572" t="s">
        <v>53</v>
      </c>
      <c r="M37" s="572"/>
      <c r="N37" s="572"/>
      <c r="O37" s="241" t="s">
        <v>58</v>
      </c>
      <c r="P37" s="243">
        <v>1</v>
      </c>
      <c r="Q37" s="244">
        <v>73</v>
      </c>
      <c r="R37" s="245">
        <v>2807.3829999999998</v>
      </c>
      <c r="S37" s="2" t="s">
        <v>228</v>
      </c>
      <c r="T37" s="2" t="s">
        <v>229</v>
      </c>
      <c r="U37" s="2" t="s">
        <v>621</v>
      </c>
      <c r="V37" s="109">
        <v>0</v>
      </c>
      <c r="W37" s="579">
        <v>1</v>
      </c>
      <c r="X37" s="130">
        <v>0.06</v>
      </c>
      <c r="Y37" s="247">
        <f t="shared" si="2"/>
        <v>204938.95899999997</v>
      </c>
      <c r="Z37" s="7">
        <f t="shared" si="5"/>
        <v>0.12590976622052441</v>
      </c>
      <c r="AA37" s="17">
        <f t="shared" si="3"/>
        <v>0.12590976622052441</v>
      </c>
      <c r="AB37" s="196">
        <f t="shared" si="4"/>
        <v>6.5909766220524413E-2</v>
      </c>
      <c r="AC37" s="247">
        <f t="shared" si="6"/>
        <v>2.9103830456733704E-11</v>
      </c>
      <c r="AD37" s="246">
        <f t="shared" si="7"/>
        <v>1.0366889895939992E-14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73</v>
      </c>
      <c r="AI37" s="46">
        <f t="shared" si="12"/>
        <v>0.12590976622052441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3.8893871486782125E-2</v>
      </c>
      <c r="F38" s="566">
        <f t="shared" si="1"/>
        <v>1.3893871486782124E-2</v>
      </c>
      <c r="G38" s="43"/>
      <c r="H38" s="197" t="s">
        <v>1210</v>
      </c>
      <c r="I38" s="242" t="s">
        <v>610</v>
      </c>
      <c r="J38" s="242" t="s">
        <v>703</v>
      </c>
      <c r="K38" s="242" t="s">
        <v>632</v>
      </c>
      <c r="L38" s="572" t="s">
        <v>633</v>
      </c>
      <c r="M38" s="572"/>
      <c r="N38" s="572"/>
      <c r="O38" s="241" t="s">
        <v>58</v>
      </c>
      <c r="P38" s="243">
        <v>1</v>
      </c>
      <c r="Q38" s="244">
        <v>316</v>
      </c>
      <c r="R38" s="245">
        <v>104.8</v>
      </c>
      <c r="S38" s="2" t="s">
        <v>236</v>
      </c>
      <c r="T38" s="2" t="s">
        <v>704</v>
      </c>
      <c r="U38" s="2" t="s">
        <v>623</v>
      </c>
      <c r="V38" s="109">
        <v>0</v>
      </c>
      <c r="W38" s="579">
        <v>1</v>
      </c>
      <c r="X38" s="130">
        <v>2.5000000000000001E-2</v>
      </c>
      <c r="Y38" s="247">
        <f t="shared" si="2"/>
        <v>33116.799999999996</v>
      </c>
      <c r="Z38" s="7">
        <f t="shared" si="5"/>
        <v>2.0346197552276346E-2</v>
      </c>
      <c r="AA38" s="17">
        <f t="shared" si="3"/>
        <v>2.0346197552276346E-2</v>
      </c>
      <c r="AB38" s="196">
        <f t="shared" si="4"/>
        <v>-4.6538024477236553E-3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316</v>
      </c>
      <c r="AI38" s="46">
        <f t="shared" si="12"/>
        <v>2.0346197552276346E-2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 t="s">
        <v>1172</v>
      </c>
      <c r="I39" s="242" t="s">
        <v>610</v>
      </c>
      <c r="J39" s="242" t="s">
        <v>700</v>
      </c>
      <c r="K39" s="242" t="s">
        <v>542</v>
      </c>
      <c r="L39" s="572" t="s">
        <v>5</v>
      </c>
      <c r="M39" s="572"/>
      <c r="N39" s="572"/>
      <c r="O39" s="241" t="s">
        <v>58</v>
      </c>
      <c r="P39" s="243">
        <v>1</v>
      </c>
      <c r="Q39" s="244">
        <v>60</v>
      </c>
      <c r="R39" s="245">
        <v>1114.3699999999999</v>
      </c>
      <c r="S39" s="2" t="s">
        <v>224</v>
      </c>
      <c r="T39" s="2" t="s">
        <v>225</v>
      </c>
      <c r="U39" s="2" t="s">
        <v>622</v>
      </c>
      <c r="V39" s="109">
        <v>0.3</v>
      </c>
      <c r="W39" s="579">
        <v>1</v>
      </c>
      <c r="X39" s="130">
        <v>4.4999999999999998E-2</v>
      </c>
      <c r="Y39" s="247">
        <f t="shared" si="2"/>
        <v>66862.2</v>
      </c>
      <c r="Z39" s="7">
        <f t="shared" si="5"/>
        <v>4.107859243585768E-2</v>
      </c>
      <c r="AA39" s="17">
        <f t="shared" si="3"/>
        <v>4.107859243585768E-2</v>
      </c>
      <c r="AB39" s="196">
        <f t="shared" si="4"/>
        <v>-3.9214075641423179E-3</v>
      </c>
      <c r="AC39" s="247">
        <f t="shared" si="6"/>
        <v>0</v>
      </c>
      <c r="AD39" s="246">
        <f t="shared" si="7"/>
        <v>0</v>
      </c>
      <c r="AE39" s="18">
        <f t="shared" si="8"/>
        <v>0</v>
      </c>
      <c r="AF39" s="247">
        <f t="shared" si="9"/>
        <v>0</v>
      </c>
      <c r="AG39" s="247">
        <f t="shared" si="10"/>
        <v>0</v>
      </c>
      <c r="AH39" s="45">
        <f t="shared" si="11"/>
        <v>60</v>
      </c>
      <c r="AI39" s="46">
        <f t="shared" si="12"/>
        <v>4.107859243585768E-2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6.44014461608554E-2</v>
      </c>
      <c r="F40" s="571">
        <f t="shared" si="1"/>
        <v>-1.0598553839144598E-2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ref="Y40:Y78" si="13">IF(H40&lt;&gt;"",R40*W40*Q40*P40,"")</f>
        <v/>
      </c>
      <c r="Z40" s="7" t="str">
        <f t="shared" ref="Z40:Z78" si="14">IF(H40&lt;&gt;"",Y40/($D$6+$D$7),"")</f>
        <v/>
      </c>
      <c r="AA40" s="17" t="str">
        <f t="shared" si="3"/>
        <v/>
      </c>
      <c r="AB40" s="196" t="str">
        <f t="shared" ref="AB40:AB78" si="15">IF(AND(S40&lt;&gt;"",X40&lt;&gt;"-"),AA40-X40,"")</f>
        <v/>
      </c>
      <c r="AC40" s="247" t="str">
        <f t="shared" ref="AC40:AC78" si="16">IF(AND($AA40&lt;&gt;"",Q40&lt;&gt;""),($D$6+$D$7)*AA40-Y40,"")</f>
        <v/>
      </c>
      <c r="AD40" s="246" t="str">
        <f t="shared" ref="AD40:AD78" si="17">IF(AND($AC40&lt;&gt;""),AC40/R40/W40/P40,"")</f>
        <v/>
      </c>
      <c r="AE40" s="18" t="str">
        <f t="shared" ref="AE40:AE78" si="18">IF(Q40&lt;&gt;"",ROUND(AD40,0),"")</f>
        <v/>
      </c>
      <c r="AF40" s="247" t="str">
        <f t="shared" ref="AF40:AF78" si="19">IF(AD40&lt;&gt;"",AE40*R40*W40,"")</f>
        <v/>
      </c>
      <c r="AG40" s="247" t="str">
        <f t="shared" ref="AG40:AG78" si="20">IF(AD40&lt;&gt;"",AE40*R40*W40*P40,"")</f>
        <v/>
      </c>
      <c r="AH40" s="45" t="str">
        <f t="shared" ref="AH40:AH78" si="21">IF(H40&lt;&gt;"",AE40+Q40,"")</f>
        <v/>
      </c>
      <c r="AI40" s="46" t="str">
        <f t="shared" ref="AI40:AI78" si="22">IF(AH40&lt;&gt;"",(AH40*R40*W40*P40)/($D$6+$D$7),"")</f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0.12590976622052441</v>
      </c>
      <c r="F41" s="571">
        <f t="shared" si="1"/>
        <v>6.5909766220524413E-2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484" priority="13">
      <formula>$M3&gt;$N3</formula>
    </cfRule>
  </conditionalFormatting>
  <conditionalFormatting sqref="L1:M1">
    <cfRule type="cellIs" dxfId="483" priority="10" operator="notBetween">
      <formula>0.99</formula>
      <formula>1.01</formula>
    </cfRule>
  </conditionalFormatting>
  <conditionalFormatting sqref="K7:N7">
    <cfRule type="expression" dxfId="482" priority="9">
      <formula>$M7&gt;$N7</formula>
    </cfRule>
  </conditionalFormatting>
  <conditionalFormatting sqref="D5">
    <cfRule type="cellIs" dxfId="481" priority="8" operator="greaterThan">
      <formula>TODAY()-60</formula>
    </cfRule>
  </conditionalFormatting>
  <conditionalFormatting sqref="D13:E13">
    <cfRule type="cellIs" dxfId="480" priority="6" operator="notBetween">
      <formula>0.99</formula>
      <formula>1.01</formula>
    </cfRule>
  </conditionalFormatting>
  <conditionalFormatting sqref="D3:E3">
    <cfRule type="cellIs" dxfId="479" priority="5" operator="notEqual">
      <formula>"D"</formula>
    </cfRule>
  </conditionalFormatting>
  <conditionalFormatting sqref="P17:P100 W17:W100">
    <cfRule type="cellIs" dxfId="478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477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76" priority="14" stopIfTrue="1">
      <formula>$AH$15&lt;0</formula>
    </cfRule>
  </conditionalFormatting>
  <conditionalFormatting sqref="H16:AI16">
    <cfRule type="expression" dxfId="475" priority="15" stopIfTrue="1">
      <formula>$AH$16&lt;0</formula>
    </cfRule>
  </conditionalFormatting>
  <hyperlinks>
    <hyperlink ref="B2" location="Dashboard!A1" display="Go to Dashboard" xr:uid="{F19C0E90-7077-4677-8619-C2A69EABB69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612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3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5767F-0320-4125-A6C3-235DDF2AE544}">
  <sheetPr codeName="Sheet45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292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0.38331054437978362</v>
      </c>
      <c r="M3" s="131">
        <f>SUMIF($L$15:$L$100, "VIA *", AA$15:AA$100)</f>
        <v>0.38331054437978362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46020</v>
      </c>
      <c r="R3" s="248" t="s">
        <v>4</v>
      </c>
      <c r="S3" s="254"/>
      <c r="T3" s="254">
        <v>19</v>
      </c>
      <c r="U3" s="268">
        <v>52032.09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0.58648544498771782</v>
      </c>
      <c r="M4" s="132">
        <f>SUMPRODUCT($V$15:$V$100,AI15:AI100)</f>
        <v>0.58648544498771782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46014</v>
      </c>
      <c r="R4" s="249" t="s">
        <v>3</v>
      </c>
      <c r="S4" s="255"/>
      <c r="T4" s="255">
        <v>8</v>
      </c>
      <c r="U4" s="269">
        <v>24416.83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291</v>
      </c>
      <c r="C5" s="556">
        <v>45580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0.50606457277418437</v>
      </c>
      <c r="M5" s="134">
        <f>SUMIF($S$15:$S$100, "Actions*", AI$15:AI$100)</f>
        <v>0.50606457277418437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46014</v>
      </c>
      <c r="R5" s="249" t="s">
        <v>2</v>
      </c>
      <c r="S5" s="255"/>
      <c r="T5" s="255">
        <v>13</v>
      </c>
      <c r="U5" s="269">
        <v>23641.72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1641826.0131451339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6.9355948248052329E-2</v>
      </c>
      <c r="M6" s="136">
        <f>SUMIF($T$15:$T$100, "*Obligations d'Etat*", AI$15:AI$100)+SUMIF($T$15:$T$100, "Crédit*", AI$15:AI$100)+SUMIF($T$15:$T$100, "*Convertibles*", AI$15:AI$100)</f>
        <v>6.9355948248052329E-2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-53</v>
      </c>
      <c r="U6" s="269">
        <v>-31672.94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4.7511672598346412E-2</v>
      </c>
      <c r="M7" s="136">
        <f>SUMIF($S$15:$S$100, "*Performance Absolue*", AI$15:AI$100)+SUMIF($S$15:$S$100, "*Alternative Investment*", AI$15:AI$100)</f>
        <v>4.7511672598346412E-2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318</v>
      </c>
      <c r="U7" s="269">
        <v>30964.16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45754</v>
      </c>
      <c r="R8" s="249" t="s">
        <v>7</v>
      </c>
      <c r="S8" s="255"/>
      <c r="T8" s="255">
        <v>140</v>
      </c>
      <c r="U8" s="269">
        <v>54025.26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0.14703860096451019</v>
      </c>
      <c r="M9" s="136">
        <f>SUMIF($T$15:$T$100, "*Diversifié*", AI$15:AI$100)</f>
        <v>0.14703860096451019</v>
      </c>
      <c r="N9" s="135" t="s">
        <v>306</v>
      </c>
      <c r="O9" s="19"/>
      <c r="P9" s="19"/>
      <c r="Q9" s="587">
        <v>45751</v>
      </c>
      <c r="R9" s="249" t="s">
        <v>61</v>
      </c>
      <c r="S9" s="255"/>
      <c r="T9" s="255">
        <v>170</v>
      </c>
      <c r="U9" s="269">
        <v>72237.759999999995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45727</v>
      </c>
      <c r="R10" s="249" t="s">
        <v>14</v>
      </c>
      <c r="S10" s="255"/>
      <c r="T10" s="255">
        <v>120</v>
      </c>
      <c r="U10" s="269">
        <v>44422.12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0.23002920541490676</v>
      </c>
      <c r="M11" s="132">
        <f>SUMIF($T$15:$T$100, "*Cash*", AI$15:AI$100)+SUMIF($S$15:$S$100, "*Monétaire*", AI$15:AI$100)</f>
        <v>0.23002920541490676</v>
      </c>
      <c r="N11" s="133" t="s">
        <v>306</v>
      </c>
      <c r="O11" s="19"/>
      <c r="P11" s="19"/>
      <c r="Q11" s="588">
        <v>45726</v>
      </c>
      <c r="R11" s="250" t="s">
        <v>8</v>
      </c>
      <c r="S11" s="256"/>
      <c r="T11" s="256">
        <v>4802</v>
      </c>
      <c r="U11" s="270">
        <v>35391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0.13711637295259185</v>
      </c>
      <c r="F15" s="563">
        <f t="shared" ref="F15:F50" si="1">E15-D15</f>
        <v>-2.288362704740815E-2</v>
      </c>
      <c r="G15" s="43"/>
      <c r="H15" s="542" t="s">
        <v>1123</v>
      </c>
      <c r="I15" s="543" t="s">
        <v>576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22090.58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22090.58</v>
      </c>
      <c r="Z15" s="7">
        <f>IF(O15&lt;&gt;"",(Y15+$D$7)/($D$6+$D$7),"")</f>
        <v>1.3454884880087012E-2</v>
      </c>
      <c r="AA15" s="17">
        <f t="shared" ref="AA15:AA46" si="3">IF(S15&lt;&gt;"",Z15,"")</f>
        <v>1.3454884880087012E-2</v>
      </c>
      <c r="AB15" s="196">
        <f t="shared" ref="AB15:AB32" si="4">IF(AND(S15&lt;&gt;"",X15&lt;&gt;"-"),AA15-X15,"")</f>
        <v>3.454884880087012E-3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22090.58</v>
      </c>
      <c r="AG15" s="539" t="s">
        <v>306</v>
      </c>
      <c r="AH15" s="45">
        <f>AF15</f>
        <v>22090.58</v>
      </c>
      <c r="AI15" s="46">
        <f>(AH15*P15)/($D$6+$D$7)</f>
        <v>1.3454884880087012E-2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9.6069034561006877E-2</v>
      </c>
      <c r="F16" s="566">
        <f t="shared" si="1"/>
        <v>1.0690345610068763E-3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197796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197796</v>
      </c>
      <c r="Z16" s="7">
        <f t="shared" ref="Z16:Z32" si="5">IF(H16&lt;&gt;"",Y16/($D$6+$D$7),"")</f>
        <v>0.12047317950645435</v>
      </c>
      <c r="AA16" s="17">
        <f t="shared" si="3"/>
        <v>0.12047317950645435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197796</v>
      </c>
      <c r="AI16" s="46">
        <f>(AH16*P16)/($D$6+$D$7)</f>
        <v>0.12047317950645435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0.24317747969246367</v>
      </c>
      <c r="F17" s="566">
        <f t="shared" si="1"/>
        <v>3.8177479692463656E-2</v>
      </c>
      <c r="G17" s="43"/>
      <c r="H17" s="542" t="s">
        <v>1135</v>
      </c>
      <c r="I17" s="543" t="s">
        <v>576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3981.49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3375.2882332994232</v>
      </c>
      <c r="Z17" s="7">
        <f t="shared" si="5"/>
        <v>2.0558135918638627E-3</v>
      </c>
      <c r="AA17" s="17">
        <f t="shared" si="3"/>
        <v>2.0558135918638627E-3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3981.49</v>
      </c>
      <c r="AI17" s="46">
        <f>(AH17*P17)/($D$6+$D$7)</f>
        <v>2.0558135918638627E-3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2.9701685568121937E-2</v>
      </c>
      <c r="F18" s="566">
        <f t="shared" si="1"/>
        <v>4.7016855681219355E-3</v>
      </c>
      <c r="G18" s="43"/>
      <c r="H18" s="197" t="s">
        <v>1174</v>
      </c>
      <c r="I18" s="242" t="s">
        <v>576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177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100890</v>
      </c>
      <c r="Z18" s="7">
        <f t="shared" si="5"/>
        <v>6.1449873002518654E-2</v>
      </c>
      <c r="AA18" s="17">
        <f t="shared" si="3"/>
        <v>6.1449873002518654E-2</v>
      </c>
      <c r="AB18" s="196">
        <f t="shared" si="4"/>
        <v>1.4498730025186563E-3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177</v>
      </c>
      <c r="AI18" s="46">
        <f t="shared" ref="AI18:AI32" si="12">IF(AH18&lt;&gt;"",(AH18*R18*W18*P18)/($D$6+$D$7),"")</f>
        <v>6.1449873002518654E-2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0.13598387797840522</v>
      </c>
      <c r="F19" s="566">
        <f t="shared" si="1"/>
        <v>0.12598387797840521</v>
      </c>
      <c r="G19" s="43"/>
      <c r="H19" s="197" t="s">
        <v>1177</v>
      </c>
      <c r="I19" s="242" t="s">
        <v>576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120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50668.800000000003</v>
      </c>
      <c r="Z19" s="7">
        <f t="shared" si="5"/>
        <v>3.0861248143423704E-2</v>
      </c>
      <c r="AA19" s="17">
        <f t="shared" si="3"/>
        <v>3.0861248143423704E-2</v>
      </c>
      <c r="AB19" s="196">
        <f t="shared" si="4"/>
        <v>8.6124814342370543E-4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120</v>
      </c>
      <c r="AI19" s="46">
        <f t="shared" si="12"/>
        <v>3.0861248143423704E-2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576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28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73562.427941675138</v>
      </c>
      <c r="Z20" s="7">
        <f t="shared" si="5"/>
        <v>4.4805251806649488E-2</v>
      </c>
      <c r="AA20" s="17">
        <f t="shared" si="3"/>
        <v>4.4805251806649488E-2</v>
      </c>
      <c r="AB20" s="196">
        <f t="shared" si="4"/>
        <v>-2.5194748193350519E-2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28</v>
      </c>
      <c r="AI20" s="46">
        <f t="shared" si="12"/>
        <v>4.4805251806649488E-2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576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130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38716.6</v>
      </c>
      <c r="Z21" s="7">
        <f t="shared" si="5"/>
        <v>2.3581426832087558E-2</v>
      </c>
      <c r="AA21" s="17">
        <f t="shared" si="3"/>
        <v>2.3581426832087558E-2</v>
      </c>
      <c r="AB21" s="196">
        <f t="shared" si="4"/>
        <v>-1.4185731679124437E-3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130</v>
      </c>
      <c r="AI21" s="46">
        <f t="shared" si="12"/>
        <v>2.3581426832087558E-2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576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63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119012.04</v>
      </c>
      <c r="Z22" s="7">
        <f t="shared" si="5"/>
        <v>7.2487607728919323E-2</v>
      </c>
      <c r="AA22" s="17">
        <f t="shared" si="3"/>
        <v>7.2487607728919323E-2</v>
      </c>
      <c r="AB22" s="196">
        <f t="shared" si="4"/>
        <v>2.4876077289193166E-3</v>
      </c>
      <c r="AC22" s="247">
        <f t="shared" si="6"/>
        <v>1.4551915228366852E-11</v>
      </c>
      <c r="AD22" s="246">
        <f t="shared" si="7"/>
        <v>7.7031757407663269E-15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63</v>
      </c>
      <c r="AI22" s="46">
        <f t="shared" si="12"/>
        <v>7.2487607728919323E-2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576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170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91398.8</v>
      </c>
      <c r="Z23" s="7">
        <f t="shared" si="5"/>
        <v>5.5668992492641511E-2</v>
      </c>
      <c r="AA23" s="17">
        <f t="shared" si="3"/>
        <v>5.5668992492641511E-2</v>
      </c>
      <c r="AB23" s="196">
        <f t="shared" si="4"/>
        <v>2.0668992492641508E-2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170</v>
      </c>
      <c r="AI23" s="46">
        <f t="shared" si="12"/>
        <v>5.5668992492641511E-2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576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7000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108661</v>
      </c>
      <c r="Z24" s="7">
        <f t="shared" si="5"/>
        <v>6.6183017646215481E-2</v>
      </c>
      <c r="AA24" s="17">
        <f t="shared" si="3"/>
        <v>6.6183017646215481E-2</v>
      </c>
      <c r="AB24" s="196">
        <f t="shared" si="4"/>
        <v>6.1830176462154829E-3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7000</v>
      </c>
      <c r="AI24" s="46">
        <f t="shared" si="12"/>
        <v>6.6183017646215481E-2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4.9057573308701183E-2</v>
      </c>
      <c r="F25" s="566">
        <f t="shared" si="1"/>
        <v>-1.0942426691298815E-2</v>
      </c>
      <c r="G25" s="43"/>
      <c r="H25" s="197" t="s">
        <v>1202</v>
      </c>
      <c r="I25" s="242" t="s">
        <v>576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10000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81858.257036283481</v>
      </c>
      <c r="Z25" s="7">
        <f t="shared" si="5"/>
        <v>4.9858058272248477E-2</v>
      </c>
      <c r="AA25" s="17">
        <f t="shared" si="3"/>
        <v>4.9858058272248477E-2</v>
      </c>
      <c r="AB25" s="196">
        <f t="shared" si="4"/>
        <v>9.8580582722484766E-3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10000</v>
      </c>
      <c r="AI25" s="46">
        <f t="shared" si="12"/>
        <v>4.9858058272248477E-2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0.14703860096451019</v>
      </c>
      <c r="F26" s="566">
        <f t="shared" si="1"/>
        <v>-3.2961399035489808E-2</v>
      </c>
      <c r="G26" s="43"/>
      <c r="H26" s="197" t="s">
        <v>1171</v>
      </c>
      <c r="I26" s="242" t="s">
        <v>576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49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117337.0549338759</v>
      </c>
      <c r="Z26" s="7">
        <f t="shared" si="5"/>
        <v>7.1467411281358209E-2</v>
      </c>
      <c r="AA26" s="17">
        <f t="shared" si="3"/>
        <v>7.1467411281358209E-2</v>
      </c>
      <c r="AB26" s="196">
        <f t="shared" si="4"/>
        <v>1.4674112813582024E-3</v>
      </c>
      <c r="AC26" s="247">
        <f t="shared" si="6"/>
        <v>1.4551915228366852E-11</v>
      </c>
      <c r="AD26" s="246">
        <f t="shared" si="7"/>
        <v>6.0768854867867984E-15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49</v>
      </c>
      <c r="AI26" s="46">
        <f t="shared" si="12"/>
        <v>7.1467411281358209E-2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4.7511672598346412E-2</v>
      </c>
      <c r="F27" s="566">
        <f t="shared" si="1"/>
        <v>-1.2488327401653586E-2</v>
      </c>
      <c r="G27" s="43"/>
      <c r="H27" s="197" t="s">
        <v>1180</v>
      </c>
      <c r="I27" s="242" t="s">
        <v>576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3000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48765</v>
      </c>
      <c r="Z27" s="7">
        <f t="shared" si="5"/>
        <v>2.9701685568121937E-2</v>
      </c>
      <c r="AA27" s="17">
        <f t="shared" si="3"/>
        <v>2.9701685568121937E-2</v>
      </c>
      <c r="AB27" s="196">
        <f t="shared" si="4"/>
        <v>4.7016855681219355E-3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3000</v>
      </c>
      <c r="AI27" s="46">
        <f t="shared" si="12"/>
        <v>2.9701685568121937E-2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576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210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241411.8</v>
      </c>
      <c r="Z28" s="7">
        <f t="shared" si="5"/>
        <v>0.14703860096451019</v>
      </c>
      <c r="AA28" s="17">
        <f t="shared" si="3"/>
        <v>0.14703860096451019</v>
      </c>
      <c r="AB28" s="196">
        <f t="shared" si="4"/>
        <v>-3.2961399035489808E-2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210</v>
      </c>
      <c r="AI28" s="46">
        <f t="shared" si="12"/>
        <v>0.14703860096451019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576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600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80544</v>
      </c>
      <c r="Z29" s="7">
        <f t="shared" si="5"/>
        <v>4.9057573308701183E-2</v>
      </c>
      <c r="AA29" s="17">
        <f t="shared" si="3"/>
        <v>4.9057573308701183E-2</v>
      </c>
      <c r="AB29" s="196">
        <f t="shared" si="4"/>
        <v>-1.0942426691298815E-2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600</v>
      </c>
      <c r="AI29" s="46">
        <f t="shared" si="12"/>
        <v>4.9057573308701183E-2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576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55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154406.065</v>
      </c>
      <c r="Z30" s="7">
        <f t="shared" si="5"/>
        <v>9.4045327436501541E-2</v>
      </c>
      <c r="AA30" s="17">
        <f t="shared" si="3"/>
        <v>9.4045327436501541E-2</v>
      </c>
      <c r="AB30" s="196">
        <f t="shared" si="4"/>
        <v>-8.5954672563498452E-2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55</v>
      </c>
      <c r="AI30" s="46">
        <f t="shared" si="12"/>
        <v>9.4045327436501541E-2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2.0298374939351153E-2</v>
      </c>
      <c r="F31" s="566">
        <f t="shared" si="1"/>
        <v>-4.701625060648848E-3</v>
      </c>
      <c r="G31" s="43"/>
      <c r="H31" s="197" t="s">
        <v>1210</v>
      </c>
      <c r="I31" s="242" t="s">
        <v>576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318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33326.400000000001</v>
      </c>
      <c r="Z31" s="7">
        <f t="shared" si="5"/>
        <v>2.0298374939351153E-2</v>
      </c>
      <c r="AA31" s="17">
        <f t="shared" si="3"/>
        <v>2.0298374939351153E-2</v>
      </c>
      <c r="AB31" s="196">
        <f t="shared" si="4"/>
        <v>-4.701625060648848E-3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318</v>
      </c>
      <c r="AI31" s="46">
        <f t="shared" si="12"/>
        <v>2.0298374939351153E-2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576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70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78005.899999999994</v>
      </c>
      <c r="Z32" s="7">
        <f t="shared" si="5"/>
        <v>4.7511672598346412E-2</v>
      </c>
      <c r="AA32" s="17">
        <f t="shared" si="3"/>
        <v>4.7511672598346412E-2</v>
      </c>
      <c r="AB32" s="196">
        <f t="shared" si="4"/>
        <v>-1.2488327401653586E-2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70</v>
      </c>
      <c r="AI32" s="46">
        <f t="shared" si="12"/>
        <v>4.7511672598346412E-2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9.4045327436501541E-2</v>
      </c>
      <c r="F41" s="571">
        <f t="shared" si="1"/>
        <v>-8.5954672563498452E-2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474" priority="13">
      <formula>$M3&gt;$N3</formula>
    </cfRule>
  </conditionalFormatting>
  <conditionalFormatting sqref="L1:M1">
    <cfRule type="cellIs" dxfId="473" priority="10" operator="notBetween">
      <formula>0.99</formula>
      <formula>1.01</formula>
    </cfRule>
  </conditionalFormatting>
  <conditionalFormatting sqref="K7:N7">
    <cfRule type="expression" dxfId="472" priority="9">
      <formula>$M7&gt;$N7</formula>
    </cfRule>
  </conditionalFormatting>
  <conditionalFormatting sqref="D5">
    <cfRule type="cellIs" dxfId="471" priority="8" operator="greaterThan">
      <formula>TODAY()-60</formula>
    </cfRule>
  </conditionalFormatting>
  <conditionalFormatting sqref="D13:E13">
    <cfRule type="cellIs" dxfId="470" priority="6" operator="notBetween">
      <formula>0.99</formula>
      <formula>1.01</formula>
    </cfRule>
  </conditionalFormatting>
  <conditionalFormatting sqref="D3:E3">
    <cfRule type="cellIs" dxfId="469" priority="5" operator="notEqual">
      <formula>"D"</formula>
    </cfRule>
  </conditionalFormatting>
  <conditionalFormatting sqref="P18:P100 W18:W100">
    <cfRule type="cellIs" dxfId="468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467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66" priority="14" stopIfTrue="1">
      <formula>$AH$15&lt;0</formula>
    </cfRule>
  </conditionalFormatting>
  <conditionalFormatting sqref="H16:AI16">
    <cfRule type="expression" dxfId="465" priority="15" stopIfTrue="1">
      <formula>$AH$16&lt;0</formula>
    </cfRule>
  </conditionalFormatting>
  <conditionalFormatting sqref="H17:AI17">
    <cfRule type="expression" dxfId="464" priority="16" stopIfTrue="1">
      <formula>$AH$17&lt;0</formula>
    </cfRule>
  </conditionalFormatting>
  <hyperlinks>
    <hyperlink ref="B2" location="Dashboard!A1" display="Go to Dashboard" xr:uid="{99AE3ABC-70F2-456D-8196-A08A519D725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841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1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A11F-BFE3-47B1-AB71-DD3D2EDD9FF8}">
  <sheetPr codeName="Sheet34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277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0.31726951089497318</v>
      </c>
      <c r="M3" s="131">
        <f>SUMIF($L$15:$L$100, "VIA *", AA$15:AA$100)</f>
        <v>0.31726951089497318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25</v>
      </c>
      <c r="U3" s="268">
        <v>70170.100000000006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0.5499191370353449</v>
      </c>
      <c r="M4" s="132">
        <f>SUMPRODUCT($V$15:$V$100,AI15:AI100)</f>
        <v>0.5499191370353449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45971</v>
      </c>
      <c r="R4" s="249" t="s">
        <v>919</v>
      </c>
      <c r="S4" s="255"/>
      <c r="T4" s="255">
        <v>-50000</v>
      </c>
      <c r="U4" s="269">
        <v>-57857.5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276</v>
      </c>
      <c r="C5" s="556">
        <v>45412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0.35740969344246226</v>
      </c>
      <c r="M5" s="134">
        <f>SUMIF($S$15:$S$100, "Actions*", AI$15:AI$100)</f>
        <v>0.35740969344246226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45959</v>
      </c>
      <c r="R5" s="249" t="s">
        <v>7</v>
      </c>
      <c r="S5" s="255"/>
      <c r="T5" s="255">
        <v>-48</v>
      </c>
      <c r="U5" s="269">
        <v>-28677.38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1658810.5187989147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6.0805980464262527E-2</v>
      </c>
      <c r="M6" s="136">
        <f>SUMIF($T$15:$T$100, "*Obligations d'Etat*", AI$15:AI$100)+SUMIF($T$15:$T$100, "Crédit*", AI$15:AI$100)+SUMIF($T$15:$T$100, "*Convertibles*", AI$15:AI$100)</f>
        <v>6.0805980464262527E-2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45912</v>
      </c>
      <c r="R6" s="249" t="s">
        <v>53</v>
      </c>
      <c r="S6" s="255"/>
      <c r="T6" s="255">
        <v>-3</v>
      </c>
      <c r="U6" s="269">
        <v>-8272.4699999999993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4.0307316141455697E-2</v>
      </c>
      <c r="M7" s="136">
        <f>SUMIF($S$15:$S$100, "*Performance Absolue*", AI$15:AI$100)+SUMIF($S$15:$S$100, "*Alternative Investment*", AI$15:AI$100)</f>
        <v>4.0307316141455697E-2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45901</v>
      </c>
      <c r="R7" s="249" t="s">
        <v>910</v>
      </c>
      <c r="S7" s="255"/>
      <c r="T7" s="255">
        <v>-65000</v>
      </c>
      <c r="U7" s="269">
        <v>-65130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0.25009861029442793</v>
      </c>
      <c r="M8" s="136">
        <f>SUMIF($T$15:$T$100, "*Produits Structurés*", AI$15:AI$100) + SUMIF($T$15:$T$100, "Matières Premières*", AI$15:AI$100) + SUMIF($T$15:$T$100, "*Certificats*", AI$15:AI$100)</f>
        <v>0.25009861029442793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45895</v>
      </c>
      <c r="R8" s="249" t="s">
        <v>53</v>
      </c>
      <c r="S8" s="255"/>
      <c r="T8" s="255">
        <v>-2</v>
      </c>
      <c r="U8" s="269">
        <v>-5482.93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0.15939337073377435</v>
      </c>
      <c r="M9" s="136">
        <f>SUMIF($T$15:$T$100, "*Diversifié*", AI$15:AI$100)</f>
        <v>0.15939337073377435</v>
      </c>
      <c r="N9" s="135" t="s">
        <v>306</v>
      </c>
      <c r="O9" s="19"/>
      <c r="P9" s="19"/>
      <c r="Q9" s="587">
        <v>45868</v>
      </c>
      <c r="R9" s="249" t="s">
        <v>53</v>
      </c>
      <c r="S9" s="255"/>
      <c r="T9" s="255">
        <v>-2</v>
      </c>
      <c r="U9" s="269">
        <v>-5474.48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45868</v>
      </c>
      <c r="R10" s="249" t="s">
        <v>53</v>
      </c>
      <c r="S10" s="255"/>
      <c r="T10" s="255">
        <v>-22</v>
      </c>
      <c r="U10" s="269">
        <v>-61019.24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0.13198502892361733</v>
      </c>
      <c r="M11" s="132">
        <f>SUMIF($T$15:$T$100, "*Cash*", AI$15:AI$100)+SUMIF($S$15:$S$100, "*Monétaire*", AI$15:AI$100)</f>
        <v>0.13198502892361733</v>
      </c>
      <c r="N11" s="133" t="s">
        <v>306</v>
      </c>
      <c r="O11" s="19"/>
      <c r="P11" s="19"/>
      <c r="Q11" s="588">
        <v>45863</v>
      </c>
      <c r="R11" s="250" t="s">
        <v>910</v>
      </c>
      <c r="S11" s="256"/>
      <c r="T11" s="256">
        <v>65000</v>
      </c>
      <c r="U11" s="270">
        <v>65130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0.10936064687982705</v>
      </c>
      <c r="F15" s="563">
        <f t="shared" ref="F15:F50" si="1">E15-D15</f>
        <v>-1.563935312017295E-2</v>
      </c>
      <c r="G15" s="43"/>
      <c r="H15" s="542" t="s">
        <v>1123</v>
      </c>
      <c r="I15" s="543" t="s">
        <v>572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11004.52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39" si="2">IF(H15&lt;&gt;"",R15*W15*Q15*P15,"")</f>
        <v>11004.52</v>
      </c>
      <c r="Z15" s="7">
        <f>IF(O15&lt;&gt;"",(Y15+$D$7)/($D$6+$D$7),"")</f>
        <v>6.6339825286181441E-3</v>
      </c>
      <c r="AA15" s="17">
        <f t="shared" ref="AA15:AA46" si="3">IF(S15&lt;&gt;"",Z15,"")</f>
        <v>6.6339825286181441E-3</v>
      </c>
      <c r="AB15" s="196">
        <f t="shared" ref="AB15:AB39" si="4">IF(AND(S15&lt;&gt;"",X15&lt;&gt;"-"),AA15-X15,"")</f>
        <v>-8.3660174713818553E-3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11004.52</v>
      </c>
      <c r="AG15" s="539" t="s">
        <v>306</v>
      </c>
      <c r="AH15" s="45">
        <f>AF15</f>
        <v>11004.52</v>
      </c>
      <c r="AI15" s="46">
        <f>(AH15*P15)/($D$6+$D$7)</f>
        <v>6.6339825286181441E-3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7.0995932727308822E-2</v>
      </c>
      <c r="F16" s="566">
        <f t="shared" si="1"/>
        <v>-1.9004067272691175E-2</v>
      </c>
      <c r="G16" s="43"/>
      <c r="H16" s="542" t="s">
        <v>1135</v>
      </c>
      <c r="I16" s="543" t="s">
        <v>572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220.93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187.2923024754154</v>
      </c>
      <c r="Z16" s="7">
        <f t="shared" ref="Z16:Z39" si="5">IF(H16&lt;&gt;"",Y16/($D$6+$D$7),"")</f>
        <v>1.1290759273158398E-4</v>
      </c>
      <c r="AA16" s="17">
        <f t="shared" si="3"/>
        <v>1.1290759273158398E-4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220.93</v>
      </c>
      <c r="AI16" s="46">
        <f>(AH16*P16)/($D$6+$D$7)</f>
        <v>1.1290759273158398E-4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0.15059529993637782</v>
      </c>
      <c r="F17" s="566">
        <f t="shared" si="1"/>
        <v>-9.4047000636221789E-3</v>
      </c>
      <c r="G17" s="43"/>
      <c r="H17" s="197" t="s">
        <v>1174</v>
      </c>
      <c r="I17" s="242" t="s">
        <v>572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152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86640</v>
      </c>
      <c r="Z17" s="7">
        <f t="shared" si="5"/>
        <v>5.2230196889957579E-2</v>
      </c>
      <c r="AA17" s="17">
        <f t="shared" si="3"/>
        <v>5.2230196889957579E-2</v>
      </c>
      <c r="AB17" s="196">
        <f t="shared" si="4"/>
        <v>-7.7698031100424184E-3</v>
      </c>
      <c r="AC17" s="247">
        <f t="shared" ref="AC17:AC39" si="6">IF(AND($AA17&lt;&gt;"",Q17&lt;&gt;""),($D$6+$D$7)*AA17-Y17,"")</f>
        <v>0</v>
      </c>
      <c r="AD17" s="246">
        <f t="shared" ref="AD17:AD39" si="7">IF(AND($AC17&lt;&gt;""),AC17/R17/W17/P17,"")</f>
        <v>0</v>
      </c>
      <c r="AE17" s="18">
        <f t="shared" ref="AE17:AE39" si="8">IF(Q17&lt;&gt;"",ROUND(AD17,0),"")</f>
        <v>0</v>
      </c>
      <c r="AF17" s="247">
        <f t="shared" ref="AF17:AF39" si="9">IF(AD17&lt;&gt;"",AE17*R17*W17,"")</f>
        <v>0</v>
      </c>
      <c r="AG17" s="247">
        <f t="shared" ref="AG17:AG39" si="10">IF(AD17&lt;&gt;"",AE17*R17*W17*P17,"")</f>
        <v>0</v>
      </c>
      <c r="AH17" s="45">
        <f t="shared" ref="AH17:AH39" si="11">IF(H17&lt;&gt;"",AE17+Q17,"")</f>
        <v>152</v>
      </c>
      <c r="AI17" s="46">
        <f t="shared" ref="AI17:AI39" si="12">IF(AH17&lt;&gt;"",(AH17*R17*W17*P17)/($D$6+$D$7),"")</f>
        <v>5.2230196889957579E-2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2.6457813898948562E-2</v>
      </c>
      <c r="F18" s="566">
        <f t="shared" si="1"/>
        <v>1.4578138989485602E-3</v>
      </c>
      <c r="G18" s="43"/>
      <c r="H18" s="197" t="s">
        <v>1177</v>
      </c>
      <c r="I18" s="242" t="s">
        <v>572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100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42224</v>
      </c>
      <c r="Z18" s="7">
        <f t="shared" si="5"/>
        <v>2.5454384042954397E-2</v>
      </c>
      <c r="AA18" s="17">
        <f t="shared" si="3"/>
        <v>2.5454384042954397E-2</v>
      </c>
      <c r="AB18" s="196">
        <f t="shared" si="4"/>
        <v>4.5438404295439563E-4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100</v>
      </c>
      <c r="AI18" s="46">
        <f t="shared" si="12"/>
        <v>2.5454384042954397E-2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6.7468901213497282E-3</v>
      </c>
      <c r="F19" s="566">
        <f t="shared" si="1"/>
        <v>-8.2531098786502721E-3</v>
      </c>
      <c r="G19" s="43"/>
      <c r="H19" s="197" t="s">
        <v>1170</v>
      </c>
      <c r="I19" s="242" t="s">
        <v>572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20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52544.591386910819</v>
      </c>
      <c r="Z19" s="7">
        <f t="shared" si="5"/>
        <v>3.167606594691507E-2</v>
      </c>
      <c r="AA19" s="17">
        <f t="shared" si="3"/>
        <v>3.167606594691507E-2</v>
      </c>
      <c r="AB19" s="196">
        <f t="shared" si="4"/>
        <v>-8.3239340530849304E-3</v>
      </c>
      <c r="AC19" s="247">
        <f t="shared" si="6"/>
        <v>7.2759576141834259E-12</v>
      </c>
      <c r="AD19" s="246">
        <f t="shared" si="7"/>
        <v>2.7694411250083151E-15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20</v>
      </c>
      <c r="AI19" s="46">
        <f t="shared" si="12"/>
        <v>3.167606594691507E-2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572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110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32760.2</v>
      </c>
      <c r="Z20" s="7">
        <f t="shared" si="5"/>
        <v>1.9749211636130984E-2</v>
      </c>
      <c r="AA20" s="17">
        <f t="shared" si="3"/>
        <v>1.9749211636130984E-2</v>
      </c>
      <c r="AB20" s="196">
        <f t="shared" si="4"/>
        <v>-1.0250788363869015E-2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110</v>
      </c>
      <c r="AI20" s="46">
        <f t="shared" si="12"/>
        <v>1.9749211636130984E-2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572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45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85008.599999999991</v>
      </c>
      <c r="Z21" s="7">
        <f t="shared" si="5"/>
        <v>5.1246721091177838E-2</v>
      </c>
      <c r="AA21" s="17">
        <f t="shared" si="3"/>
        <v>5.1246721091177838E-2</v>
      </c>
      <c r="AB21" s="196">
        <f t="shared" si="4"/>
        <v>-8.7532789088221596E-3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45</v>
      </c>
      <c r="AI21" s="46">
        <f t="shared" si="12"/>
        <v>5.1246721091177838E-2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572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90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48387.6</v>
      </c>
      <c r="Z22" s="7">
        <f t="shared" si="5"/>
        <v>2.9170058576090851E-2</v>
      </c>
      <c r="AA22" s="17">
        <f t="shared" si="3"/>
        <v>2.9170058576090851E-2</v>
      </c>
      <c r="AB22" s="196">
        <f t="shared" si="4"/>
        <v>-5.8299414239091525E-3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90</v>
      </c>
      <c r="AI22" s="46">
        <f t="shared" si="12"/>
        <v>2.9170058576090851E-2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572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4000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62092</v>
      </c>
      <c r="Z23" s="7">
        <f t="shared" si="5"/>
        <v>3.7431641104469601E-2</v>
      </c>
      <c r="AA23" s="17">
        <f t="shared" si="3"/>
        <v>3.7431641104469601E-2</v>
      </c>
      <c r="AB23" s="196">
        <f t="shared" si="4"/>
        <v>-2.5683588955303996E-3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4000</v>
      </c>
      <c r="AI23" s="46">
        <f t="shared" si="12"/>
        <v>3.7431641104469601E-2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572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10000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81858.257036283481</v>
      </c>
      <c r="Z24" s="7">
        <f t="shared" si="5"/>
        <v>4.9347563274167151E-2</v>
      </c>
      <c r="AA24" s="17">
        <f t="shared" si="3"/>
        <v>4.9347563274167151E-2</v>
      </c>
      <c r="AB24" s="196">
        <f t="shared" si="4"/>
        <v>4.347563274167153E-3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10000</v>
      </c>
      <c r="AI24" s="46">
        <f t="shared" si="12"/>
        <v>4.9347563274167151E-2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4.0462728707917277E-2</v>
      </c>
      <c r="F25" s="566">
        <f t="shared" si="1"/>
        <v>4.6272870791727594E-4</v>
      </c>
      <c r="G25" s="43"/>
      <c r="H25" s="197" t="s">
        <v>1171</v>
      </c>
      <c r="I25" s="242" t="s">
        <v>572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24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57471.210579857587</v>
      </c>
      <c r="Z25" s="7">
        <f t="shared" si="5"/>
        <v>3.4646036981650218E-2</v>
      </c>
      <c r="AA25" s="17">
        <f t="shared" si="3"/>
        <v>3.4646036981650218E-2</v>
      </c>
      <c r="AB25" s="196">
        <f t="shared" si="4"/>
        <v>-5.3539630183497833E-3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24</v>
      </c>
      <c r="AI25" s="46">
        <f t="shared" si="12"/>
        <v>3.4646036981650218E-2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0.15939337073377435</v>
      </c>
      <c r="F26" s="566">
        <f t="shared" si="1"/>
        <v>9.3933707337743588E-3</v>
      </c>
      <c r="G26" s="43"/>
      <c r="H26" s="197" t="s">
        <v>1180</v>
      </c>
      <c r="I26" s="242" t="s">
        <v>572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2700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43888.5</v>
      </c>
      <c r="Z26" s="7">
        <f t="shared" si="5"/>
        <v>2.6457813898948562E-2</v>
      </c>
      <c r="AA26" s="17">
        <f t="shared" si="3"/>
        <v>2.6457813898948562E-2</v>
      </c>
      <c r="AB26" s="196">
        <f t="shared" si="4"/>
        <v>1.4578138989485602E-3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2700</v>
      </c>
      <c r="AI26" s="46">
        <f t="shared" si="12"/>
        <v>2.6457813898948562E-2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4.0307316141455697E-2</v>
      </c>
      <c r="F27" s="566">
        <f t="shared" si="1"/>
        <v>-4.6926838585443012E-3</v>
      </c>
      <c r="G27" s="43"/>
      <c r="H27" s="197" t="s">
        <v>1173</v>
      </c>
      <c r="I27" s="242" t="s">
        <v>572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230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264403.39999999997</v>
      </c>
      <c r="Z27" s="7">
        <f t="shared" si="5"/>
        <v>0.15939337073377435</v>
      </c>
      <c r="AA27" s="17">
        <f t="shared" si="3"/>
        <v>0.15939337073377435</v>
      </c>
      <c r="AB27" s="196">
        <f t="shared" si="4"/>
        <v>9.3933707337743588E-3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230</v>
      </c>
      <c r="AI27" s="46">
        <f t="shared" si="12"/>
        <v>0.15939337073377435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572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50000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63280</v>
      </c>
      <c r="Z28" s="7">
        <f t="shared" si="5"/>
        <v>3.8147816934401155E-2</v>
      </c>
      <c r="AA28" s="17">
        <f t="shared" si="3"/>
        <v>3.8147816934401155E-2</v>
      </c>
      <c r="AB28" s="196" t="str">
        <f t="shared" si="4"/>
        <v/>
      </c>
      <c r="AC28" s="247">
        <f t="shared" si="6"/>
        <v>7.2759576141834259E-12</v>
      </c>
      <c r="AD28" s="246">
        <f t="shared" si="7"/>
        <v>5.7490183424331738E-12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50000</v>
      </c>
      <c r="AI28" s="46">
        <f t="shared" si="12"/>
        <v>3.8147816934401155E-2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572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50000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52659.999999999993</v>
      </c>
      <c r="Z29" s="7">
        <f t="shared" si="5"/>
        <v>3.174563906077061E-2</v>
      </c>
      <c r="AA29" s="17">
        <f t="shared" si="3"/>
        <v>3.174563906077061E-2</v>
      </c>
      <c r="AB29" s="196" t="str">
        <f t="shared" si="4"/>
        <v/>
      </c>
      <c r="AC29" s="247">
        <f t="shared" si="6"/>
        <v>-7.2759576141834259E-12</v>
      </c>
      <c r="AD29" s="246">
        <f t="shared" si="7"/>
        <v>-6.908429181716128E-12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50000</v>
      </c>
      <c r="AI29" s="46">
        <f t="shared" si="12"/>
        <v>3.1745639060770617E-2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1194</v>
      </c>
      <c r="I30" s="242" t="s">
        <v>572</v>
      </c>
      <c r="J30" s="242" t="s">
        <v>749</v>
      </c>
      <c r="K30" s="242" t="s">
        <v>1195</v>
      </c>
      <c r="L30" s="572" t="s">
        <v>910</v>
      </c>
      <c r="M30" s="572"/>
      <c r="N30" s="572"/>
      <c r="O30" s="241" t="s">
        <v>58</v>
      </c>
      <c r="P30" s="243">
        <v>1</v>
      </c>
      <c r="Q30" s="244">
        <v>65000</v>
      </c>
      <c r="R30" s="245">
        <v>99.01</v>
      </c>
      <c r="S30" s="2" t="s">
        <v>66</v>
      </c>
      <c r="T30" s="2" t="s">
        <v>929</v>
      </c>
      <c r="U30" s="2" t="s">
        <v>621</v>
      </c>
      <c r="V30" s="109">
        <v>1</v>
      </c>
      <c r="W30" s="579">
        <v>0.01</v>
      </c>
      <c r="X30" s="130" t="s">
        <v>306</v>
      </c>
      <c r="Y30" s="247">
        <f t="shared" si="2"/>
        <v>64356.500000000007</v>
      </c>
      <c r="Z30" s="7">
        <f t="shared" si="5"/>
        <v>3.8796775925075661E-2</v>
      </c>
      <c r="AA30" s="17">
        <f t="shared" si="3"/>
        <v>3.8796775925075661E-2</v>
      </c>
      <c r="AB30" s="196" t="str">
        <f t="shared" si="4"/>
        <v/>
      </c>
      <c r="AC30" s="247">
        <f t="shared" si="6"/>
        <v>-7.2759576141834259E-12</v>
      </c>
      <c r="AD30" s="246">
        <f t="shared" si="7"/>
        <v>-7.3487098416154186E-12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65000</v>
      </c>
      <c r="AI30" s="46">
        <f t="shared" si="12"/>
        <v>3.8796775925075661E-2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2.034325175634525E-2</v>
      </c>
      <c r="F31" s="566">
        <f t="shared" si="1"/>
        <v>-4.6567482436547514E-3</v>
      </c>
      <c r="G31" s="43"/>
      <c r="H31" s="197" t="s">
        <v>1208</v>
      </c>
      <c r="I31" s="242" t="s">
        <v>572</v>
      </c>
      <c r="J31" s="242" t="s">
        <v>721</v>
      </c>
      <c r="K31" s="242" t="s">
        <v>1209</v>
      </c>
      <c r="L31" s="572" t="s">
        <v>869</v>
      </c>
      <c r="M31" s="572"/>
      <c r="N31" s="572"/>
      <c r="O31" s="241" t="s">
        <v>58</v>
      </c>
      <c r="P31" s="243">
        <v>1</v>
      </c>
      <c r="Q31" s="244">
        <v>25000</v>
      </c>
      <c r="R31" s="245">
        <v>100.59</v>
      </c>
      <c r="S31" s="2" t="s">
        <v>66</v>
      </c>
      <c r="T31" s="2" t="s">
        <v>615</v>
      </c>
      <c r="U31" s="2" t="s">
        <v>621</v>
      </c>
      <c r="V31" s="109">
        <v>0</v>
      </c>
      <c r="W31" s="579">
        <v>0.01</v>
      </c>
      <c r="X31" s="130" t="s">
        <v>306</v>
      </c>
      <c r="Y31" s="247">
        <f t="shared" si="2"/>
        <v>25147.5</v>
      </c>
      <c r="Z31" s="7">
        <f t="shared" si="5"/>
        <v>1.5159959329296034E-2</v>
      </c>
      <c r="AA31" s="17">
        <f t="shared" si="3"/>
        <v>1.5159959329296034E-2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25000</v>
      </c>
      <c r="AI31" s="46">
        <f t="shared" si="12"/>
        <v>1.5159959329296034E-2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1203</v>
      </c>
      <c r="I32" s="242" t="s">
        <v>572</v>
      </c>
      <c r="J32" s="242" t="s">
        <v>719</v>
      </c>
      <c r="K32" s="242" t="s">
        <v>1204</v>
      </c>
      <c r="L32" s="572" t="s">
        <v>874</v>
      </c>
      <c r="M32" s="572"/>
      <c r="N32" s="572"/>
      <c r="O32" s="241" t="s">
        <v>58</v>
      </c>
      <c r="P32" s="243">
        <v>1</v>
      </c>
      <c r="Q32" s="244">
        <v>50000</v>
      </c>
      <c r="R32" s="245">
        <v>100.15</v>
      </c>
      <c r="S32" s="2" t="s">
        <v>66</v>
      </c>
      <c r="T32" s="2" t="s">
        <v>615</v>
      </c>
      <c r="U32" s="2" t="s">
        <v>621</v>
      </c>
      <c r="V32" s="109">
        <v>0</v>
      </c>
      <c r="W32" s="579">
        <v>0.01</v>
      </c>
      <c r="X32" s="130" t="s">
        <v>306</v>
      </c>
      <c r="Y32" s="247">
        <f t="shared" si="2"/>
        <v>50075</v>
      </c>
      <c r="Z32" s="7">
        <f t="shared" si="5"/>
        <v>3.0187293504901038E-2</v>
      </c>
      <c r="AA32" s="17">
        <f t="shared" si="3"/>
        <v>3.0187293504901038E-2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50000</v>
      </c>
      <c r="AI32" s="46">
        <f t="shared" si="12"/>
        <v>3.0187293504901038E-2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1213</v>
      </c>
      <c r="I33" s="242" t="s">
        <v>572</v>
      </c>
      <c r="J33" s="242" t="s">
        <v>735</v>
      </c>
      <c r="K33" s="242" t="s">
        <v>1214</v>
      </c>
      <c r="L33" s="572" t="s">
        <v>870</v>
      </c>
      <c r="M33" s="572"/>
      <c r="N33" s="572"/>
      <c r="O33" s="241" t="s">
        <v>865</v>
      </c>
      <c r="P33" s="243">
        <v>0.84774499830451</v>
      </c>
      <c r="Q33" s="244">
        <v>70000</v>
      </c>
      <c r="R33" s="245">
        <v>106.68</v>
      </c>
      <c r="S33" s="2" t="s">
        <v>66</v>
      </c>
      <c r="T33" s="2" t="s">
        <v>616</v>
      </c>
      <c r="U33" s="2" t="s">
        <v>622</v>
      </c>
      <c r="V33" s="109">
        <v>0</v>
      </c>
      <c r="W33" s="579">
        <v>0.01</v>
      </c>
      <c r="X33" s="130" t="s">
        <v>306</v>
      </c>
      <c r="Y33" s="247">
        <f t="shared" si="2"/>
        <v>63306.205493387599</v>
      </c>
      <c r="Z33" s="7">
        <f t="shared" si="5"/>
        <v>3.8163614696165152E-2</v>
      </c>
      <c r="AA33" s="17">
        <f t="shared" si="3"/>
        <v>3.8163614696165152E-2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70000</v>
      </c>
      <c r="AI33" s="46">
        <f t="shared" si="12"/>
        <v>3.8163614696165152E-2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7.0542414985846277E-2</v>
      </c>
      <c r="F34" s="566">
        <f t="shared" si="1"/>
        <v>2.0542414985846275E-2</v>
      </c>
      <c r="G34" s="43"/>
      <c r="H34" s="197" t="s">
        <v>1192</v>
      </c>
      <c r="I34" s="242" t="s">
        <v>572</v>
      </c>
      <c r="J34" s="242" t="s">
        <v>722</v>
      </c>
      <c r="K34" s="242" t="s">
        <v>1193</v>
      </c>
      <c r="L34" s="572" t="s">
        <v>883</v>
      </c>
      <c r="M34" s="572"/>
      <c r="N34" s="572"/>
      <c r="O34" s="241" t="s">
        <v>58</v>
      </c>
      <c r="P34" s="243">
        <v>1</v>
      </c>
      <c r="Q34" s="244">
        <v>30000</v>
      </c>
      <c r="R34" s="245">
        <v>87.83</v>
      </c>
      <c r="S34" s="2" t="s">
        <v>66</v>
      </c>
      <c r="T34" s="2" t="s">
        <v>930</v>
      </c>
      <c r="U34" s="2" t="s">
        <v>621</v>
      </c>
      <c r="V34" s="109">
        <v>0</v>
      </c>
      <c r="W34" s="579">
        <v>0.01</v>
      </c>
      <c r="X34" s="130" t="s">
        <v>306</v>
      </c>
      <c r="Y34" s="247">
        <f t="shared" si="2"/>
        <v>26349</v>
      </c>
      <c r="Z34" s="7">
        <f t="shared" si="5"/>
        <v>1.5884273520931351E-2</v>
      </c>
      <c r="AA34" s="17">
        <f t="shared" si="3"/>
        <v>1.5884273520931351E-2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30000</v>
      </c>
      <c r="AI34" s="46">
        <f t="shared" si="12"/>
        <v>1.5884273520931351E-2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3.8147816934401155E-2</v>
      </c>
      <c r="F35" s="566">
        <f t="shared" si="1"/>
        <v>-1.1852183065598848E-2</v>
      </c>
      <c r="G35" s="43"/>
      <c r="H35" s="197" t="s">
        <v>1211</v>
      </c>
      <c r="I35" s="242" t="s">
        <v>572</v>
      </c>
      <c r="J35" s="242" t="s">
        <v>759</v>
      </c>
      <c r="K35" s="242" t="s">
        <v>1212</v>
      </c>
      <c r="L35" s="572" t="s">
        <v>875</v>
      </c>
      <c r="M35" s="572"/>
      <c r="N35" s="572"/>
      <c r="O35" s="241" t="s">
        <v>58</v>
      </c>
      <c r="P35" s="243">
        <v>1</v>
      </c>
      <c r="Q35" s="244">
        <v>70000</v>
      </c>
      <c r="R35" s="245">
        <v>99.56</v>
      </c>
      <c r="S35" s="2" t="s">
        <v>66</v>
      </c>
      <c r="T35" s="2" t="s">
        <v>930</v>
      </c>
      <c r="U35" s="2" t="s">
        <v>621</v>
      </c>
      <c r="V35" s="109">
        <v>0</v>
      </c>
      <c r="W35" s="579">
        <v>0.01</v>
      </c>
      <c r="X35" s="130" t="s">
        <v>306</v>
      </c>
      <c r="Y35" s="247">
        <f t="shared" si="2"/>
        <v>69692</v>
      </c>
      <c r="Z35" s="7">
        <f t="shared" si="5"/>
        <v>4.2013237322886934E-2</v>
      </c>
      <c r="AA35" s="17">
        <f t="shared" si="3"/>
        <v>4.2013237322886934E-2</v>
      </c>
      <c r="AB35" s="196" t="str">
        <f t="shared" si="4"/>
        <v/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70000</v>
      </c>
      <c r="AI35" s="46">
        <f t="shared" si="12"/>
        <v>4.2013237322886934E-2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1175</v>
      </c>
      <c r="I36" s="242" t="s">
        <v>572</v>
      </c>
      <c r="J36" s="242" t="s">
        <v>702</v>
      </c>
      <c r="K36" s="242" t="s">
        <v>549</v>
      </c>
      <c r="L36" s="572" t="s">
        <v>12</v>
      </c>
      <c r="M36" s="572"/>
      <c r="N36" s="572"/>
      <c r="O36" s="241" t="s">
        <v>58</v>
      </c>
      <c r="P36" s="243">
        <v>1</v>
      </c>
      <c r="Q36" s="244">
        <v>500</v>
      </c>
      <c r="R36" s="245">
        <v>134.24</v>
      </c>
      <c r="S36" s="2" t="s">
        <v>13</v>
      </c>
      <c r="T36" s="2" t="s">
        <v>231</v>
      </c>
      <c r="U36" s="2" t="s">
        <v>621</v>
      </c>
      <c r="V36" s="109">
        <v>0</v>
      </c>
      <c r="W36" s="579">
        <v>1</v>
      </c>
      <c r="X36" s="130">
        <v>0.04</v>
      </c>
      <c r="Y36" s="247">
        <f t="shared" si="2"/>
        <v>67120</v>
      </c>
      <c r="Z36" s="7">
        <f t="shared" si="5"/>
        <v>4.0462728707917277E-2</v>
      </c>
      <c r="AA36" s="17">
        <f t="shared" si="3"/>
        <v>4.0462728707917277E-2</v>
      </c>
      <c r="AB36" s="196">
        <f t="shared" si="4"/>
        <v>4.6272870791727594E-4</v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500</v>
      </c>
      <c r="AI36" s="46">
        <f t="shared" si="12"/>
        <v>4.0462728707917277E-2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4.534725283419707E-2</v>
      </c>
      <c r="F37" s="566">
        <f t="shared" si="1"/>
        <v>-1.9652747165802932E-2</v>
      </c>
      <c r="G37" s="43"/>
      <c r="H37" s="197" t="s">
        <v>1124</v>
      </c>
      <c r="I37" s="242" t="s">
        <v>572</v>
      </c>
      <c r="J37" s="242" t="s">
        <v>701</v>
      </c>
      <c r="K37" s="242" t="s">
        <v>544</v>
      </c>
      <c r="L37" s="572" t="s">
        <v>53</v>
      </c>
      <c r="M37" s="572"/>
      <c r="N37" s="572"/>
      <c r="O37" s="241" t="s">
        <v>58</v>
      </c>
      <c r="P37" s="243">
        <v>1</v>
      </c>
      <c r="Q37" s="244">
        <v>74</v>
      </c>
      <c r="R37" s="245">
        <v>2807.3829999999998</v>
      </c>
      <c r="S37" s="2" t="s">
        <v>228</v>
      </c>
      <c r="T37" s="2" t="s">
        <v>229</v>
      </c>
      <c r="U37" s="2" t="s">
        <v>621</v>
      </c>
      <c r="V37" s="109">
        <v>0</v>
      </c>
      <c r="W37" s="579">
        <v>1</v>
      </c>
      <c r="X37" s="130">
        <v>0.06</v>
      </c>
      <c r="Y37" s="247">
        <f t="shared" si="2"/>
        <v>207746.34199999998</v>
      </c>
      <c r="Z37" s="7">
        <f t="shared" si="5"/>
        <v>0.12523813880226758</v>
      </c>
      <c r="AA37" s="17">
        <f t="shared" si="3"/>
        <v>0.12523813880226758</v>
      </c>
      <c r="AB37" s="196">
        <f t="shared" si="4"/>
        <v>6.5238138802267587E-2</v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74</v>
      </c>
      <c r="AI37" s="46">
        <f t="shared" si="12"/>
        <v>0.12523813880226758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3.8163614696165152E-2</v>
      </c>
      <c r="F38" s="566">
        <f t="shared" si="1"/>
        <v>1.316361469616515E-2</v>
      </c>
      <c r="G38" s="43"/>
      <c r="H38" s="197" t="s">
        <v>1210</v>
      </c>
      <c r="I38" s="242" t="s">
        <v>572</v>
      </c>
      <c r="J38" s="242" t="s">
        <v>703</v>
      </c>
      <c r="K38" s="242" t="s">
        <v>632</v>
      </c>
      <c r="L38" s="572" t="s">
        <v>633</v>
      </c>
      <c r="M38" s="572"/>
      <c r="N38" s="572"/>
      <c r="O38" s="241" t="s">
        <v>58</v>
      </c>
      <c r="P38" s="243">
        <v>1</v>
      </c>
      <c r="Q38" s="244">
        <v>322</v>
      </c>
      <c r="R38" s="245">
        <v>104.8</v>
      </c>
      <c r="S38" s="2" t="s">
        <v>236</v>
      </c>
      <c r="T38" s="2" t="s">
        <v>704</v>
      </c>
      <c r="U38" s="2" t="s">
        <v>623</v>
      </c>
      <c r="V38" s="109">
        <v>0</v>
      </c>
      <c r="W38" s="579">
        <v>1</v>
      </c>
      <c r="X38" s="130">
        <v>2.5000000000000001E-2</v>
      </c>
      <c r="Y38" s="247">
        <f t="shared" si="2"/>
        <v>33745.599999999999</v>
      </c>
      <c r="Z38" s="7">
        <f t="shared" si="5"/>
        <v>2.034325175634525E-2</v>
      </c>
      <c r="AA38" s="17">
        <f t="shared" si="3"/>
        <v>2.034325175634525E-2</v>
      </c>
      <c r="AB38" s="196">
        <f t="shared" si="4"/>
        <v>-4.6567482436547514E-3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322</v>
      </c>
      <c r="AI38" s="46">
        <f t="shared" si="12"/>
        <v>2.034325175634525E-2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 t="s">
        <v>1172</v>
      </c>
      <c r="I39" s="242" t="s">
        <v>572</v>
      </c>
      <c r="J39" s="242" t="s">
        <v>700</v>
      </c>
      <c r="K39" s="242" t="s">
        <v>542</v>
      </c>
      <c r="L39" s="572" t="s">
        <v>5</v>
      </c>
      <c r="M39" s="572"/>
      <c r="N39" s="572"/>
      <c r="O39" s="241" t="s">
        <v>58</v>
      </c>
      <c r="P39" s="243">
        <v>1</v>
      </c>
      <c r="Q39" s="244">
        <v>60</v>
      </c>
      <c r="R39" s="245">
        <v>1114.3699999999999</v>
      </c>
      <c r="S39" s="2" t="s">
        <v>224</v>
      </c>
      <c r="T39" s="2" t="s">
        <v>225</v>
      </c>
      <c r="U39" s="2" t="s">
        <v>622</v>
      </c>
      <c r="V39" s="109">
        <v>0.3</v>
      </c>
      <c r="W39" s="579">
        <v>1</v>
      </c>
      <c r="X39" s="130">
        <v>4.4999999999999998E-2</v>
      </c>
      <c r="Y39" s="247">
        <f t="shared" si="2"/>
        <v>66862.2</v>
      </c>
      <c r="Z39" s="7">
        <f t="shared" si="5"/>
        <v>4.0307316141455697E-2</v>
      </c>
      <c r="AA39" s="17">
        <f t="shared" si="3"/>
        <v>4.0307316141455697E-2</v>
      </c>
      <c r="AB39" s="196">
        <f t="shared" si="4"/>
        <v>-4.6926838585443012E-3</v>
      </c>
      <c r="AC39" s="247">
        <f t="shared" si="6"/>
        <v>0</v>
      </c>
      <c r="AD39" s="246">
        <f t="shared" si="7"/>
        <v>0</v>
      </c>
      <c r="AE39" s="18">
        <f t="shared" si="8"/>
        <v>0</v>
      </c>
      <c r="AF39" s="247">
        <f t="shared" si="9"/>
        <v>0</v>
      </c>
      <c r="AG39" s="247">
        <f t="shared" si="10"/>
        <v>0</v>
      </c>
      <c r="AH39" s="45">
        <f t="shared" si="11"/>
        <v>60</v>
      </c>
      <c r="AI39" s="46">
        <f t="shared" si="12"/>
        <v>4.0307316141455697E-2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5.7897510843818285E-2</v>
      </c>
      <c r="F40" s="571">
        <f t="shared" si="1"/>
        <v>-1.7102489156181712E-2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ref="Y40:Y78" si="13">IF(H40&lt;&gt;"",R40*W40*Q40*P40,"")</f>
        <v/>
      </c>
      <c r="Z40" s="7" t="str">
        <f t="shared" ref="Z40:Z78" si="14">IF(H40&lt;&gt;"",Y40/($D$6+$D$7),"")</f>
        <v/>
      </c>
      <c r="AA40" s="17" t="str">
        <f t="shared" si="3"/>
        <v/>
      </c>
      <c r="AB40" s="196" t="str">
        <f t="shared" ref="AB40:AB78" si="15">IF(AND(S40&lt;&gt;"",X40&lt;&gt;"-"),AA40-X40,"")</f>
        <v/>
      </c>
      <c r="AC40" s="247" t="str">
        <f t="shared" ref="AC40:AC78" si="16">IF(AND($AA40&lt;&gt;"",Q40&lt;&gt;""),($D$6+$D$7)*AA40-Y40,"")</f>
        <v/>
      </c>
      <c r="AD40" s="246" t="str">
        <f t="shared" ref="AD40:AD78" si="17">IF(AND($AC40&lt;&gt;""),AC40/R40/W40/P40,"")</f>
        <v/>
      </c>
      <c r="AE40" s="18" t="str">
        <f t="shared" ref="AE40:AE78" si="18">IF(Q40&lt;&gt;"",ROUND(AD40,0),"")</f>
        <v/>
      </c>
      <c r="AF40" s="247" t="str">
        <f t="shared" ref="AF40:AF78" si="19">IF(AD40&lt;&gt;"",AE40*R40*W40,"")</f>
        <v/>
      </c>
      <c r="AG40" s="247" t="str">
        <f t="shared" ref="AG40:AG78" si="20">IF(AD40&lt;&gt;"",AE40*R40*W40*P40,"")</f>
        <v/>
      </c>
      <c r="AH40" s="45" t="str">
        <f t="shared" ref="AH40:AH78" si="21">IF(H40&lt;&gt;"",AE40+Q40,"")</f>
        <v/>
      </c>
      <c r="AI40" s="46" t="str">
        <f t="shared" ref="AI40:AI78" si="22">IF(AH40&lt;&gt;"",(AH40*R40*W40*P40)/($D$6+$D$7),"")</f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0.12523813880226758</v>
      </c>
      <c r="F41" s="571">
        <f t="shared" si="1"/>
        <v>6.5238138802267587E-2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463" priority="13">
      <formula>$M3&gt;$N3</formula>
    </cfRule>
  </conditionalFormatting>
  <conditionalFormatting sqref="L1:M1">
    <cfRule type="cellIs" dxfId="462" priority="10" operator="notBetween">
      <formula>0.99</formula>
      <formula>1.01</formula>
    </cfRule>
  </conditionalFormatting>
  <conditionalFormatting sqref="K7:N7">
    <cfRule type="expression" dxfId="461" priority="9">
      <formula>$M7&gt;$N7</formula>
    </cfRule>
  </conditionalFormatting>
  <conditionalFormatting sqref="D5">
    <cfRule type="cellIs" dxfId="460" priority="8" operator="greaterThan">
      <formula>TODAY()-60</formula>
    </cfRule>
  </conditionalFormatting>
  <conditionalFormatting sqref="D13:E13">
    <cfRule type="cellIs" dxfId="459" priority="6" operator="notBetween">
      <formula>0.99</formula>
      <formula>1.01</formula>
    </cfRule>
  </conditionalFormatting>
  <conditionalFormatting sqref="D3:E3">
    <cfRule type="cellIs" dxfId="458" priority="5" operator="notEqual">
      <formula>"D"</formula>
    </cfRule>
  </conditionalFormatting>
  <conditionalFormatting sqref="P17:P100 W17:W100">
    <cfRule type="cellIs" dxfId="457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456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55" priority="14" stopIfTrue="1">
      <formula>$AH$15&lt;0</formula>
    </cfRule>
  </conditionalFormatting>
  <conditionalFormatting sqref="H16:AI16">
    <cfRule type="expression" dxfId="454" priority="15" stopIfTrue="1">
      <formula>$AH$16&lt;0</formula>
    </cfRule>
  </conditionalFormatting>
  <hyperlinks>
    <hyperlink ref="B2" location="Dashboard!A1" display="Go to Dashboard" xr:uid="{C21AC33E-432F-4C84-842A-AD4796CF617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715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5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755C-DD22-48BF-B079-182714339A7A}">
  <sheetPr codeName="Sheet35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565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169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0.44698509488712279</v>
      </c>
      <c r="M3" s="131">
        <f>SUMIF($L$15:$L$100, "VIA *", AA$15:AA$100)</f>
        <v>0.44698509488712279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33</v>
      </c>
      <c r="U3" s="268">
        <v>92611.45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0.63770360510974511</v>
      </c>
      <c r="M4" s="132">
        <f>SUMPRODUCT($V$15:$V$100,AI15:AI100)</f>
        <v>0.63770360510974511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46014</v>
      </c>
      <c r="R4" s="249" t="s">
        <v>4</v>
      </c>
      <c r="S4" s="255"/>
      <c r="T4" s="255">
        <v>19</v>
      </c>
      <c r="U4" s="269">
        <v>51978.25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157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0.53989966755303542</v>
      </c>
      <c r="M5" s="134">
        <f>SUMIF($S$15:$S$100, "Actions*", AI$15:AI$100)</f>
        <v>0.53989966755303542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46013</v>
      </c>
      <c r="R5" s="249" t="s">
        <v>2</v>
      </c>
      <c r="S5" s="255"/>
      <c r="T5" s="255">
        <v>13</v>
      </c>
      <c r="U5" s="269">
        <v>23577.37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1918342.6729748119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7.0235209745432736E-2</v>
      </c>
      <c r="M6" s="136">
        <f>SUMIF($T$15:$T$100, "*Obligations d'Etat*", AI$15:AI$100)+SUMIF($T$15:$T$100, "Crédit*", AI$15:AI$100)+SUMIF($T$15:$T$100, "*Convertibles*", AI$15:AI$100)</f>
        <v>7.0235209745432736E-2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46013</v>
      </c>
      <c r="R6" s="249" t="s">
        <v>3</v>
      </c>
      <c r="S6" s="255"/>
      <c r="T6" s="255">
        <v>12</v>
      </c>
      <c r="U6" s="269">
        <v>36497.17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5.6347539739798759E-2</v>
      </c>
      <c r="M7" s="136">
        <f>SUMIF($S$15:$S$100, "*Performance Absolue*", AI$15:AI$100)+SUMIF($S$15:$S$100, "*Alternative Investment*", AI$15:AI$100)</f>
        <v>5.6347539739798759E-2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45959</v>
      </c>
      <c r="R7" s="249" t="s">
        <v>7</v>
      </c>
      <c r="S7" s="255"/>
      <c r="T7" s="255">
        <v>-67</v>
      </c>
      <c r="U7" s="269">
        <v>-40060.5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45855</v>
      </c>
      <c r="R8" s="249" t="s">
        <v>633</v>
      </c>
      <c r="S8" s="255"/>
      <c r="T8" s="255">
        <v>389</v>
      </c>
      <c r="U8" s="269">
        <v>37859.68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0.17977705696615562</v>
      </c>
      <c r="M9" s="136">
        <f>SUMIF($T$15:$T$100, "*Diversifié*", AI$15:AI$100)</f>
        <v>0.17977705696615562</v>
      </c>
      <c r="N9" s="135" t="s">
        <v>306</v>
      </c>
      <c r="O9" s="19"/>
      <c r="P9" s="19"/>
      <c r="Q9" s="587">
        <v>45754</v>
      </c>
      <c r="R9" s="249" t="s">
        <v>7</v>
      </c>
      <c r="S9" s="255"/>
      <c r="T9" s="255">
        <v>120</v>
      </c>
      <c r="U9" s="269">
        <v>47325.54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45751</v>
      </c>
      <c r="R10" s="249" t="s">
        <v>61</v>
      </c>
      <c r="S10" s="255"/>
      <c r="T10" s="255">
        <v>220</v>
      </c>
      <c r="U10" s="269">
        <v>93484.160000000003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0.15374052599557736</v>
      </c>
      <c r="M11" s="132">
        <f>SUMIF($T$15:$T$100, "*Cash*", AI$15:AI$100)+SUMIF($S$15:$S$100, "*Monétaire*", AI$15:AI$100)</f>
        <v>0.15374052599557736</v>
      </c>
      <c r="N11" s="133" t="s">
        <v>306</v>
      </c>
      <c r="O11" s="19"/>
      <c r="P11" s="19"/>
      <c r="Q11" s="588">
        <v>45727</v>
      </c>
      <c r="R11" s="250" t="s">
        <v>14</v>
      </c>
      <c r="S11" s="256"/>
      <c r="T11" s="256">
        <v>160</v>
      </c>
      <c r="U11" s="270">
        <v>59211.51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0.14372785184113895</v>
      </c>
      <c r="F15" s="563">
        <f t="shared" ref="F15:F50" si="1">E15-D15</f>
        <v>-1.6272148158861049E-2</v>
      </c>
      <c r="G15" s="43"/>
      <c r="H15" s="542" t="s">
        <v>1123</v>
      </c>
      <c r="I15" s="543" t="s">
        <v>565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3417.94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3417.94</v>
      </c>
      <c r="Z15" s="7">
        <f>IF(O15&lt;&gt;"",(Y15+$D$7)/($D$6+$D$7),"")</f>
        <v>1.7817150440070924E-3</v>
      </c>
      <c r="AA15" s="17">
        <f t="shared" ref="AA15:AA46" si="3">IF(S15&lt;&gt;"",Z15,"")</f>
        <v>1.7817150440070924E-3</v>
      </c>
      <c r="AB15" s="196">
        <f t="shared" ref="AB15:AB32" si="4">IF(AND(S15&lt;&gt;"",X15&lt;&gt;"-"),AA15-X15,"")</f>
        <v>-8.2182849559929074E-3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3417.94</v>
      </c>
      <c r="AG15" s="539" t="s">
        <v>306</v>
      </c>
      <c r="AH15" s="45">
        <f>AF15</f>
        <v>3417.94</v>
      </c>
      <c r="AI15" s="46">
        <f>(AH15*P15)/($D$6+$D$7)</f>
        <v>1.7817150440070924E-3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0.1016206056542014</v>
      </c>
      <c r="F16" s="566">
        <f t="shared" si="1"/>
        <v>6.620605654201403E-3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23719.8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23719.8</v>
      </c>
      <c r="Z16" s="7">
        <f t="shared" ref="Z16:Z32" si="5">IF(H16&lt;&gt;"",Y16/($D$6+$D$7),"")</f>
        <v>1.2364735630479009E-2</v>
      </c>
      <c r="AA16" s="17">
        <f t="shared" si="3"/>
        <v>1.2364735630479009E-2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23719.8</v>
      </c>
      <c r="AI16" s="46">
        <f>(AH16*P16)/($D$6+$D$7)</f>
        <v>1.2364735630479009E-2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0.25819159298686334</v>
      </c>
      <c r="F17" s="566">
        <f t="shared" si="1"/>
        <v>5.3191592986863323E-2</v>
      </c>
      <c r="G17" s="43"/>
      <c r="H17" s="542" t="s">
        <v>1135</v>
      </c>
      <c r="I17" s="543" t="s">
        <v>565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0.84774499830451</v>
      </c>
      <c r="Q17" s="546">
        <v>4594.8599999999997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3895.2695829094605</v>
      </c>
      <c r="Z17" s="7">
        <f t="shared" si="5"/>
        <v>2.0305389843979175E-3</v>
      </c>
      <c r="AA17" s="17">
        <f t="shared" si="3"/>
        <v>2.0305389843979175E-3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4594.8599999999997</v>
      </c>
      <c r="AI17" s="46">
        <f>(AH17*P17)/($D$6+$D$7)</f>
        <v>2.0305389843979175E-3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3.6359617070831761E-2</v>
      </c>
      <c r="F18" s="566">
        <f t="shared" si="1"/>
        <v>1.135961707083176E-2</v>
      </c>
      <c r="G18" s="43"/>
      <c r="H18" s="197" t="s">
        <v>1174</v>
      </c>
      <c r="I18" s="242" t="s">
        <v>565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167</v>
      </c>
      <c r="R18" s="245">
        <v>570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95190</v>
      </c>
      <c r="Z18" s="7">
        <f t="shared" si="5"/>
        <v>4.9620957371701996E-2</v>
      </c>
      <c r="AA18" s="17">
        <f t="shared" si="3"/>
        <v>4.9620957371701996E-2</v>
      </c>
      <c r="AB18" s="196">
        <f t="shared" si="4"/>
        <v>-1.0379042628298002E-2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167</v>
      </c>
      <c r="AI18" s="46">
        <f t="shared" ref="AI18:AI32" si="12">IF(AH18&lt;&gt;"",(AH18*R18*W18*P18)/($D$6+$D$7),"")</f>
        <v>4.9620957371701996E-2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1.617698965888402E-2</v>
      </c>
      <c r="F19" s="566">
        <f t="shared" si="1"/>
        <v>6.1769896588840193E-3</v>
      </c>
      <c r="G19" s="43"/>
      <c r="H19" s="197" t="s">
        <v>1177</v>
      </c>
      <c r="I19" s="242" t="s">
        <v>565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160</v>
      </c>
      <c r="R19" s="245">
        <v>422.24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67558.399999999994</v>
      </c>
      <c r="Z19" s="7">
        <f t="shared" si="5"/>
        <v>3.5217065726445972E-2</v>
      </c>
      <c r="AA19" s="17">
        <f t="shared" si="3"/>
        <v>3.5217065726445972E-2</v>
      </c>
      <c r="AB19" s="196">
        <f t="shared" si="4"/>
        <v>5.2170657264459727E-3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160</v>
      </c>
      <c r="AI19" s="46">
        <f t="shared" si="12"/>
        <v>3.5217065726445972E-2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565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0.84774499830451</v>
      </c>
      <c r="Q20" s="244">
        <v>43</v>
      </c>
      <c r="R20" s="245">
        <v>3099.08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112970.87148185825</v>
      </c>
      <c r="Z20" s="7">
        <f t="shared" si="5"/>
        <v>5.8889828742990993E-2</v>
      </c>
      <c r="AA20" s="17">
        <f t="shared" si="3"/>
        <v>5.8889828742990993E-2</v>
      </c>
      <c r="AB20" s="196">
        <f t="shared" si="4"/>
        <v>-1.1110171257009013E-2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43</v>
      </c>
      <c r="AI20" s="46">
        <f t="shared" si="12"/>
        <v>5.8889828742990993E-2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565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166.154</v>
      </c>
      <c r="R21" s="245">
        <v>297.82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49483.984279999997</v>
      </c>
      <c r="Z21" s="7">
        <f t="shared" si="5"/>
        <v>2.5795174645864602E-2</v>
      </c>
      <c r="AA21" s="17">
        <f t="shared" si="3"/>
        <v>2.5795174645864602E-2</v>
      </c>
      <c r="AB21" s="196">
        <f t="shared" si="4"/>
        <v>7.9517464586460057E-4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166.154</v>
      </c>
      <c r="AI21" s="46">
        <f t="shared" si="12"/>
        <v>2.5795174645864602E-2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565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77</v>
      </c>
      <c r="R22" s="245">
        <v>1889.08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145459.16</v>
      </c>
      <c r="Z22" s="7">
        <f t="shared" si="5"/>
        <v>7.5825431008336802E-2</v>
      </c>
      <c r="AA22" s="17">
        <f t="shared" si="3"/>
        <v>7.5825431008336802E-2</v>
      </c>
      <c r="AB22" s="196">
        <f t="shared" si="4"/>
        <v>5.8254310083367955E-3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77</v>
      </c>
      <c r="AI22" s="46">
        <f t="shared" si="12"/>
        <v>7.5825431008336802E-2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565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220</v>
      </c>
      <c r="R23" s="245">
        <v>537.64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118280.8</v>
      </c>
      <c r="Z23" s="7">
        <f t="shared" si="5"/>
        <v>6.1657805806185621E-2</v>
      </c>
      <c r="AA23" s="17">
        <f t="shared" si="3"/>
        <v>6.1657805806185621E-2</v>
      </c>
      <c r="AB23" s="196">
        <f t="shared" si="4"/>
        <v>2.6657805806185618E-2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220</v>
      </c>
      <c r="AI23" s="46">
        <f t="shared" si="12"/>
        <v>6.1657805806185621E-2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565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6704</v>
      </c>
      <c r="R24" s="245">
        <v>15.523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104066.192</v>
      </c>
      <c r="Z24" s="7">
        <f t="shared" si="5"/>
        <v>5.4247968033063927E-2</v>
      </c>
      <c r="AA24" s="17">
        <f t="shared" si="3"/>
        <v>5.4247968033063927E-2</v>
      </c>
      <c r="AB24" s="196">
        <f t="shared" si="4"/>
        <v>-5.7520319669360706E-3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6704</v>
      </c>
      <c r="AI24" s="46">
        <f t="shared" si="12"/>
        <v>5.4247968033063927E-2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4.8983949178528136E-2</v>
      </c>
      <c r="F25" s="566">
        <f t="shared" si="1"/>
        <v>-1.1016050821471862E-2</v>
      </c>
      <c r="G25" s="43"/>
      <c r="H25" s="197" t="s">
        <v>1202</v>
      </c>
      <c r="I25" s="242" t="s">
        <v>565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0.84774499830451</v>
      </c>
      <c r="Q25" s="244">
        <v>15500</v>
      </c>
      <c r="R25" s="245">
        <v>9.6560000000000006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126880.29840623941</v>
      </c>
      <c r="Z25" s="7">
        <f t="shared" si="5"/>
        <v>6.6140580717773234E-2</v>
      </c>
      <c r="AA25" s="17">
        <f t="shared" si="3"/>
        <v>6.6140580717773234E-2</v>
      </c>
      <c r="AB25" s="196">
        <f t="shared" si="4"/>
        <v>2.6140580717773233E-2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15500</v>
      </c>
      <c r="AI25" s="46">
        <f t="shared" si="12"/>
        <v>6.6140580717773234E-2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0.17977705696615562</v>
      </c>
      <c r="F26" s="566">
        <f t="shared" si="1"/>
        <v>-2.2294303384437497E-4</v>
      </c>
      <c r="G26" s="43"/>
      <c r="H26" s="197" t="s">
        <v>1171</v>
      </c>
      <c r="I26" s="242" t="s">
        <v>565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0.84774499830451</v>
      </c>
      <c r="Q26" s="244">
        <v>61</v>
      </c>
      <c r="R26" s="245">
        <v>2824.71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146072.66022380468</v>
      </c>
      <c r="Z26" s="7">
        <f t="shared" si="5"/>
        <v>7.6145238429840542E-2</v>
      </c>
      <c r="AA26" s="17">
        <f t="shared" si="3"/>
        <v>7.6145238429840542E-2</v>
      </c>
      <c r="AB26" s="196">
        <f t="shared" si="4"/>
        <v>6.1452384298405355E-3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61</v>
      </c>
      <c r="AI26" s="46">
        <f t="shared" si="12"/>
        <v>7.6145238429840542E-2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5.6347539739798759E-2</v>
      </c>
      <c r="F27" s="566">
        <f t="shared" si="1"/>
        <v>-3.6524602602012388E-3</v>
      </c>
      <c r="G27" s="43"/>
      <c r="H27" s="197" t="s">
        <v>1180</v>
      </c>
      <c r="I27" s="242" t="s">
        <v>565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4291</v>
      </c>
      <c r="R27" s="245">
        <v>16.254999999999999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69750.205000000002</v>
      </c>
      <c r="Z27" s="7">
        <f t="shared" si="5"/>
        <v>3.6359617070831761E-2</v>
      </c>
      <c r="AA27" s="17">
        <f t="shared" si="3"/>
        <v>3.6359617070831761E-2</v>
      </c>
      <c r="AB27" s="196">
        <f t="shared" si="4"/>
        <v>1.135961707083176E-2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4291</v>
      </c>
      <c r="AI27" s="46">
        <f t="shared" si="12"/>
        <v>3.6359617070831761E-2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565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300</v>
      </c>
      <c r="R28" s="245">
        <v>1149.58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344874</v>
      </c>
      <c r="Z28" s="7">
        <f t="shared" si="5"/>
        <v>0.17977705696615562</v>
      </c>
      <c r="AA28" s="17">
        <f t="shared" si="3"/>
        <v>0.17977705696615562</v>
      </c>
      <c r="AB28" s="196">
        <f t="shared" si="4"/>
        <v>-2.2294303384437497E-4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300</v>
      </c>
      <c r="AI28" s="46">
        <f t="shared" si="12"/>
        <v>0.17977705696615562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565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700</v>
      </c>
      <c r="R29" s="245">
        <v>134.24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93968</v>
      </c>
      <c r="Z29" s="7">
        <f t="shared" si="5"/>
        <v>4.8983949178528136E-2</v>
      </c>
      <c r="AA29" s="17">
        <f t="shared" si="3"/>
        <v>4.8983949178528136E-2</v>
      </c>
      <c r="AB29" s="196">
        <f t="shared" si="4"/>
        <v>-1.1016050821471862E-2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700</v>
      </c>
      <c r="AI29" s="46">
        <f t="shared" si="12"/>
        <v>4.8983949178528136E-2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565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94</v>
      </c>
      <c r="R30" s="245">
        <v>2807.3829999999998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263894.00199999998</v>
      </c>
      <c r="Z30" s="7">
        <f t="shared" si="5"/>
        <v>0.13756353633669335</v>
      </c>
      <c r="AA30" s="17">
        <f t="shared" si="3"/>
        <v>0.13756353633669335</v>
      </c>
      <c r="AB30" s="196">
        <f t="shared" si="4"/>
        <v>-4.2436463663306639E-2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94</v>
      </c>
      <c r="AI30" s="46">
        <f t="shared" si="12"/>
        <v>0.13756353633669335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2.1251260566904604E-2</v>
      </c>
      <c r="F31" s="566">
        <f t="shared" si="1"/>
        <v>-3.7487394330953973E-3</v>
      </c>
      <c r="G31" s="43"/>
      <c r="H31" s="197" t="s">
        <v>1210</v>
      </c>
      <c r="I31" s="242" t="s">
        <v>565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389</v>
      </c>
      <c r="R31" s="245">
        <v>104.8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40767.199999999997</v>
      </c>
      <c r="Z31" s="7">
        <f t="shared" si="5"/>
        <v>2.1251260566904604E-2</v>
      </c>
      <c r="AA31" s="17">
        <f t="shared" si="3"/>
        <v>2.1251260566904604E-2</v>
      </c>
      <c r="AB31" s="196">
        <f t="shared" si="4"/>
        <v>-3.7487394330953973E-3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389</v>
      </c>
      <c r="AI31" s="46">
        <f t="shared" si="12"/>
        <v>2.1251260566904604E-2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565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97</v>
      </c>
      <c r="R32" s="245">
        <v>1114.3699999999999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108093.88999999998</v>
      </c>
      <c r="Z32" s="7">
        <f t="shared" si="5"/>
        <v>5.6347539739798759E-2</v>
      </c>
      <c r="AA32" s="17">
        <f t="shared" si="3"/>
        <v>5.6347539739798759E-2</v>
      </c>
      <c r="AB32" s="196">
        <f t="shared" si="4"/>
        <v>-3.6524602602012388E-3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97</v>
      </c>
      <c r="AI32" s="46">
        <f t="shared" si="12"/>
        <v>5.6347539739798759E-2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0.13756353633669335</v>
      </c>
      <c r="F41" s="571">
        <f t="shared" si="1"/>
        <v>-4.2436463663306639E-2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453" priority="13">
      <formula>$M3&gt;$N3</formula>
    </cfRule>
  </conditionalFormatting>
  <conditionalFormatting sqref="L1:M1">
    <cfRule type="cellIs" dxfId="452" priority="10" operator="notBetween">
      <formula>0.99</formula>
      <formula>1.01</formula>
    </cfRule>
  </conditionalFormatting>
  <conditionalFormatting sqref="K7:N7">
    <cfRule type="expression" dxfId="451" priority="9">
      <formula>$M7&gt;$N7</formula>
    </cfRule>
  </conditionalFormatting>
  <conditionalFormatting sqref="D5">
    <cfRule type="cellIs" dxfId="450" priority="8" operator="greaterThan">
      <formula>TODAY()-60</formula>
    </cfRule>
  </conditionalFormatting>
  <conditionalFormatting sqref="D13:E13">
    <cfRule type="cellIs" dxfId="449" priority="6" operator="notBetween">
      <formula>0.99</formula>
      <formula>1.01</formula>
    </cfRule>
  </conditionalFormatting>
  <conditionalFormatting sqref="D3:E3">
    <cfRule type="cellIs" dxfId="448" priority="5" operator="notEqual">
      <formula>"D"</formula>
    </cfRule>
  </conditionalFormatting>
  <conditionalFormatting sqref="P18:P100 W18:W100">
    <cfRule type="cellIs" dxfId="447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446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45" priority="14" stopIfTrue="1">
      <formula>$AH$15&lt;0</formula>
    </cfRule>
  </conditionalFormatting>
  <conditionalFormatting sqref="H16:AI16">
    <cfRule type="expression" dxfId="444" priority="15" stopIfTrue="1">
      <formula>$AH$16&lt;0</formula>
    </cfRule>
  </conditionalFormatting>
  <conditionalFormatting sqref="H17:AI17">
    <cfRule type="expression" dxfId="443" priority="16" stopIfTrue="1">
      <formula>$AH$17&lt;0</formula>
    </cfRule>
  </conditionalFormatting>
  <hyperlinks>
    <hyperlink ref="B2" location="Dashboard!A1" display="Go to Dashboard" xr:uid="{9938786F-11BD-4B8A-AEE7-4647D973212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817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7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8BBD-6A4B-4942-AC9E-9EDFDCB71B8E}">
  <sheetPr codeName="Sheet27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0.99999999999999978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571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187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0.38335673759309435</v>
      </c>
      <c r="M3" s="131">
        <f>SUMIF($L$15:$L$100, "VIA *", AA$15:AA$100)</f>
        <v>0.38335673759309435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-39</v>
      </c>
      <c r="U3" s="268">
        <v>-109266.55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0.61813148991173883</v>
      </c>
      <c r="M4" s="132">
        <f>SUMPRODUCT($V$15:$V$100,AI15:AI100)</f>
        <v>0.61813148991173883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46036</v>
      </c>
      <c r="R4" s="249" t="s">
        <v>1072</v>
      </c>
      <c r="S4" s="255"/>
      <c r="T4" s="255">
        <v>100000</v>
      </c>
      <c r="U4" s="269">
        <v>100200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274</v>
      </c>
      <c r="C5" s="556">
        <v>45405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0.39379039897887724</v>
      </c>
      <c r="M5" s="134">
        <f>SUMIF($S$15:$S$100, "Actions*", AI$15:AI$100)</f>
        <v>0.39379039897887724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46036</v>
      </c>
      <c r="R5" s="249" t="s">
        <v>53</v>
      </c>
      <c r="S5" s="255"/>
      <c r="T5" s="255">
        <v>87</v>
      </c>
      <c r="U5" s="269">
        <v>244157.46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2694307.8349426924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4.9823557003780626E-2</v>
      </c>
      <c r="M6" s="136">
        <f>SUMIF($T$15:$T$100, "*Obligations d'Etat*", AI$15:AI$100)+SUMIF($T$15:$T$100, "Crédit*", AI$15:AI$100)+SUMIF($T$15:$T$100, "*Convertibles*", AI$15:AI$100)</f>
        <v>4.9823557003780626E-2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46013</v>
      </c>
      <c r="R6" s="249" t="s">
        <v>2</v>
      </c>
      <c r="S6" s="255"/>
      <c r="T6" s="255">
        <v>-26</v>
      </c>
      <c r="U6" s="269">
        <v>-46914.74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5.8731425543794902E-2</v>
      </c>
      <c r="M7" s="136">
        <f>SUMIF($S$15:$S$100, "*Performance Absolue*", AI$15:AI$100)+SUMIF($S$15:$S$100, "*Alternative Investment*", AI$15:AI$100)</f>
        <v>5.8731425543794902E-2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46010</v>
      </c>
      <c r="R7" s="249" t="s">
        <v>8</v>
      </c>
      <c r="S7" s="255"/>
      <c r="T7" s="255">
        <v>-11205</v>
      </c>
      <c r="U7" s="269">
        <v>-101567.52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0.25125652965097212</v>
      </c>
      <c r="M8" s="136">
        <f>SUMIF($T$15:$T$100, "*Produits Structurés*", AI$15:AI$100) + SUMIF($T$15:$T$100, "Matières Premières*", AI$15:AI$100) + SUMIF($T$15:$T$100, "*Certificats*", AI$15:AI$100)</f>
        <v>0.25125652965097212</v>
      </c>
      <c r="N8" s="135">
        <f>IFERROR(INDEX(Dashboard!$AB:$AB,MATCH($D$2,Dashboard!$A:$A,0)),INDEX(Dashboard!$AB:$AB,MATCH(VALUE($D$2),Dashboard!$A:$A,0)))</f>
        <v>0.7</v>
      </c>
      <c r="O8" s="19"/>
      <c r="P8" s="19"/>
      <c r="Q8" s="587">
        <v>45971</v>
      </c>
      <c r="R8" s="249" t="s">
        <v>919</v>
      </c>
      <c r="S8" s="255"/>
      <c r="T8" s="255">
        <v>-100000</v>
      </c>
      <c r="U8" s="269">
        <v>-115715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0.18218803866204869</v>
      </c>
      <c r="M9" s="136">
        <f>SUMIF($T$15:$T$100, "*Diversifié*", AI$15:AI$100)</f>
        <v>0.18218803866204869</v>
      </c>
      <c r="N9" s="135" t="s">
        <v>306</v>
      </c>
      <c r="O9" s="19"/>
      <c r="P9" s="19"/>
      <c r="Q9" s="587">
        <v>45959</v>
      </c>
      <c r="R9" s="249" t="s">
        <v>7</v>
      </c>
      <c r="S9" s="255"/>
      <c r="T9" s="255">
        <v>-28</v>
      </c>
      <c r="U9" s="269">
        <v>-16725.14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45959</v>
      </c>
      <c r="R10" s="249" t="s">
        <v>14</v>
      </c>
      <c r="S10" s="255"/>
      <c r="T10" s="255">
        <v>-57</v>
      </c>
      <c r="U10" s="269">
        <v>-24278.06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6.4210050160526319E-2</v>
      </c>
      <c r="M11" s="132">
        <f>SUMIF($T$15:$T$100, "*Cash*", AI$15:AI$100)+SUMIF($S$15:$S$100, "*Monétaire*", AI$15:AI$100)</f>
        <v>6.4210050160526319E-2</v>
      </c>
      <c r="N11" s="133" t="s">
        <v>306</v>
      </c>
      <c r="O11" s="19"/>
      <c r="P11" s="19"/>
      <c r="Q11" s="588">
        <v>45911</v>
      </c>
      <c r="R11" s="250" t="s">
        <v>7</v>
      </c>
      <c r="S11" s="256"/>
      <c r="T11" s="256">
        <v>-28</v>
      </c>
      <c r="U11" s="270">
        <v>-15338.8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0.125</v>
      </c>
      <c r="E15" s="562">
        <f t="shared" ref="E15:E50" si="0">SUMIFS($AI$15:$AI$100,$T$15:$T$100,$B15,$U$15:$U$100,$C15)</f>
        <v>0.11389697153159517</v>
      </c>
      <c r="F15" s="563">
        <f t="shared" ref="F15:F50" si="1">E15-D15</f>
        <v>-1.110302846840483E-2</v>
      </c>
      <c r="G15" s="43"/>
      <c r="H15" s="542" t="s">
        <v>1123</v>
      </c>
      <c r="I15" s="543" t="s">
        <v>571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36631.93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1.4999999999999999E-2</v>
      </c>
      <c r="Y15" s="247">
        <f t="shared" ref="Y15:Y40" si="2">IF(H15&lt;&gt;"",R15*W15*Q15*P15,"")</f>
        <v>36631.93</v>
      </c>
      <c r="Z15" s="7">
        <f>IF(O15&lt;&gt;"",(Y15+$D$7)/($D$6+$D$7),"")</f>
        <v>1.3596044789284131E-2</v>
      </c>
      <c r="AA15" s="17">
        <f t="shared" ref="AA15:AA46" si="3">IF(S15&lt;&gt;"",Z15,"")</f>
        <v>1.3596044789284131E-2</v>
      </c>
      <c r="AB15" s="196">
        <f t="shared" ref="AB15:AB40" si="4">IF(AND(S15&lt;&gt;"",X15&lt;&gt;"-"),AA15-X15,"")</f>
        <v>-1.4039552107158685E-3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36631.93</v>
      </c>
      <c r="AG15" s="539" t="s">
        <v>306</v>
      </c>
      <c r="AH15" s="45">
        <f>AF15</f>
        <v>36631.93</v>
      </c>
      <c r="AI15" s="46">
        <f>(AH15*P15)/($D$6+$D$7)</f>
        <v>1.3596044789284131E-2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0.09</v>
      </c>
      <c r="E16" s="565">
        <f t="shared" si="0"/>
        <v>7.9518352439693282E-2</v>
      </c>
      <c r="F16" s="566">
        <f t="shared" si="1"/>
        <v>-1.0481647560306714E-2</v>
      </c>
      <c r="G16" s="43"/>
      <c r="H16" s="542" t="s">
        <v>1135</v>
      </c>
      <c r="I16" s="543" t="s">
        <v>571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0.84774499830451</v>
      </c>
      <c r="Q16" s="546">
        <v>1905.44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1615.3272295693455</v>
      </c>
      <c r="Z16" s="7">
        <f t="shared" ref="Z16:Z40" si="5">IF(H16&lt;&gt;"",Y16/($D$6+$D$7),"")</f>
        <v>5.9953328592228332E-4</v>
      </c>
      <c r="AA16" s="17">
        <f t="shared" si="3"/>
        <v>5.9953328592228332E-4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1905.44</v>
      </c>
      <c r="AI16" s="46">
        <f>(AH16*P16)/($D$6+$D$7)</f>
        <v>5.9953328592228332E-4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0.16</v>
      </c>
      <c r="E17" s="565">
        <f t="shared" si="0"/>
        <v>0.16417653869517285</v>
      </c>
      <c r="F17" s="566">
        <f t="shared" si="1"/>
        <v>4.1765386951728434E-3</v>
      </c>
      <c r="G17" s="43"/>
      <c r="H17" s="197" t="s">
        <v>1174</v>
      </c>
      <c r="I17" s="242" t="s">
        <v>571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174</v>
      </c>
      <c r="R17" s="245">
        <v>570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0.06</v>
      </c>
      <c r="Y17" s="247">
        <f t="shared" si="2"/>
        <v>99180</v>
      </c>
      <c r="Z17" s="7">
        <f t="shared" si="5"/>
        <v>3.681093849549287E-2</v>
      </c>
      <c r="AA17" s="17">
        <f t="shared" si="3"/>
        <v>3.681093849549287E-2</v>
      </c>
      <c r="AB17" s="196">
        <f t="shared" si="4"/>
        <v>-2.3189061504507127E-2</v>
      </c>
      <c r="AC17" s="247">
        <f t="shared" ref="AC17:AC40" si="6">IF(AND($AA17&lt;&gt;"",Q17&lt;&gt;""),($D$6+$D$7)*AA17-Y17,"")</f>
        <v>0</v>
      </c>
      <c r="AD17" s="246">
        <f t="shared" ref="AD17:AD40" si="7">IF(AND($AC17&lt;&gt;""),AC17/R17/W17/P17,"")</f>
        <v>0</v>
      </c>
      <c r="AE17" s="18">
        <f t="shared" ref="AE17:AE40" si="8">IF(Q17&lt;&gt;"",ROUND(AD17,0),"")</f>
        <v>0</v>
      </c>
      <c r="AF17" s="247">
        <f t="shared" ref="AF17:AF40" si="9">IF(AD17&lt;&gt;"",AE17*R17*W17,"")</f>
        <v>0</v>
      </c>
      <c r="AG17" s="247">
        <f t="shared" ref="AG17:AG40" si="10">IF(AD17&lt;&gt;"",AE17*R17*W17*P17,"")</f>
        <v>0</v>
      </c>
      <c r="AH17" s="45">
        <f t="shared" ref="AH17:AH40" si="11">IF(H17&lt;&gt;"",AE17+Q17,"")</f>
        <v>174</v>
      </c>
      <c r="AI17" s="46">
        <f t="shared" ref="AI17:AI40" si="12">IF(AH17&lt;&gt;"",(AH17*R17*W17*P17)/($D$6+$D$7),"")</f>
        <v>3.681093849549287E-2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3.6198536312416006E-2</v>
      </c>
      <c r="F18" s="566">
        <f t="shared" si="1"/>
        <v>1.1198536312416005E-2</v>
      </c>
      <c r="G18" s="43"/>
      <c r="H18" s="197" t="s">
        <v>1177</v>
      </c>
      <c r="I18" s="242" t="s">
        <v>571</v>
      </c>
      <c r="J18" s="242" t="s">
        <v>713</v>
      </c>
      <c r="K18" s="242" t="s">
        <v>550</v>
      </c>
      <c r="L18" s="572" t="s">
        <v>14</v>
      </c>
      <c r="M18" s="572"/>
      <c r="N18" s="572"/>
      <c r="O18" s="241" t="s">
        <v>58</v>
      </c>
      <c r="P18" s="243">
        <v>1</v>
      </c>
      <c r="Q18" s="244">
        <v>243</v>
      </c>
      <c r="R18" s="245">
        <v>422.24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2.5000000000000001E-2</v>
      </c>
      <c r="Y18" s="247">
        <f t="shared" si="2"/>
        <v>102604.32</v>
      </c>
      <c r="Z18" s="7">
        <f t="shared" si="5"/>
        <v>3.8081884582495153E-2</v>
      </c>
      <c r="AA18" s="17">
        <f t="shared" si="3"/>
        <v>3.8081884582495153E-2</v>
      </c>
      <c r="AB18" s="196">
        <f t="shared" si="4"/>
        <v>1.3081884582495151E-2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243</v>
      </c>
      <c r="AI18" s="46">
        <f t="shared" si="12"/>
        <v>3.8081884582495153E-2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1.4999999999999999E-2</v>
      </c>
      <c r="E19" s="568">
        <f t="shared" si="0"/>
        <v>1.4195578075206414E-2</v>
      </c>
      <c r="F19" s="566">
        <f t="shared" si="1"/>
        <v>-8.0442192479358507E-4</v>
      </c>
      <c r="G19" s="43"/>
      <c r="H19" s="197" t="s">
        <v>1170</v>
      </c>
      <c r="I19" s="242" t="s">
        <v>571</v>
      </c>
      <c r="J19" s="242" t="s">
        <v>705</v>
      </c>
      <c r="K19" s="242" t="s">
        <v>540</v>
      </c>
      <c r="L19" s="572" t="s">
        <v>3</v>
      </c>
      <c r="M19" s="572"/>
      <c r="N19" s="572"/>
      <c r="O19" s="241" t="s">
        <v>865</v>
      </c>
      <c r="P19" s="243">
        <v>0.84774499830451</v>
      </c>
      <c r="Q19" s="244">
        <v>40</v>
      </c>
      <c r="R19" s="245">
        <v>3099.08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0.04</v>
      </c>
      <c r="Y19" s="247">
        <f t="shared" si="2"/>
        <v>105089.18277382164</v>
      </c>
      <c r="Z19" s="7">
        <f t="shared" si="5"/>
        <v>3.9004148453607147E-2</v>
      </c>
      <c r="AA19" s="17">
        <f t="shared" si="3"/>
        <v>3.9004148453607147E-2</v>
      </c>
      <c r="AB19" s="196">
        <f t="shared" si="4"/>
        <v>-9.9585154639285356E-4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40</v>
      </c>
      <c r="AI19" s="46">
        <f t="shared" si="12"/>
        <v>3.9004148453607147E-2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1182</v>
      </c>
      <c r="I20" s="242" t="s">
        <v>571</v>
      </c>
      <c r="J20" s="242" t="s">
        <v>714</v>
      </c>
      <c r="K20" s="242" t="s">
        <v>618</v>
      </c>
      <c r="L20" s="572" t="s">
        <v>11</v>
      </c>
      <c r="M20" s="572"/>
      <c r="N20" s="572"/>
      <c r="O20" s="241" t="s">
        <v>58</v>
      </c>
      <c r="P20" s="243">
        <v>1</v>
      </c>
      <c r="Q20" s="244">
        <v>250</v>
      </c>
      <c r="R20" s="245">
        <v>297.82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0.03</v>
      </c>
      <c r="Y20" s="247">
        <f t="shared" si="2"/>
        <v>74455</v>
      </c>
      <c r="Z20" s="7">
        <f t="shared" si="5"/>
        <v>2.763418457029564E-2</v>
      </c>
      <c r="AA20" s="17">
        <f t="shared" si="3"/>
        <v>2.763418457029564E-2</v>
      </c>
      <c r="AB20" s="196">
        <f t="shared" si="4"/>
        <v>-2.3658154297043592E-3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250</v>
      </c>
      <c r="AI20" s="46">
        <f t="shared" si="12"/>
        <v>2.763418457029564E-2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1169</v>
      </c>
      <c r="I21" s="242" t="s">
        <v>571</v>
      </c>
      <c r="J21" s="242" t="s">
        <v>699</v>
      </c>
      <c r="K21" s="242" t="s">
        <v>539</v>
      </c>
      <c r="L21" s="572" t="s">
        <v>2</v>
      </c>
      <c r="M21" s="572"/>
      <c r="N21" s="572"/>
      <c r="O21" s="241" t="s">
        <v>58</v>
      </c>
      <c r="P21" s="243">
        <v>1</v>
      </c>
      <c r="Q21" s="244">
        <v>74</v>
      </c>
      <c r="R21" s="245">
        <v>1889.08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0.06</v>
      </c>
      <c r="Y21" s="247">
        <f t="shared" si="2"/>
        <v>139791.91999999998</v>
      </c>
      <c r="Z21" s="7">
        <f t="shared" si="5"/>
        <v>5.1884167869397646E-2</v>
      </c>
      <c r="AA21" s="17">
        <f t="shared" si="3"/>
        <v>5.1884167869397646E-2</v>
      </c>
      <c r="AB21" s="196">
        <f t="shared" si="4"/>
        <v>-8.1158321306023518E-3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74</v>
      </c>
      <c r="AI21" s="46">
        <f t="shared" si="12"/>
        <v>5.1884167869397646E-2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1178</v>
      </c>
      <c r="I22" s="242" t="s">
        <v>571</v>
      </c>
      <c r="J22" s="242" t="s">
        <v>712</v>
      </c>
      <c r="K22" s="242" t="s">
        <v>551</v>
      </c>
      <c r="L22" s="572" t="s">
        <v>61</v>
      </c>
      <c r="M22" s="572"/>
      <c r="N22" s="572"/>
      <c r="O22" s="241" t="s">
        <v>58</v>
      </c>
      <c r="P22" s="243">
        <v>1</v>
      </c>
      <c r="Q22" s="244">
        <v>220</v>
      </c>
      <c r="R22" s="245">
        <v>537.64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3.5000000000000003E-2</v>
      </c>
      <c r="Y22" s="247">
        <f t="shared" si="2"/>
        <v>118280.8</v>
      </c>
      <c r="Z22" s="7">
        <f t="shared" si="5"/>
        <v>4.3900254627925919E-2</v>
      </c>
      <c r="AA22" s="17">
        <f t="shared" si="3"/>
        <v>4.3900254627925919E-2</v>
      </c>
      <c r="AB22" s="196">
        <f t="shared" si="4"/>
        <v>8.9002546279259159E-3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220</v>
      </c>
      <c r="AI22" s="46">
        <f t="shared" si="12"/>
        <v>4.3900254627925919E-2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1181</v>
      </c>
      <c r="I23" s="242" t="s">
        <v>571</v>
      </c>
      <c r="J23" s="242" t="s">
        <v>711</v>
      </c>
      <c r="K23" s="242" t="s">
        <v>548</v>
      </c>
      <c r="L23" s="572" t="s">
        <v>10</v>
      </c>
      <c r="M23" s="572"/>
      <c r="N23" s="572"/>
      <c r="O23" s="241" t="s">
        <v>58</v>
      </c>
      <c r="P23" s="243">
        <v>1</v>
      </c>
      <c r="Q23" s="244">
        <v>6500</v>
      </c>
      <c r="R23" s="245">
        <v>15.523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0.04</v>
      </c>
      <c r="Y23" s="247">
        <f t="shared" si="2"/>
        <v>100899.5</v>
      </c>
      <c r="Z23" s="7">
        <f t="shared" si="5"/>
        <v>3.7449135800826601E-2</v>
      </c>
      <c r="AA23" s="17">
        <f t="shared" si="3"/>
        <v>3.7449135800826601E-2</v>
      </c>
      <c r="AB23" s="196">
        <f t="shared" si="4"/>
        <v>-2.5508641991733999E-3</v>
      </c>
      <c r="AC23" s="247">
        <f t="shared" si="6"/>
        <v>-1.4551915228366852E-11</v>
      </c>
      <c r="AD23" s="246">
        <f t="shared" si="7"/>
        <v>-9.3744219727931789E-13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6500</v>
      </c>
      <c r="AI23" s="46">
        <f t="shared" si="12"/>
        <v>3.7449135800826601E-2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571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0.84774499830451</v>
      </c>
      <c r="Q24" s="244">
        <v>10295</v>
      </c>
      <c r="R24" s="245">
        <v>9.6560000000000006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4.4999999999999998E-2</v>
      </c>
      <c r="Y24" s="247">
        <f t="shared" si="2"/>
        <v>84273.075618853851</v>
      </c>
      <c r="Z24" s="7">
        <f t="shared" si="5"/>
        <v>3.1278191202174316E-2</v>
      </c>
      <c r="AA24" s="17">
        <f t="shared" si="3"/>
        <v>3.1278191202174316E-2</v>
      </c>
      <c r="AB24" s="196">
        <f t="shared" si="4"/>
        <v>-1.3721808797825683E-2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10295</v>
      </c>
      <c r="AI24" s="46">
        <f t="shared" si="12"/>
        <v>3.1278191202174316E-2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0.04</v>
      </c>
      <c r="E25" s="568">
        <f t="shared" si="0"/>
        <v>4.9823557003780626E-2</v>
      </c>
      <c r="F25" s="566">
        <f t="shared" si="1"/>
        <v>9.8235570037806252E-3</v>
      </c>
      <c r="G25" s="43"/>
      <c r="H25" s="197" t="s">
        <v>1171</v>
      </c>
      <c r="I25" s="242" t="s">
        <v>571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0.84774499830451</v>
      </c>
      <c r="Q25" s="244">
        <v>58</v>
      </c>
      <c r="R25" s="245">
        <v>2824.71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138888.75890132246</v>
      </c>
      <c r="Z25" s="7">
        <f t="shared" si="5"/>
        <v>5.1548957064246004E-2</v>
      </c>
      <c r="AA25" s="17">
        <f t="shared" si="3"/>
        <v>5.1548957064246004E-2</v>
      </c>
      <c r="AB25" s="196">
        <f t="shared" si="4"/>
        <v>1.1548957064246003E-2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58</v>
      </c>
      <c r="AI25" s="46">
        <f t="shared" si="12"/>
        <v>5.1548957064246004E-2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</v>
      </c>
      <c r="E26" s="568">
        <f t="shared" si="0"/>
        <v>0.18218803866204869</v>
      </c>
      <c r="F26" s="566">
        <f t="shared" si="1"/>
        <v>3.2188038662048696E-2</v>
      </c>
      <c r="G26" s="43"/>
      <c r="H26" s="197" t="s">
        <v>1180</v>
      </c>
      <c r="I26" s="242" t="s">
        <v>571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6000</v>
      </c>
      <c r="R26" s="245">
        <v>16.254999999999999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2.5000000000000001E-2</v>
      </c>
      <c r="Y26" s="247">
        <f t="shared" si="2"/>
        <v>97530</v>
      </c>
      <c r="Z26" s="7">
        <f t="shared" si="5"/>
        <v>3.6198536312416006E-2</v>
      </c>
      <c r="AA26" s="17">
        <f t="shared" si="3"/>
        <v>3.6198536312416006E-2</v>
      </c>
      <c r="AB26" s="196">
        <f t="shared" si="4"/>
        <v>1.1198536312416005E-2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6000</v>
      </c>
      <c r="AI26" s="46">
        <f t="shared" si="12"/>
        <v>3.6198536312416006E-2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4.4999999999999998E-2</v>
      </c>
      <c r="E27" s="568">
        <f t="shared" si="0"/>
        <v>5.8731425543794902E-2</v>
      </c>
      <c r="F27" s="566">
        <f t="shared" si="1"/>
        <v>1.3731425543794903E-2</v>
      </c>
      <c r="G27" s="43"/>
      <c r="H27" s="197" t="s">
        <v>1173</v>
      </c>
      <c r="I27" s="242" t="s">
        <v>571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427</v>
      </c>
      <c r="R27" s="245">
        <v>1149.58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0.15</v>
      </c>
      <c r="Y27" s="247">
        <f t="shared" si="2"/>
        <v>490870.66</v>
      </c>
      <c r="Z27" s="7">
        <f t="shared" si="5"/>
        <v>0.18218803866204869</v>
      </c>
      <c r="AA27" s="17">
        <f t="shared" si="3"/>
        <v>0.18218803866204869</v>
      </c>
      <c r="AB27" s="196">
        <f t="shared" si="4"/>
        <v>3.2188038662048696E-2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427</v>
      </c>
      <c r="AI27" s="46">
        <f t="shared" si="12"/>
        <v>0.18218803866204869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1215</v>
      </c>
      <c r="I28" s="242" t="s">
        <v>571</v>
      </c>
      <c r="J28" s="242" t="s">
        <v>737</v>
      </c>
      <c r="K28" s="242" t="s">
        <v>1216</v>
      </c>
      <c r="L28" s="572" t="s">
        <v>871</v>
      </c>
      <c r="M28" s="572"/>
      <c r="N28" s="572"/>
      <c r="O28" s="241" t="s">
        <v>58</v>
      </c>
      <c r="P28" s="243">
        <v>1</v>
      </c>
      <c r="Q28" s="244">
        <v>100000</v>
      </c>
      <c r="R28" s="245">
        <v>126.56</v>
      </c>
      <c r="S28" s="2" t="s">
        <v>66</v>
      </c>
      <c r="T28" s="2" t="s">
        <v>929</v>
      </c>
      <c r="U28" s="2" t="s">
        <v>622</v>
      </c>
      <c r="V28" s="109">
        <v>1</v>
      </c>
      <c r="W28" s="579">
        <v>0.01</v>
      </c>
      <c r="X28" s="130" t="s">
        <v>306</v>
      </c>
      <c r="Y28" s="247">
        <f t="shared" si="2"/>
        <v>126560</v>
      </c>
      <c r="Z28" s="7">
        <f t="shared" si="5"/>
        <v>4.6973103206186501E-2</v>
      </c>
      <c r="AA28" s="17">
        <f t="shared" si="3"/>
        <v>4.6973103206186501E-2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100000</v>
      </c>
      <c r="AI28" s="46">
        <f t="shared" si="12"/>
        <v>4.6973103206186501E-2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1205</v>
      </c>
      <c r="I29" s="242" t="s">
        <v>571</v>
      </c>
      <c r="J29" s="242" t="s">
        <v>720</v>
      </c>
      <c r="K29" s="242" t="s">
        <v>1206</v>
      </c>
      <c r="L29" s="572" t="s">
        <v>1207</v>
      </c>
      <c r="M29" s="572"/>
      <c r="N29" s="572"/>
      <c r="O29" s="241" t="s">
        <v>58</v>
      </c>
      <c r="P29" s="243">
        <v>1</v>
      </c>
      <c r="Q29" s="244">
        <v>100000</v>
      </c>
      <c r="R29" s="245">
        <v>105.32</v>
      </c>
      <c r="S29" s="2" t="s">
        <v>66</v>
      </c>
      <c r="T29" s="2" t="s">
        <v>929</v>
      </c>
      <c r="U29" s="2" t="s">
        <v>621</v>
      </c>
      <c r="V29" s="109">
        <v>1</v>
      </c>
      <c r="W29" s="579">
        <v>0.01</v>
      </c>
      <c r="X29" s="130" t="s">
        <v>306</v>
      </c>
      <c r="Y29" s="247">
        <f t="shared" si="2"/>
        <v>105319.99999999999</v>
      </c>
      <c r="Z29" s="7">
        <f t="shared" si="5"/>
        <v>3.9089816922215248E-2</v>
      </c>
      <c r="AA29" s="17">
        <f t="shared" si="3"/>
        <v>3.9089816922215248E-2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100000</v>
      </c>
      <c r="AI29" s="46">
        <f t="shared" si="12"/>
        <v>3.9089816922215255E-2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1252</v>
      </c>
      <c r="I30" s="242" t="s">
        <v>571</v>
      </c>
      <c r="J30" s="242" t="s">
        <v>740</v>
      </c>
      <c r="K30" s="242" t="s">
        <v>1253</v>
      </c>
      <c r="L30" s="572" t="s">
        <v>872</v>
      </c>
      <c r="M30" s="572"/>
      <c r="N30" s="572"/>
      <c r="O30" s="241" t="s">
        <v>58</v>
      </c>
      <c r="P30" s="243">
        <v>1</v>
      </c>
      <c r="Q30" s="244">
        <v>50000</v>
      </c>
      <c r="R30" s="245">
        <v>99.74</v>
      </c>
      <c r="S30" s="2" t="s">
        <v>66</v>
      </c>
      <c r="T30" s="2" t="s">
        <v>929</v>
      </c>
      <c r="U30" s="2" t="s">
        <v>621</v>
      </c>
      <c r="V30" s="109">
        <v>1</v>
      </c>
      <c r="W30" s="579">
        <v>0.01</v>
      </c>
      <c r="X30" s="130" t="s">
        <v>306</v>
      </c>
      <c r="Y30" s="247">
        <f t="shared" si="2"/>
        <v>49870</v>
      </c>
      <c r="Z30" s="7">
        <f t="shared" si="5"/>
        <v>1.8509392042450386E-2</v>
      </c>
      <c r="AA30" s="17">
        <f t="shared" si="3"/>
        <v>1.8509392042450386E-2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50000</v>
      </c>
      <c r="AI30" s="46">
        <f t="shared" si="12"/>
        <v>1.8509392042450386E-2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 t="s">
        <v>1254</v>
      </c>
      <c r="I31" s="242" t="s">
        <v>571</v>
      </c>
      <c r="J31" s="242" t="s">
        <v>746</v>
      </c>
      <c r="K31" s="242" t="s">
        <v>1255</v>
      </c>
      <c r="L31" s="572" t="s">
        <v>873</v>
      </c>
      <c r="M31" s="572"/>
      <c r="N31" s="572"/>
      <c r="O31" s="241" t="s">
        <v>58</v>
      </c>
      <c r="P31" s="243">
        <v>1</v>
      </c>
      <c r="Q31" s="244">
        <v>50000</v>
      </c>
      <c r="R31" s="245">
        <v>108.66</v>
      </c>
      <c r="S31" s="2" t="s">
        <v>66</v>
      </c>
      <c r="T31" s="2" t="s">
        <v>929</v>
      </c>
      <c r="U31" s="2" t="s">
        <v>621</v>
      </c>
      <c r="V31" s="109">
        <v>1</v>
      </c>
      <c r="W31" s="579">
        <v>0.01</v>
      </c>
      <c r="X31" s="130" t="s">
        <v>306</v>
      </c>
      <c r="Y31" s="247">
        <f t="shared" si="2"/>
        <v>54330</v>
      </c>
      <c r="Z31" s="7">
        <f t="shared" si="5"/>
        <v>2.0164733700949056E-2</v>
      </c>
      <c r="AA31" s="17">
        <f t="shared" si="3"/>
        <v>2.0164733700949056E-2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50000</v>
      </c>
      <c r="AI31" s="46">
        <f t="shared" si="12"/>
        <v>2.0164733700949056E-2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1208</v>
      </c>
      <c r="I32" s="242" t="s">
        <v>571</v>
      </c>
      <c r="J32" s="242" t="s">
        <v>721</v>
      </c>
      <c r="K32" s="242" t="s">
        <v>1209</v>
      </c>
      <c r="L32" s="572" t="s">
        <v>869</v>
      </c>
      <c r="M32" s="572"/>
      <c r="N32" s="572"/>
      <c r="O32" s="241" t="s">
        <v>58</v>
      </c>
      <c r="P32" s="243">
        <v>1</v>
      </c>
      <c r="Q32" s="244">
        <v>50000</v>
      </c>
      <c r="R32" s="245">
        <v>100.59</v>
      </c>
      <c r="S32" s="2" t="s">
        <v>66</v>
      </c>
      <c r="T32" s="2" t="s">
        <v>615</v>
      </c>
      <c r="U32" s="2" t="s">
        <v>621</v>
      </c>
      <c r="V32" s="109">
        <v>0</v>
      </c>
      <c r="W32" s="579">
        <v>0.01</v>
      </c>
      <c r="X32" s="130" t="s">
        <v>306</v>
      </c>
      <c r="Y32" s="247">
        <f t="shared" si="2"/>
        <v>50295</v>
      </c>
      <c r="Z32" s="7">
        <f t="shared" si="5"/>
        <v>1.8667131998697458E-2</v>
      </c>
      <c r="AA32" s="17">
        <f t="shared" si="3"/>
        <v>1.8667131998697458E-2</v>
      </c>
      <c r="AB32" s="196" t="str">
        <f t="shared" si="4"/>
        <v/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50000</v>
      </c>
      <c r="AI32" s="46">
        <f t="shared" si="12"/>
        <v>1.8667131998697458E-2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 t="s">
        <v>1203</v>
      </c>
      <c r="I33" s="242" t="s">
        <v>571</v>
      </c>
      <c r="J33" s="242" t="s">
        <v>719</v>
      </c>
      <c r="K33" s="242" t="s">
        <v>1204</v>
      </c>
      <c r="L33" s="572" t="s">
        <v>874</v>
      </c>
      <c r="M33" s="572"/>
      <c r="N33" s="572"/>
      <c r="O33" s="241" t="s">
        <v>58</v>
      </c>
      <c r="P33" s="243">
        <v>1</v>
      </c>
      <c r="Q33" s="244">
        <v>100000</v>
      </c>
      <c r="R33" s="245">
        <v>100.15</v>
      </c>
      <c r="S33" s="2" t="s">
        <v>66</v>
      </c>
      <c r="T33" s="2" t="s">
        <v>615</v>
      </c>
      <c r="U33" s="2" t="s">
        <v>621</v>
      </c>
      <c r="V33" s="109">
        <v>0</v>
      </c>
      <c r="W33" s="579">
        <v>0.01</v>
      </c>
      <c r="X33" s="130" t="s">
        <v>306</v>
      </c>
      <c r="Y33" s="247">
        <f t="shared" si="2"/>
        <v>100150</v>
      </c>
      <c r="Z33" s="7">
        <f t="shared" si="5"/>
        <v>3.7170956748574416E-2</v>
      </c>
      <c r="AA33" s="17">
        <f t="shared" si="3"/>
        <v>3.7170956748574416E-2</v>
      </c>
      <c r="AB33" s="196" t="str">
        <f t="shared" si="4"/>
        <v/>
      </c>
      <c r="AC33" s="247">
        <f t="shared" si="6"/>
        <v>0</v>
      </c>
      <c r="AD33" s="246">
        <f t="shared" si="7"/>
        <v>0</v>
      </c>
      <c r="AE33" s="18">
        <f t="shared" si="8"/>
        <v>0</v>
      </c>
      <c r="AF33" s="247">
        <f t="shared" si="9"/>
        <v>0</v>
      </c>
      <c r="AG33" s="247">
        <f t="shared" si="10"/>
        <v>0</v>
      </c>
      <c r="AH33" s="45">
        <f t="shared" si="11"/>
        <v>100000</v>
      </c>
      <c r="AI33" s="46">
        <f t="shared" si="12"/>
        <v>3.7170956748574416E-2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0.05</v>
      </c>
      <c r="E34" s="568">
        <f t="shared" si="0"/>
        <v>7.7763942665614691E-2</v>
      </c>
      <c r="F34" s="566">
        <f t="shared" si="1"/>
        <v>2.7763942665614688E-2</v>
      </c>
      <c r="G34" s="43"/>
      <c r="H34" s="197" t="s">
        <v>1213</v>
      </c>
      <c r="I34" s="242" t="s">
        <v>571</v>
      </c>
      <c r="J34" s="242" t="s">
        <v>735</v>
      </c>
      <c r="K34" s="242" t="s">
        <v>1214</v>
      </c>
      <c r="L34" s="572" t="s">
        <v>870</v>
      </c>
      <c r="M34" s="572"/>
      <c r="N34" s="572"/>
      <c r="O34" s="241" t="s">
        <v>865</v>
      </c>
      <c r="P34" s="243">
        <v>0.84774499830451</v>
      </c>
      <c r="Q34" s="244">
        <v>100000</v>
      </c>
      <c r="R34" s="245">
        <v>106.68</v>
      </c>
      <c r="S34" s="2" t="s">
        <v>66</v>
      </c>
      <c r="T34" s="2" t="s">
        <v>616</v>
      </c>
      <c r="U34" s="2" t="s">
        <v>622</v>
      </c>
      <c r="V34" s="109">
        <v>0</v>
      </c>
      <c r="W34" s="579">
        <v>0.01</v>
      </c>
      <c r="X34" s="130" t="s">
        <v>306</v>
      </c>
      <c r="Y34" s="247">
        <f t="shared" si="2"/>
        <v>90437.436419125137</v>
      </c>
      <c r="Z34" s="7">
        <f t="shared" si="5"/>
        <v>3.3566111209058905E-2</v>
      </c>
      <c r="AA34" s="17">
        <f t="shared" si="3"/>
        <v>3.3566111209058905E-2</v>
      </c>
      <c r="AB34" s="196" t="str">
        <f t="shared" si="4"/>
        <v/>
      </c>
      <c r="AC34" s="247">
        <f t="shared" si="6"/>
        <v>0</v>
      </c>
      <c r="AD34" s="246">
        <f t="shared" si="7"/>
        <v>0</v>
      </c>
      <c r="AE34" s="18">
        <f t="shared" si="8"/>
        <v>0</v>
      </c>
      <c r="AF34" s="247">
        <f t="shared" si="9"/>
        <v>0</v>
      </c>
      <c r="AG34" s="247">
        <f t="shared" si="10"/>
        <v>0</v>
      </c>
      <c r="AH34" s="45">
        <f t="shared" si="11"/>
        <v>100000</v>
      </c>
      <c r="AI34" s="46">
        <f t="shared" si="12"/>
        <v>3.3566111209058898E-2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0.05</v>
      </c>
      <c r="E35" s="568">
        <f t="shared" si="0"/>
        <v>4.6973103206186501E-2</v>
      </c>
      <c r="F35" s="566">
        <f t="shared" si="1"/>
        <v>-3.0268967938135022E-3</v>
      </c>
      <c r="G35" s="43"/>
      <c r="H35" s="197" t="s">
        <v>1211</v>
      </c>
      <c r="I35" s="242" t="s">
        <v>571</v>
      </c>
      <c r="J35" s="242" t="s">
        <v>759</v>
      </c>
      <c r="K35" s="242" t="s">
        <v>1212</v>
      </c>
      <c r="L35" s="572" t="s">
        <v>875</v>
      </c>
      <c r="M35" s="572"/>
      <c r="N35" s="572"/>
      <c r="O35" s="241" t="s">
        <v>58</v>
      </c>
      <c r="P35" s="243">
        <v>1</v>
      </c>
      <c r="Q35" s="244">
        <v>0</v>
      </c>
      <c r="R35" s="245">
        <v>99.56</v>
      </c>
      <c r="S35" s="2" t="s">
        <v>66</v>
      </c>
      <c r="T35" s="2" t="s">
        <v>930</v>
      </c>
      <c r="U35" s="2" t="s">
        <v>621</v>
      </c>
      <c r="V35" s="109">
        <v>0</v>
      </c>
      <c r="W35" s="579">
        <v>0.01</v>
      </c>
      <c r="X35" s="130" t="s">
        <v>306</v>
      </c>
      <c r="Y35" s="247">
        <f t="shared" si="2"/>
        <v>0</v>
      </c>
      <c r="Z35" s="7">
        <f t="shared" si="5"/>
        <v>0</v>
      </c>
      <c r="AA35" s="17">
        <f t="shared" si="3"/>
        <v>0</v>
      </c>
      <c r="AB35" s="196" t="str">
        <f t="shared" si="4"/>
        <v/>
      </c>
      <c r="AC35" s="247">
        <f t="shared" si="6"/>
        <v>0</v>
      </c>
      <c r="AD35" s="246">
        <f t="shared" si="7"/>
        <v>0</v>
      </c>
      <c r="AE35" s="18">
        <f t="shared" si="8"/>
        <v>0</v>
      </c>
      <c r="AF35" s="247">
        <f t="shared" si="9"/>
        <v>0</v>
      </c>
      <c r="AG35" s="247">
        <f t="shared" si="10"/>
        <v>0</v>
      </c>
      <c r="AH35" s="45">
        <f t="shared" si="11"/>
        <v>0</v>
      </c>
      <c r="AI35" s="46">
        <f t="shared" si="12"/>
        <v>0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 t="s">
        <v>1248</v>
      </c>
      <c r="I36" s="242" t="s">
        <v>571</v>
      </c>
      <c r="J36" s="242" t="s">
        <v>1249</v>
      </c>
      <c r="K36" s="242" t="s">
        <v>1250</v>
      </c>
      <c r="L36" s="572" t="s">
        <v>1251</v>
      </c>
      <c r="M36" s="572"/>
      <c r="N36" s="572"/>
      <c r="O36" s="241" t="s">
        <v>58</v>
      </c>
      <c r="P36" s="243">
        <v>1</v>
      </c>
      <c r="Q36" s="244">
        <v>0</v>
      </c>
      <c r="R36" s="245">
        <v>100</v>
      </c>
      <c r="S36" s="2" t="s">
        <v>66</v>
      </c>
      <c r="T36" s="2" t="s">
        <v>930</v>
      </c>
      <c r="U36" s="2" t="s">
        <v>621</v>
      </c>
      <c r="V36" s="109">
        <v>0</v>
      </c>
      <c r="W36" s="579">
        <v>0.01</v>
      </c>
      <c r="X36" s="130" t="s">
        <v>306</v>
      </c>
      <c r="Y36" s="247">
        <f t="shared" si="2"/>
        <v>0</v>
      </c>
      <c r="Z36" s="7">
        <f t="shared" si="5"/>
        <v>0</v>
      </c>
      <c r="AA36" s="17">
        <f t="shared" si="3"/>
        <v>0</v>
      </c>
      <c r="AB36" s="196" t="str">
        <f t="shared" si="4"/>
        <v/>
      </c>
      <c r="AC36" s="247">
        <f t="shared" si="6"/>
        <v>0</v>
      </c>
      <c r="AD36" s="246">
        <f t="shared" si="7"/>
        <v>0</v>
      </c>
      <c r="AE36" s="18">
        <f t="shared" si="8"/>
        <v>0</v>
      </c>
      <c r="AF36" s="247">
        <f t="shared" si="9"/>
        <v>0</v>
      </c>
      <c r="AG36" s="247">
        <f t="shared" si="10"/>
        <v>0</v>
      </c>
      <c r="AH36" s="45">
        <f t="shared" si="11"/>
        <v>0</v>
      </c>
      <c r="AI36" s="46">
        <f t="shared" si="12"/>
        <v>0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6.5000000000000002E-2</v>
      </c>
      <c r="E37" s="568">
        <f t="shared" si="0"/>
        <v>5.5838088747271877E-2</v>
      </c>
      <c r="F37" s="566">
        <f t="shared" si="1"/>
        <v>-9.1619112527281249E-3</v>
      </c>
      <c r="G37" s="43"/>
      <c r="H37" s="197" t="s">
        <v>1190</v>
      </c>
      <c r="I37" s="242" t="s">
        <v>571</v>
      </c>
      <c r="J37" s="242" t="s">
        <v>1073</v>
      </c>
      <c r="K37" s="242" t="s">
        <v>1191</v>
      </c>
      <c r="L37" s="572" t="s">
        <v>1247</v>
      </c>
      <c r="M37" s="572"/>
      <c r="N37" s="572"/>
      <c r="O37" s="241" t="s">
        <v>58</v>
      </c>
      <c r="P37" s="243">
        <v>1</v>
      </c>
      <c r="Q37" s="244">
        <v>100000</v>
      </c>
      <c r="R37" s="245">
        <v>100</v>
      </c>
      <c r="S37" s="2" t="s">
        <v>66</v>
      </c>
      <c r="T37" s="2" t="s">
        <v>930</v>
      </c>
      <c r="U37" s="2" t="s">
        <v>621</v>
      </c>
      <c r="V37" s="109">
        <v>0</v>
      </c>
      <c r="W37" s="579">
        <v>0.01</v>
      </c>
      <c r="X37" s="130" t="s">
        <v>306</v>
      </c>
      <c r="Y37" s="247">
        <f t="shared" si="2"/>
        <v>100000</v>
      </c>
      <c r="Z37" s="7">
        <f t="shared" si="5"/>
        <v>3.7115283822840156E-2</v>
      </c>
      <c r="AA37" s="17">
        <f t="shared" si="3"/>
        <v>3.7115283822840156E-2</v>
      </c>
      <c r="AB37" s="196" t="str">
        <f t="shared" si="4"/>
        <v/>
      </c>
      <c r="AC37" s="247">
        <f t="shared" si="6"/>
        <v>0</v>
      </c>
      <c r="AD37" s="246">
        <f t="shared" si="7"/>
        <v>0</v>
      </c>
      <c r="AE37" s="18">
        <f t="shared" si="8"/>
        <v>0</v>
      </c>
      <c r="AF37" s="247">
        <f t="shared" si="9"/>
        <v>0</v>
      </c>
      <c r="AG37" s="247">
        <f t="shared" si="10"/>
        <v>0</v>
      </c>
      <c r="AH37" s="45">
        <f t="shared" si="11"/>
        <v>100000</v>
      </c>
      <c r="AI37" s="46">
        <f t="shared" si="12"/>
        <v>3.7115283822840156E-2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2.5000000000000001E-2</v>
      </c>
      <c r="E38" s="568">
        <f t="shared" si="0"/>
        <v>3.3566111209058898E-2</v>
      </c>
      <c r="F38" s="566">
        <f t="shared" si="1"/>
        <v>8.5661112090588964E-3</v>
      </c>
      <c r="G38" s="43"/>
      <c r="H38" s="197" t="s">
        <v>1175</v>
      </c>
      <c r="I38" s="242" t="s">
        <v>571</v>
      </c>
      <c r="J38" s="242" t="s">
        <v>702</v>
      </c>
      <c r="K38" s="242" t="s">
        <v>549</v>
      </c>
      <c r="L38" s="572" t="s">
        <v>12</v>
      </c>
      <c r="M38" s="572"/>
      <c r="N38" s="572"/>
      <c r="O38" s="241" t="s">
        <v>58</v>
      </c>
      <c r="P38" s="243">
        <v>1</v>
      </c>
      <c r="Q38" s="244">
        <v>1000</v>
      </c>
      <c r="R38" s="245">
        <v>134.24</v>
      </c>
      <c r="S38" s="2" t="s">
        <v>13</v>
      </c>
      <c r="T38" s="2" t="s">
        <v>231</v>
      </c>
      <c r="U38" s="2" t="s">
        <v>621</v>
      </c>
      <c r="V38" s="109">
        <v>0</v>
      </c>
      <c r="W38" s="579">
        <v>1</v>
      </c>
      <c r="X38" s="130">
        <v>0.04</v>
      </c>
      <c r="Y38" s="247">
        <f t="shared" si="2"/>
        <v>134240</v>
      </c>
      <c r="Z38" s="7">
        <f t="shared" si="5"/>
        <v>4.9823557003780626E-2</v>
      </c>
      <c r="AA38" s="17">
        <f t="shared" si="3"/>
        <v>4.9823557003780626E-2</v>
      </c>
      <c r="AB38" s="196">
        <f t="shared" si="4"/>
        <v>9.8235570037806252E-3</v>
      </c>
      <c r="AC38" s="247">
        <f t="shared" si="6"/>
        <v>0</v>
      </c>
      <c r="AD38" s="246">
        <f t="shared" si="7"/>
        <v>0</v>
      </c>
      <c r="AE38" s="18">
        <f t="shared" si="8"/>
        <v>0</v>
      </c>
      <c r="AF38" s="247">
        <f t="shared" si="9"/>
        <v>0</v>
      </c>
      <c r="AG38" s="247">
        <f t="shared" si="10"/>
        <v>0</v>
      </c>
      <c r="AH38" s="45">
        <f t="shared" si="11"/>
        <v>1000</v>
      </c>
      <c r="AI38" s="46">
        <f t="shared" si="12"/>
        <v>4.9823557003780626E-2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 t="s">
        <v>1124</v>
      </c>
      <c r="I39" s="242" t="s">
        <v>571</v>
      </c>
      <c r="J39" s="242" t="s">
        <v>701</v>
      </c>
      <c r="K39" s="242" t="s">
        <v>544</v>
      </c>
      <c r="L39" s="572" t="s">
        <v>53</v>
      </c>
      <c r="M39" s="572"/>
      <c r="N39" s="572"/>
      <c r="O39" s="241" t="s">
        <v>58</v>
      </c>
      <c r="P39" s="243">
        <v>1</v>
      </c>
      <c r="Q39" s="244">
        <v>48</v>
      </c>
      <c r="R39" s="245">
        <v>2807.3829999999998</v>
      </c>
      <c r="S39" s="2" t="s">
        <v>228</v>
      </c>
      <c r="T39" s="2" t="s">
        <v>229</v>
      </c>
      <c r="U39" s="2" t="s">
        <v>621</v>
      </c>
      <c r="V39" s="109">
        <v>0</v>
      </c>
      <c r="W39" s="579">
        <v>1</v>
      </c>
      <c r="X39" s="130">
        <v>0.06</v>
      </c>
      <c r="Y39" s="247">
        <f t="shared" si="2"/>
        <v>134754.38399999999</v>
      </c>
      <c r="Z39" s="7">
        <f t="shared" si="5"/>
        <v>5.0014472085319901E-2</v>
      </c>
      <c r="AA39" s="17">
        <f t="shared" si="3"/>
        <v>5.0014472085319901E-2</v>
      </c>
      <c r="AB39" s="196">
        <f t="shared" si="4"/>
        <v>-9.9855279146800965E-3</v>
      </c>
      <c r="AC39" s="247">
        <f t="shared" si="6"/>
        <v>0</v>
      </c>
      <c r="AD39" s="246">
        <f t="shared" si="7"/>
        <v>0</v>
      </c>
      <c r="AE39" s="18">
        <f t="shared" si="8"/>
        <v>0</v>
      </c>
      <c r="AF39" s="247">
        <f t="shared" si="9"/>
        <v>0</v>
      </c>
      <c r="AG39" s="247">
        <f t="shared" si="10"/>
        <v>0</v>
      </c>
      <c r="AH39" s="45">
        <f t="shared" si="11"/>
        <v>48</v>
      </c>
      <c r="AI39" s="46">
        <f t="shared" si="12"/>
        <v>5.0014472085319901E-2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7.4999999999999997E-2</v>
      </c>
      <c r="E40" s="570">
        <f t="shared" si="0"/>
        <v>3.7115283822840156E-2</v>
      </c>
      <c r="F40" s="571">
        <f t="shared" si="1"/>
        <v>-3.7884716177159841E-2</v>
      </c>
      <c r="G40" s="43"/>
      <c r="H40" s="197" t="s">
        <v>1172</v>
      </c>
      <c r="I40" s="242" t="s">
        <v>571</v>
      </c>
      <c r="J40" s="242" t="s">
        <v>700</v>
      </c>
      <c r="K40" s="242" t="s">
        <v>542</v>
      </c>
      <c r="L40" s="572" t="s">
        <v>5</v>
      </c>
      <c r="M40" s="572"/>
      <c r="N40" s="572"/>
      <c r="O40" s="241" t="s">
        <v>58</v>
      </c>
      <c r="P40" s="243">
        <v>1</v>
      </c>
      <c r="Q40" s="244">
        <v>142</v>
      </c>
      <c r="R40" s="245">
        <v>1114.3699999999999</v>
      </c>
      <c r="S40" s="2" t="s">
        <v>224</v>
      </c>
      <c r="T40" s="2" t="s">
        <v>225</v>
      </c>
      <c r="U40" s="2" t="s">
        <v>622</v>
      </c>
      <c r="V40" s="109">
        <v>0.3</v>
      </c>
      <c r="W40" s="579">
        <v>1</v>
      </c>
      <c r="X40" s="130">
        <v>4.4999999999999998E-2</v>
      </c>
      <c r="Y40" s="247">
        <f t="shared" si="2"/>
        <v>158240.53999999998</v>
      </c>
      <c r="Z40" s="7">
        <f t="shared" si="5"/>
        <v>5.8731425543794902E-2</v>
      </c>
      <c r="AA40" s="17">
        <f t="shared" si="3"/>
        <v>5.8731425543794902E-2</v>
      </c>
      <c r="AB40" s="196">
        <f t="shared" si="4"/>
        <v>1.3731425543794903E-2</v>
      </c>
      <c r="AC40" s="247">
        <f t="shared" si="6"/>
        <v>0</v>
      </c>
      <c r="AD40" s="246">
        <f t="shared" si="7"/>
        <v>0</v>
      </c>
      <c r="AE40" s="18">
        <f t="shared" si="8"/>
        <v>0</v>
      </c>
      <c r="AF40" s="247">
        <f t="shared" si="9"/>
        <v>0</v>
      </c>
      <c r="AG40" s="247">
        <f t="shared" si="10"/>
        <v>0</v>
      </c>
      <c r="AH40" s="45">
        <f t="shared" si="11"/>
        <v>142</v>
      </c>
      <c r="AI40" s="46">
        <f t="shared" si="12"/>
        <v>5.8731425543794902E-2</v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0.06</v>
      </c>
      <c r="E41" s="570">
        <f t="shared" si="0"/>
        <v>5.0014472085319901E-2</v>
      </c>
      <c r="F41" s="571">
        <f t="shared" si="1"/>
        <v>-9.9855279146800965E-3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ref="Y41:Y78" si="13">IF(H41&lt;&gt;"",R41*W41*Q41*P41,"")</f>
        <v/>
      </c>
      <c r="Z41" s="7" t="str">
        <f t="shared" ref="Z41:Z78" si="14">IF(H41&lt;&gt;"",Y41/($D$6+$D$7),"")</f>
        <v/>
      </c>
      <c r="AA41" s="17" t="str">
        <f t="shared" si="3"/>
        <v/>
      </c>
      <c r="AB41" s="196" t="str">
        <f t="shared" ref="AB41:AB78" si="15">IF(AND(S41&lt;&gt;"",X41&lt;&gt;"-"),AA41-X41,"")</f>
        <v/>
      </c>
      <c r="AC41" s="247" t="str">
        <f t="shared" ref="AC41:AC78" si="16">IF(AND($AA41&lt;&gt;"",Q41&lt;&gt;""),($D$6+$D$7)*AA41-Y41,"")</f>
        <v/>
      </c>
      <c r="AD41" s="246" t="str">
        <f t="shared" ref="AD41:AD78" si="17">IF(AND($AC41&lt;&gt;""),AC41/R41/W41/P41,"")</f>
        <v/>
      </c>
      <c r="AE41" s="18" t="str">
        <f t="shared" ref="AE41:AE78" si="18">IF(Q41&lt;&gt;"",ROUND(AD41,0),"")</f>
        <v/>
      </c>
      <c r="AF41" s="247" t="str">
        <f t="shared" ref="AF41:AF78" si="19">IF(AD41&lt;&gt;"",AE41*R41*W41,"")</f>
        <v/>
      </c>
      <c r="AG41" s="247" t="str">
        <f t="shared" ref="AG41:AG78" si="20">IF(AD41&lt;&gt;"",AE41*R41*W41*P41,"")</f>
        <v/>
      </c>
      <c r="AH41" s="45" t="str">
        <f t="shared" ref="AH41:AH78" si="21">IF(H41&lt;&gt;"",AE41+Q41,"")</f>
        <v/>
      </c>
      <c r="AI41" s="46" t="str">
        <f t="shared" ref="AI41:AI78" si="22">IF(AH41&lt;&gt;"",(AH41*R41*W41*P41)/($D$6+$D$7),"")</f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442" priority="13">
      <formula>$M3&gt;$N3</formula>
    </cfRule>
  </conditionalFormatting>
  <conditionalFormatting sqref="L1:M1">
    <cfRule type="cellIs" dxfId="441" priority="10" operator="notBetween">
      <formula>0.99</formula>
      <formula>1.01</formula>
    </cfRule>
  </conditionalFormatting>
  <conditionalFormatting sqref="K7:N7">
    <cfRule type="expression" dxfId="440" priority="9">
      <formula>$M7&gt;$N7</formula>
    </cfRule>
  </conditionalFormatting>
  <conditionalFormatting sqref="D5">
    <cfRule type="cellIs" dxfId="439" priority="8" operator="greaterThan">
      <formula>TODAY()-60</formula>
    </cfRule>
  </conditionalFormatting>
  <conditionalFormatting sqref="D13:E13">
    <cfRule type="cellIs" dxfId="438" priority="6" operator="notBetween">
      <formula>0.99</formula>
      <formula>1.01</formula>
    </cfRule>
  </conditionalFormatting>
  <conditionalFormatting sqref="D3:E3">
    <cfRule type="cellIs" dxfId="437" priority="5" operator="notEqual">
      <formula>"D"</formula>
    </cfRule>
  </conditionalFormatting>
  <conditionalFormatting sqref="P17:P100 W17:W100">
    <cfRule type="cellIs" dxfId="436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435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34" priority="14" stopIfTrue="1">
      <formula>$AH$15&lt;0</formula>
    </cfRule>
  </conditionalFormatting>
  <conditionalFormatting sqref="H16:AI16">
    <cfRule type="expression" dxfId="433" priority="15" stopIfTrue="1">
      <formula>$AH$16&lt;0</formula>
    </cfRule>
  </conditionalFormatting>
  <hyperlinks>
    <hyperlink ref="B2" location="Dashboard!A1" display="Go to Dashboard" xr:uid="{5199BFE9-2A99-46D2-A83D-2C7B94D60B7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998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8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02FB7-42E3-4719-BADB-22931863C735}">
  <sheetPr codeName="Sheet52">
    <tabColor rgb="FFFFFFFF"/>
  </sheetPr>
  <dimension ref="A1:BN116"/>
  <sheetViews>
    <sheetView zoomScale="115" zoomScaleNormal="115" workbookViewId="0">
      <selection activeCell="L24" sqref="L2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6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</row>
    <row r="2" spans="1:66" ht="28.5" customHeight="1" x14ac:dyDescent="0.25">
      <c r="A2" s="19"/>
      <c r="B2" s="535" t="s">
        <v>26</v>
      </c>
      <c r="C2" s="551"/>
      <c r="D2" s="551" t="s">
        <v>567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</row>
    <row r="3" spans="1:66" x14ac:dyDescent="0.25">
      <c r="A3" s="19"/>
      <c r="B3" s="552" t="s">
        <v>173</v>
      </c>
      <c r="C3" s="237" t="s">
        <v>35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0.38935674892715405</v>
      </c>
      <c r="M3" s="131">
        <f>SUMIF($L$15:$L$100, "VIA *", AA$15:AA$100)</f>
        <v>0.38935674892715405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46014</v>
      </c>
      <c r="R3" s="248" t="s">
        <v>4</v>
      </c>
      <c r="S3" s="254"/>
      <c r="T3" s="254">
        <v>34</v>
      </c>
      <c r="U3" s="268">
        <v>92984.43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</row>
    <row r="4" spans="1:66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0.55921870751297975</v>
      </c>
      <c r="M4" s="132">
        <f>SUMPRODUCT($V$15:$V$100,AI15:AI100)</f>
        <v>0.55921870751297975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46013</v>
      </c>
      <c r="R4" s="249" t="s">
        <v>3</v>
      </c>
      <c r="S4" s="255"/>
      <c r="T4" s="255">
        <v>9</v>
      </c>
      <c r="U4" s="269">
        <v>27396.400000000001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</row>
    <row r="5" spans="1:66" x14ac:dyDescent="0.25">
      <c r="A5" s="19"/>
      <c r="B5" s="554" t="s">
        <v>159</v>
      </c>
      <c r="C5" s="556">
        <v>45372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0.47594623147859183</v>
      </c>
      <c r="M5" s="134">
        <f>SUMIF($S$15:$S$100, "Actions*", AI$15:AI$100)</f>
        <v>0.47594623147859183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46013</v>
      </c>
      <c r="R5" s="249" t="s">
        <v>2</v>
      </c>
      <c r="S5" s="255"/>
      <c r="T5" s="255">
        <v>25</v>
      </c>
      <c r="U5" s="269">
        <v>45267.25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</row>
    <row r="6" spans="1:66" x14ac:dyDescent="0.25">
      <c r="A6" s="19"/>
      <c r="B6" s="25" t="s">
        <v>51</v>
      </c>
      <c r="C6" s="557"/>
      <c r="D6" s="574">
        <f>SUM(Y15:Y100)</f>
        <v>3012809.5133906645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6.4936093413958826E-2</v>
      </c>
      <c r="M6" s="136">
        <f>SUMIF($T$15:$T$100, "*Obligations d'Etat*", AI$15:AI$100)+SUMIF($T$15:$T$100, "Crédit*", AI$15:AI$100)+SUMIF($T$15:$T$100, "*Convertibles*", AI$15:AI$100)</f>
        <v>6.4936093413958826E-2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45959</v>
      </c>
      <c r="R6" s="249" t="s">
        <v>7</v>
      </c>
      <c r="S6" s="255"/>
      <c r="T6" s="255">
        <v>-69</v>
      </c>
      <c r="U6" s="269">
        <v>-41258.730000000003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</row>
    <row r="7" spans="1:66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4.8927208754762683E-2</v>
      </c>
      <c r="M7" s="136">
        <f>SUMIF($S$15:$S$100, "*Performance Absolue*", AI$15:AI$100)+SUMIF($S$15:$S$100, "*Alternative Investment*", AI$15:AI$100)</f>
        <v>4.8927208754762683E-2</v>
      </c>
      <c r="N7" s="135">
        <f>IFERROR(INDEX(Dashboard!$AA:$AA,MATCH($D$2,Dashboard!$A:$A,0)),INDEX(Dashboard!$AA:$AA,MATCH(VALUE($D$2),Dashboard!$A:$A,0)))</f>
        <v>0.7</v>
      </c>
      <c r="O7" s="19"/>
      <c r="P7" s="19"/>
      <c r="Q7" s="587">
        <v>45855</v>
      </c>
      <c r="R7" s="249" t="s">
        <v>633</v>
      </c>
      <c r="S7" s="255"/>
      <c r="T7" s="255">
        <v>584</v>
      </c>
      <c r="U7" s="269">
        <v>56798.080000000002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</row>
    <row r="8" spans="1:66" x14ac:dyDescent="0.25">
      <c r="A8" s="19"/>
      <c r="B8" s="26" t="s">
        <v>46</v>
      </c>
      <c r="C8" s="343"/>
      <c r="D8" s="41"/>
      <c r="E8" s="27" t="s">
        <v>1318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45854</v>
      </c>
      <c r="R8" s="249" t="s">
        <v>53</v>
      </c>
      <c r="S8" s="255"/>
      <c r="T8" s="255">
        <v>-3</v>
      </c>
      <c r="U8" s="269">
        <v>-8244.2099999999991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</row>
    <row r="9" spans="1:6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0.15243180757324243</v>
      </c>
      <c r="M9" s="136">
        <f>SUMIF($T$15:$T$100, "*Diversifié*", AI$15:AI$100)</f>
        <v>0.15243180757324243</v>
      </c>
      <c r="N9" s="135" t="s">
        <v>306</v>
      </c>
      <c r="O9" s="19"/>
      <c r="P9" s="19"/>
      <c r="Q9" s="587">
        <v>45754</v>
      </c>
      <c r="R9" s="249" t="s">
        <v>7</v>
      </c>
      <c r="S9" s="255"/>
      <c r="T9" s="255">
        <v>120</v>
      </c>
      <c r="U9" s="269">
        <v>47325.54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</row>
    <row r="10" spans="1:6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45751</v>
      </c>
      <c r="R10" s="249" t="s">
        <v>61</v>
      </c>
      <c r="S10" s="255"/>
      <c r="T10" s="255">
        <v>300</v>
      </c>
      <c r="U10" s="269">
        <v>127478.39999999999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</row>
    <row r="11" spans="1:6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0.25775865877944415</v>
      </c>
      <c r="M11" s="132">
        <f>SUMIF($T$15:$T$100, "*Cash*", AI$15:AI$100)+SUMIF($S$15:$S$100, "*Monétaire*", AI$15:AI$100)</f>
        <v>0.25775865877944415</v>
      </c>
      <c r="N11" s="133" t="s">
        <v>306</v>
      </c>
      <c r="O11" s="19"/>
      <c r="P11" s="19"/>
      <c r="Q11" s="588">
        <v>45727</v>
      </c>
      <c r="R11" s="250" t="s">
        <v>14</v>
      </c>
      <c r="S11" s="256"/>
      <c r="T11" s="256">
        <v>220</v>
      </c>
      <c r="U11" s="270">
        <v>81415.83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</row>
    <row r="12" spans="1:66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</row>
    <row r="13" spans="1:66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</row>
    <row r="14" spans="1:66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</row>
    <row r="15" spans="1:66" x14ac:dyDescent="0.25">
      <c r="A15" s="585"/>
      <c r="B15" s="531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0.12390314365531707</v>
      </c>
      <c r="F15" s="563">
        <f t="shared" ref="F15:F50" si="1">E15-D15</f>
        <v>-3.6096856344682932E-2</v>
      </c>
      <c r="G15" s="43"/>
      <c r="H15" s="542" t="s">
        <v>1123</v>
      </c>
      <c r="I15" s="543" t="s">
        <v>567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22843.759999999998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2" si="2">IF(H15&lt;&gt;"",R15*W15*Q15*P15,"")</f>
        <v>22843.759999999998</v>
      </c>
      <c r="Z15" s="7">
        <f>IF(O15&lt;&gt;"",(Y15+$D$7)/($D$6+$D$7),"")</f>
        <v>7.5822118519173363E-3</v>
      </c>
      <c r="AA15" s="17">
        <f t="shared" ref="AA15:AA46" si="3">IF(S15&lt;&gt;"",Z15,"")</f>
        <v>7.5822118519173363E-3</v>
      </c>
      <c r="AB15" s="196">
        <f t="shared" ref="AB15:AB32" si="4">IF(AND(S15&lt;&gt;"",X15&lt;&gt;"-"),AA15-X15,"")</f>
        <v>-2.4177881480826639E-3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22843.759999999998</v>
      </c>
      <c r="AG15" s="539" t="s">
        <v>306</v>
      </c>
      <c r="AH15" s="45">
        <f>AF15</f>
        <v>22843.759999999998</v>
      </c>
      <c r="AI15" s="46">
        <f>(AH15*P15)/($D$6+$D$7)</f>
        <v>7.5822118519173363E-3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</row>
    <row r="16" spans="1:66" x14ac:dyDescent="0.25">
      <c r="A16" s="585"/>
      <c r="B16" s="529" t="s">
        <v>221</v>
      </c>
      <c r="C16" s="530" t="s">
        <v>621</v>
      </c>
      <c r="D16" s="564">
        <v>9.5000000000000001E-2</v>
      </c>
      <c r="E16" s="565">
        <f t="shared" si="0"/>
        <v>9.4582188795369129E-2</v>
      </c>
      <c r="F16" s="566">
        <f t="shared" si="1"/>
        <v>-4.1781120463087185E-4</v>
      </c>
      <c r="G16" s="43"/>
      <c r="H16" s="542" t="s">
        <v>1299</v>
      </c>
      <c r="I16" s="543" t="s">
        <v>1300</v>
      </c>
      <c r="J16" s="543" t="s">
        <v>1122</v>
      </c>
      <c r="K16" s="543" t="s">
        <v>1122</v>
      </c>
      <c r="L16" s="573" t="s">
        <v>58</v>
      </c>
      <c r="M16" s="573"/>
      <c r="N16" s="573"/>
      <c r="O16" s="544" t="s">
        <v>58</v>
      </c>
      <c r="P16" s="545">
        <v>1</v>
      </c>
      <c r="Q16" s="546">
        <v>519293.88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519293.88</v>
      </c>
      <c r="Z16" s="7">
        <f t="shared" ref="Z16:Z32" si="5">IF(H16&lt;&gt;"",Y16/($D$6+$D$7),"")</f>
        <v>0.17236200220822401</v>
      </c>
      <c r="AA16" s="17">
        <f t="shared" si="3"/>
        <v>0.17236200220822401</v>
      </c>
      <c r="AB16" s="196" t="str">
        <f t="shared" si="4"/>
        <v/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AE16</f>
        <v>0</v>
      </c>
      <c r="AG16" s="247">
        <f>AE16</f>
        <v>0</v>
      </c>
      <c r="AH16" s="45">
        <f>IF(H16&lt;&gt;"",AE16+Q16,"")</f>
        <v>519293.88</v>
      </c>
      <c r="AI16" s="46">
        <f>(AH16*P16)/($D$6+$D$7)</f>
        <v>0.17236200220822401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</row>
    <row r="17" spans="1:66" x14ac:dyDescent="0.25">
      <c r="A17" s="585"/>
      <c r="B17" s="529" t="s">
        <v>223</v>
      </c>
      <c r="C17" s="530" t="s">
        <v>622</v>
      </c>
      <c r="D17" s="564">
        <v>0.20500000000000002</v>
      </c>
      <c r="E17" s="565">
        <f t="shared" si="0"/>
        <v>0.22537623135463752</v>
      </c>
      <c r="F17" s="566">
        <f t="shared" si="1"/>
        <v>2.0376231354637508E-2</v>
      </c>
      <c r="G17" s="43"/>
      <c r="H17" s="542" t="s">
        <v>1135</v>
      </c>
      <c r="I17" s="543" t="s">
        <v>567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0.83956007052304593</v>
      </c>
      <c r="Q17" s="546">
        <v>4973.2299999999996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4175.3253295273271</v>
      </c>
      <c r="Z17" s="7">
        <f t="shared" si="5"/>
        <v>1.3858577221592574E-3</v>
      </c>
      <c r="AA17" s="17">
        <f t="shared" si="3"/>
        <v>1.3858577221592574E-3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4973.2299999999996</v>
      </c>
      <c r="AI17" s="46">
        <f>(AH17*P17)/($D$6+$D$7)</f>
        <v>1.3858577221592574E-3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</row>
    <row r="18" spans="1:66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3.2084667673268091E-2</v>
      </c>
      <c r="F18" s="566">
        <f t="shared" si="1"/>
        <v>7.0846676732680899E-3</v>
      </c>
      <c r="G18" s="43"/>
      <c r="H18" s="197" t="s">
        <v>1174</v>
      </c>
      <c r="I18" s="242" t="s">
        <v>567</v>
      </c>
      <c r="J18" s="242" t="s">
        <v>708</v>
      </c>
      <c r="K18" s="242" t="s">
        <v>545</v>
      </c>
      <c r="L18" s="572" t="s">
        <v>7</v>
      </c>
      <c r="M18" s="572"/>
      <c r="N18" s="572"/>
      <c r="O18" s="241" t="s">
        <v>58</v>
      </c>
      <c r="P18" s="243">
        <v>1</v>
      </c>
      <c r="Q18" s="244">
        <v>250</v>
      </c>
      <c r="R18" s="245">
        <v>576.70000000000005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0.06</v>
      </c>
      <c r="Y18" s="247">
        <f t="shared" si="2"/>
        <v>144175</v>
      </c>
      <c r="Z18" s="7">
        <f t="shared" si="5"/>
        <v>4.7854004496202987E-2</v>
      </c>
      <c r="AA18" s="17">
        <f t="shared" si="3"/>
        <v>4.7854004496202987E-2</v>
      </c>
      <c r="AB18" s="196">
        <f t="shared" si="4"/>
        <v>-1.2145995503797011E-2</v>
      </c>
      <c r="AC18" s="247">
        <f t="shared" ref="AC18:AC32" si="6">IF(AND($AA18&lt;&gt;"",Q18&lt;&gt;""),($D$6+$D$7)*AA18-Y18,"")</f>
        <v>0</v>
      </c>
      <c r="AD18" s="246">
        <f t="shared" ref="AD18:AD32" si="7">IF(AND($AC18&lt;&gt;""),AC18/R18/W18/P18,"")</f>
        <v>0</v>
      </c>
      <c r="AE18" s="18">
        <f t="shared" ref="AE18:AE32" si="8">IF(Q18&lt;&gt;"",ROUND(AD18,0),"")</f>
        <v>0</v>
      </c>
      <c r="AF18" s="247">
        <f t="shared" ref="AF18:AF32" si="9">IF(AD18&lt;&gt;"",AE18*R18*W18,"")</f>
        <v>0</v>
      </c>
      <c r="AG18" s="247">
        <f t="shared" ref="AG18:AG32" si="10">IF(AD18&lt;&gt;"",AE18*R18*W18*P18,"")</f>
        <v>0</v>
      </c>
      <c r="AH18" s="45">
        <f t="shared" ref="AH18:AH32" si="11">IF(H18&lt;&gt;"",AE18+Q18,"")</f>
        <v>250</v>
      </c>
      <c r="AI18" s="46">
        <f t="shared" ref="AI18:AI32" si="12">IF(AH18&lt;&gt;"",(AH18*R18*W18*P18)/($D$6+$D$7),"")</f>
        <v>4.7854004496202987E-2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</row>
    <row r="19" spans="1:66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0.18133007178230062</v>
      </c>
      <c r="F19" s="566">
        <f t="shared" si="1"/>
        <v>0.17133007178230061</v>
      </c>
      <c r="G19" s="43"/>
      <c r="H19" s="197" t="s">
        <v>1177</v>
      </c>
      <c r="I19" s="242" t="s">
        <v>567</v>
      </c>
      <c r="J19" s="242" t="s">
        <v>713</v>
      </c>
      <c r="K19" s="242" t="s">
        <v>550</v>
      </c>
      <c r="L19" s="572" t="s">
        <v>14</v>
      </c>
      <c r="M19" s="572"/>
      <c r="N19" s="572"/>
      <c r="O19" s="241" t="s">
        <v>58</v>
      </c>
      <c r="P19" s="243">
        <v>1</v>
      </c>
      <c r="Q19" s="244">
        <v>220</v>
      </c>
      <c r="R19" s="245">
        <v>423.38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>
        <v>0.03</v>
      </c>
      <c r="Y19" s="247">
        <f t="shared" si="2"/>
        <v>93143.6</v>
      </c>
      <c r="Z19" s="7">
        <f t="shared" si="5"/>
        <v>3.0915860955037511E-2</v>
      </c>
      <c r="AA19" s="17">
        <f t="shared" si="3"/>
        <v>3.0915860955037511E-2</v>
      </c>
      <c r="AB19" s="196">
        <f t="shared" si="4"/>
        <v>9.1586095503751186E-4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220</v>
      </c>
      <c r="AI19" s="46">
        <f t="shared" si="12"/>
        <v>3.0915860955037511E-2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</row>
    <row r="20" spans="1:66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1170</v>
      </c>
      <c r="I20" s="242" t="s">
        <v>567</v>
      </c>
      <c r="J20" s="242" t="s">
        <v>705</v>
      </c>
      <c r="K20" s="242" t="s">
        <v>540</v>
      </c>
      <c r="L20" s="572" t="s">
        <v>3</v>
      </c>
      <c r="M20" s="572"/>
      <c r="N20" s="572"/>
      <c r="O20" s="241" t="s">
        <v>865</v>
      </c>
      <c r="P20" s="243">
        <v>0.83956007052304593</v>
      </c>
      <c r="Q20" s="244">
        <v>52</v>
      </c>
      <c r="R20" s="245">
        <v>3114.68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>
        <v>7.0000000000000007E-2</v>
      </c>
      <c r="Y20" s="247">
        <f t="shared" si="2"/>
        <v>135977.96994374946</v>
      </c>
      <c r="Z20" s="7">
        <f t="shared" si="5"/>
        <v>4.5133278204076581E-2</v>
      </c>
      <c r="AA20" s="17">
        <f t="shared" si="3"/>
        <v>4.5133278204076581E-2</v>
      </c>
      <c r="AB20" s="196">
        <f t="shared" si="4"/>
        <v>-2.4866721795923426E-2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52</v>
      </c>
      <c r="AI20" s="46">
        <f t="shared" si="12"/>
        <v>4.5133278204076581E-2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</row>
    <row r="21" spans="1:66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1182</v>
      </c>
      <c r="I21" s="242" t="s">
        <v>567</v>
      </c>
      <c r="J21" s="242" t="s">
        <v>714</v>
      </c>
      <c r="K21" s="242" t="s">
        <v>618</v>
      </c>
      <c r="L21" s="572" t="s">
        <v>11</v>
      </c>
      <c r="M21" s="572"/>
      <c r="N21" s="572"/>
      <c r="O21" s="241" t="s">
        <v>58</v>
      </c>
      <c r="P21" s="243">
        <v>1</v>
      </c>
      <c r="Q21" s="244">
        <v>233.404</v>
      </c>
      <c r="R21" s="245">
        <v>299.55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>
        <v>2.5000000000000001E-2</v>
      </c>
      <c r="Y21" s="247">
        <f t="shared" si="2"/>
        <v>69916.1682</v>
      </c>
      <c r="Z21" s="7">
        <f t="shared" si="5"/>
        <v>2.3206302253511942E-2</v>
      </c>
      <c r="AA21" s="17">
        <f t="shared" si="3"/>
        <v>2.3206302253511942E-2</v>
      </c>
      <c r="AB21" s="196">
        <f t="shared" si="4"/>
        <v>-1.7936977464880592E-3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233.404</v>
      </c>
      <c r="AI21" s="46">
        <f t="shared" si="12"/>
        <v>2.3206302253511942E-2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</row>
    <row r="22" spans="1:66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1169</v>
      </c>
      <c r="I22" s="242" t="s">
        <v>567</v>
      </c>
      <c r="J22" s="242" t="s">
        <v>699</v>
      </c>
      <c r="K22" s="242" t="s">
        <v>539</v>
      </c>
      <c r="L22" s="572" t="s">
        <v>2</v>
      </c>
      <c r="M22" s="572"/>
      <c r="N22" s="572"/>
      <c r="O22" s="241" t="s">
        <v>58</v>
      </c>
      <c r="P22" s="243">
        <v>1</v>
      </c>
      <c r="Q22" s="244">
        <v>115</v>
      </c>
      <c r="R22" s="245">
        <v>1869.93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>
        <v>7.0000000000000007E-2</v>
      </c>
      <c r="Y22" s="247">
        <f t="shared" si="2"/>
        <v>215041.95</v>
      </c>
      <c r="Z22" s="7">
        <f t="shared" si="5"/>
        <v>7.1375886541857184E-2</v>
      </c>
      <c r="AA22" s="17">
        <f t="shared" si="3"/>
        <v>7.1375886541857184E-2</v>
      </c>
      <c r="AB22" s="196">
        <f t="shared" si="4"/>
        <v>1.375886541857177E-3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115</v>
      </c>
      <c r="AI22" s="46">
        <f t="shared" si="12"/>
        <v>7.1375886541857184E-2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</row>
    <row r="23" spans="1:66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1178</v>
      </c>
      <c r="I23" s="242" t="s">
        <v>567</v>
      </c>
      <c r="J23" s="242" t="s">
        <v>712</v>
      </c>
      <c r="K23" s="242" t="s">
        <v>551</v>
      </c>
      <c r="L23" s="572" t="s">
        <v>61</v>
      </c>
      <c r="M23" s="572"/>
      <c r="N23" s="572"/>
      <c r="O23" s="241" t="s">
        <v>58</v>
      </c>
      <c r="P23" s="243">
        <v>1</v>
      </c>
      <c r="Q23" s="244">
        <v>300</v>
      </c>
      <c r="R23" s="245">
        <v>540.81799999999998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3.5000000000000003E-2</v>
      </c>
      <c r="Y23" s="247">
        <f t="shared" si="2"/>
        <v>162245.4</v>
      </c>
      <c r="Z23" s="7">
        <f t="shared" si="5"/>
        <v>5.3851861287242953E-2</v>
      </c>
      <c r="AA23" s="17">
        <f t="shared" si="3"/>
        <v>5.3851861287242953E-2</v>
      </c>
      <c r="AB23" s="196">
        <f t="shared" si="4"/>
        <v>1.8851861287242949E-2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300</v>
      </c>
      <c r="AI23" s="46">
        <f t="shared" si="12"/>
        <v>5.3851861287242953E-2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</row>
    <row r="24" spans="1:66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1181</v>
      </c>
      <c r="I24" s="242" t="s">
        <v>567</v>
      </c>
      <c r="J24" s="242" t="s">
        <v>711</v>
      </c>
      <c r="K24" s="242" t="s">
        <v>548</v>
      </c>
      <c r="L24" s="572" t="s">
        <v>10</v>
      </c>
      <c r="M24" s="572"/>
      <c r="N24" s="572"/>
      <c r="O24" s="241" t="s">
        <v>58</v>
      </c>
      <c r="P24" s="243">
        <v>1</v>
      </c>
      <c r="Q24" s="244">
        <v>9147</v>
      </c>
      <c r="R24" s="245">
        <v>15.73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0.06</v>
      </c>
      <c r="Y24" s="247">
        <f t="shared" si="2"/>
        <v>143882.31</v>
      </c>
      <c r="Z24" s="7">
        <f t="shared" si="5"/>
        <v>4.7756855971313142E-2</v>
      </c>
      <c r="AA24" s="17">
        <f t="shared" si="3"/>
        <v>4.7756855971313142E-2</v>
      </c>
      <c r="AB24" s="196">
        <f t="shared" si="4"/>
        <v>-1.2243144028686856E-2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9147</v>
      </c>
      <c r="AI24" s="46">
        <f t="shared" si="12"/>
        <v>4.7756855971313142E-2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</row>
    <row r="25" spans="1:66" x14ac:dyDescent="0.25">
      <c r="A25" s="585"/>
      <c r="B25" s="529" t="s">
        <v>231</v>
      </c>
      <c r="C25" s="530" t="s">
        <v>621</v>
      </c>
      <c r="D25" s="567">
        <v>0.06</v>
      </c>
      <c r="E25" s="568">
        <f t="shared" si="0"/>
        <v>4.4559737150097117E-2</v>
      </c>
      <c r="F25" s="566">
        <f t="shared" si="1"/>
        <v>-1.544026284990288E-2</v>
      </c>
      <c r="G25" s="43"/>
      <c r="H25" s="197" t="s">
        <v>1202</v>
      </c>
      <c r="I25" s="242" t="s">
        <v>567</v>
      </c>
      <c r="J25" s="242" t="s">
        <v>710</v>
      </c>
      <c r="K25" s="242" t="s">
        <v>546</v>
      </c>
      <c r="L25" s="572" t="s">
        <v>8</v>
      </c>
      <c r="M25" s="572"/>
      <c r="N25" s="572"/>
      <c r="O25" s="241" t="s">
        <v>865</v>
      </c>
      <c r="P25" s="243">
        <v>0.83956007052304593</v>
      </c>
      <c r="Q25" s="244">
        <v>19000</v>
      </c>
      <c r="R25" s="245">
        <v>9.8740000000000006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0.04</v>
      </c>
      <c r="Y25" s="247">
        <f t="shared" si="2"/>
        <v>157506.50659054655</v>
      </c>
      <c r="Z25" s="7">
        <f t="shared" si="5"/>
        <v>5.2278946242866241E-2</v>
      </c>
      <c r="AA25" s="17">
        <f t="shared" si="3"/>
        <v>5.2278946242866241E-2</v>
      </c>
      <c r="AB25" s="196">
        <f t="shared" si="4"/>
        <v>1.227894624286624E-2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19000</v>
      </c>
      <c r="AI25" s="46">
        <f t="shared" si="12"/>
        <v>5.2278946242866241E-2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</row>
    <row r="26" spans="1:66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0.15243180757324243</v>
      </c>
      <c r="F26" s="566">
        <f t="shared" si="1"/>
        <v>-2.7568192426757565E-2</v>
      </c>
      <c r="G26" s="43"/>
      <c r="H26" s="197" t="s">
        <v>1171</v>
      </c>
      <c r="I26" s="242" t="s">
        <v>567</v>
      </c>
      <c r="J26" s="242" t="s">
        <v>706</v>
      </c>
      <c r="K26" s="242" t="s">
        <v>541</v>
      </c>
      <c r="L26" s="572" t="s">
        <v>4</v>
      </c>
      <c r="M26" s="572"/>
      <c r="N26" s="572"/>
      <c r="O26" s="241" t="s">
        <v>865</v>
      </c>
      <c r="P26" s="243">
        <v>0.83956007052304593</v>
      </c>
      <c r="Q26" s="244">
        <v>91</v>
      </c>
      <c r="R26" s="245">
        <v>2819.13</v>
      </c>
      <c r="S26" s="2" t="s">
        <v>220</v>
      </c>
      <c r="T26" s="2" t="s">
        <v>223</v>
      </c>
      <c r="U26" s="2" t="s">
        <v>622</v>
      </c>
      <c r="V26" s="109">
        <v>1</v>
      </c>
      <c r="W26" s="579">
        <v>1</v>
      </c>
      <c r="X26" s="130">
        <v>7.0000000000000007E-2</v>
      </c>
      <c r="Y26" s="247">
        <f t="shared" si="2"/>
        <v>215381.43732684077</v>
      </c>
      <c r="Z26" s="7">
        <f t="shared" si="5"/>
        <v>7.1488567853215196E-2</v>
      </c>
      <c r="AA26" s="17">
        <f t="shared" si="3"/>
        <v>7.1488567853215196E-2</v>
      </c>
      <c r="AB26" s="196">
        <f t="shared" si="4"/>
        <v>1.4885678532151891E-3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91</v>
      </c>
      <c r="AI26" s="46">
        <f t="shared" si="12"/>
        <v>7.1488567853215196E-2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</row>
    <row r="27" spans="1:66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4.8927208754762683E-2</v>
      </c>
      <c r="F27" s="566">
        <f t="shared" si="1"/>
        <v>-1.1072791245237315E-2</v>
      </c>
      <c r="G27" s="43"/>
      <c r="H27" s="197" t="s">
        <v>1180</v>
      </c>
      <c r="I27" s="242" t="s">
        <v>567</v>
      </c>
      <c r="J27" s="242" t="s">
        <v>709</v>
      </c>
      <c r="K27" s="242" t="s">
        <v>547</v>
      </c>
      <c r="L27" s="572" t="s">
        <v>9</v>
      </c>
      <c r="M27" s="572"/>
      <c r="N27" s="572"/>
      <c r="O27" s="241" t="s">
        <v>58</v>
      </c>
      <c r="P27" s="243">
        <v>1</v>
      </c>
      <c r="Q27" s="244">
        <v>5856</v>
      </c>
      <c r="R27" s="245">
        <v>16.507000000000001</v>
      </c>
      <c r="S27" s="2" t="s">
        <v>220</v>
      </c>
      <c r="T27" s="2" t="s">
        <v>230</v>
      </c>
      <c r="U27" s="2" t="s">
        <v>623</v>
      </c>
      <c r="V27" s="109">
        <v>1</v>
      </c>
      <c r="W27" s="579">
        <v>1</v>
      </c>
      <c r="X27" s="130">
        <v>2.5000000000000001E-2</v>
      </c>
      <c r="Y27" s="247">
        <f t="shared" si="2"/>
        <v>96664.992000000013</v>
      </c>
      <c r="Z27" s="7">
        <f t="shared" si="5"/>
        <v>3.2084667673268091E-2</v>
      </c>
      <c r="AA27" s="17">
        <f t="shared" si="3"/>
        <v>3.2084667673268091E-2</v>
      </c>
      <c r="AB27" s="196">
        <f t="shared" si="4"/>
        <v>7.0846676732680899E-3</v>
      </c>
      <c r="AC27" s="247">
        <f t="shared" si="6"/>
        <v>1.4551915228366852E-11</v>
      </c>
      <c r="AD27" s="246">
        <f t="shared" si="7"/>
        <v>8.8156026100241412E-13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5856</v>
      </c>
      <c r="AI27" s="46">
        <f t="shared" si="12"/>
        <v>3.2084667673268091E-2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</row>
    <row r="28" spans="1:66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1173</v>
      </c>
      <c r="I28" s="242" t="s">
        <v>567</v>
      </c>
      <c r="J28" s="242" t="s">
        <v>707</v>
      </c>
      <c r="K28" s="242" t="s">
        <v>543</v>
      </c>
      <c r="L28" s="572" t="s">
        <v>6</v>
      </c>
      <c r="M28" s="572"/>
      <c r="N28" s="572"/>
      <c r="O28" s="241" t="s">
        <v>58</v>
      </c>
      <c r="P28" s="243">
        <v>1</v>
      </c>
      <c r="Q28" s="244">
        <v>400</v>
      </c>
      <c r="R28" s="245">
        <v>1148.1199999999999</v>
      </c>
      <c r="S28" s="2" t="s">
        <v>226</v>
      </c>
      <c r="T28" s="2" t="s">
        <v>227</v>
      </c>
      <c r="U28" s="2" t="s">
        <v>622</v>
      </c>
      <c r="V28" s="109">
        <v>0.45</v>
      </c>
      <c r="W28" s="579">
        <v>1</v>
      </c>
      <c r="X28" s="130">
        <v>0.18</v>
      </c>
      <c r="Y28" s="247">
        <f t="shared" si="2"/>
        <v>459247.99999999994</v>
      </c>
      <c r="Z28" s="7">
        <f t="shared" si="5"/>
        <v>0.15243180757324243</v>
      </c>
      <c r="AA28" s="17">
        <f t="shared" si="3"/>
        <v>0.15243180757324243</v>
      </c>
      <c r="AB28" s="196">
        <f t="shared" si="4"/>
        <v>-2.7568192426757565E-2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400</v>
      </c>
      <c r="AI28" s="46">
        <f t="shared" si="12"/>
        <v>0.15243180757324243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</row>
    <row r="29" spans="1:66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1175</v>
      </c>
      <c r="I29" s="242" t="s">
        <v>567</v>
      </c>
      <c r="J29" s="242" t="s">
        <v>702</v>
      </c>
      <c r="K29" s="242" t="s">
        <v>549</v>
      </c>
      <c r="L29" s="572" t="s">
        <v>12</v>
      </c>
      <c r="M29" s="572"/>
      <c r="N29" s="572"/>
      <c r="O29" s="241" t="s">
        <v>58</v>
      </c>
      <c r="P29" s="243">
        <v>1</v>
      </c>
      <c r="Q29" s="244">
        <v>1000</v>
      </c>
      <c r="R29" s="245">
        <v>134.25</v>
      </c>
      <c r="S29" s="2" t="s">
        <v>13</v>
      </c>
      <c r="T29" s="2" t="s">
        <v>231</v>
      </c>
      <c r="U29" s="2" t="s">
        <v>621</v>
      </c>
      <c r="V29" s="109">
        <v>0</v>
      </c>
      <c r="W29" s="579">
        <v>1</v>
      </c>
      <c r="X29" s="130">
        <v>0.06</v>
      </c>
      <c r="Y29" s="247">
        <f t="shared" si="2"/>
        <v>134250</v>
      </c>
      <c r="Z29" s="7">
        <f t="shared" si="5"/>
        <v>4.4559737150097117E-2</v>
      </c>
      <c r="AA29" s="17">
        <f t="shared" si="3"/>
        <v>4.4559737150097117E-2</v>
      </c>
      <c r="AB29" s="196">
        <f t="shared" si="4"/>
        <v>-1.544026284990288E-2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1000</v>
      </c>
      <c r="AI29" s="46">
        <f t="shared" si="12"/>
        <v>4.4559737150097117E-2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</row>
    <row r="30" spans="1:66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1124</v>
      </c>
      <c r="I30" s="242" t="s">
        <v>567</v>
      </c>
      <c r="J30" s="242" t="s">
        <v>701</v>
      </c>
      <c r="K30" s="242" t="s">
        <v>544</v>
      </c>
      <c r="L30" s="572" t="s">
        <v>53</v>
      </c>
      <c r="M30" s="572"/>
      <c r="N30" s="572"/>
      <c r="O30" s="241" t="s">
        <v>58</v>
      </c>
      <c r="P30" s="243">
        <v>1</v>
      </c>
      <c r="Q30" s="244">
        <v>82</v>
      </c>
      <c r="R30" s="245">
        <v>2808.107</v>
      </c>
      <c r="S30" s="2" t="s">
        <v>228</v>
      </c>
      <c r="T30" s="2" t="s">
        <v>229</v>
      </c>
      <c r="U30" s="2" t="s">
        <v>621</v>
      </c>
      <c r="V30" s="109">
        <v>0</v>
      </c>
      <c r="W30" s="579">
        <v>1</v>
      </c>
      <c r="X30" s="130">
        <v>0.18</v>
      </c>
      <c r="Y30" s="247">
        <f t="shared" si="2"/>
        <v>230264.774</v>
      </c>
      <c r="Z30" s="7">
        <f t="shared" si="5"/>
        <v>7.6428586997143513E-2</v>
      </c>
      <c r="AA30" s="17">
        <f t="shared" si="3"/>
        <v>7.6428586997143513E-2</v>
      </c>
      <c r="AB30" s="196">
        <f t="shared" si="4"/>
        <v>-0.10357141300285648</v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82</v>
      </c>
      <c r="AI30" s="46">
        <f t="shared" si="12"/>
        <v>7.6428586997143513E-2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</row>
    <row r="31" spans="1:66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2.0376356263861705E-2</v>
      </c>
      <c r="F31" s="566">
        <f t="shared" si="1"/>
        <v>-4.6236437361382964E-3</v>
      </c>
      <c r="G31" s="43"/>
      <c r="H31" s="197" t="s">
        <v>1210</v>
      </c>
      <c r="I31" s="242" t="s">
        <v>567</v>
      </c>
      <c r="J31" s="242" t="s">
        <v>703</v>
      </c>
      <c r="K31" s="242" t="s">
        <v>632</v>
      </c>
      <c r="L31" s="572" t="s">
        <v>633</v>
      </c>
      <c r="M31" s="572"/>
      <c r="N31" s="572"/>
      <c r="O31" s="241" t="s">
        <v>58</v>
      </c>
      <c r="P31" s="243">
        <v>1</v>
      </c>
      <c r="Q31" s="244">
        <v>584</v>
      </c>
      <c r="R31" s="245">
        <v>105.12</v>
      </c>
      <c r="S31" s="2" t="s">
        <v>236</v>
      </c>
      <c r="T31" s="2" t="s">
        <v>704</v>
      </c>
      <c r="U31" s="2" t="s">
        <v>623</v>
      </c>
      <c r="V31" s="109">
        <v>0</v>
      </c>
      <c r="W31" s="579">
        <v>1</v>
      </c>
      <c r="X31" s="130">
        <v>2.5000000000000001E-2</v>
      </c>
      <c r="Y31" s="247">
        <f t="shared" si="2"/>
        <v>61390.080000000002</v>
      </c>
      <c r="Z31" s="7">
        <f t="shared" si="5"/>
        <v>2.0376356263861705E-2</v>
      </c>
      <c r="AA31" s="17">
        <f t="shared" si="3"/>
        <v>2.0376356263861705E-2</v>
      </c>
      <c r="AB31" s="196">
        <f t="shared" si="4"/>
        <v>-4.6236437361382964E-3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584</v>
      </c>
      <c r="AI31" s="46">
        <f t="shared" si="12"/>
        <v>2.0376356263861705E-2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</row>
    <row r="32" spans="1:66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1172</v>
      </c>
      <c r="I32" s="242" t="s">
        <v>567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132</v>
      </c>
      <c r="R32" s="245">
        <v>1116.73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0.06</v>
      </c>
      <c r="Y32" s="247">
        <f t="shared" si="2"/>
        <v>147408.36000000002</v>
      </c>
      <c r="Z32" s="7">
        <f t="shared" si="5"/>
        <v>4.8927208754762683E-2</v>
      </c>
      <c r="AA32" s="17">
        <f t="shared" si="3"/>
        <v>4.8927208754762683E-2</v>
      </c>
      <c r="AB32" s="196">
        <f t="shared" si="4"/>
        <v>-1.1072791245237315E-2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132</v>
      </c>
      <c r="AI32" s="46">
        <f t="shared" si="12"/>
        <v>4.8927208754762683E-2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</row>
    <row r="33" spans="1:66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</row>
    <row r="34" spans="1:66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</row>
    <row r="35" spans="1:66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</row>
    <row r="36" spans="1:66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</row>
    <row r="37" spans="1:66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</row>
    <row r="38" spans="1:66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</row>
    <row r="39" spans="1:66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</row>
    <row r="40" spans="1:66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</row>
    <row r="41" spans="1:66" x14ac:dyDescent="0.25">
      <c r="A41" s="585"/>
      <c r="B41" s="533" t="s">
        <v>229</v>
      </c>
      <c r="C41" s="534" t="s">
        <v>621</v>
      </c>
      <c r="D41" s="569">
        <v>0.18</v>
      </c>
      <c r="E41" s="570">
        <f t="shared" si="0"/>
        <v>7.6428586997143513E-2</v>
      </c>
      <c r="F41" s="571">
        <f t="shared" si="1"/>
        <v>-0.10357141300285648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</row>
    <row r="42" spans="1:66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</row>
    <row r="43" spans="1:66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</row>
    <row r="44" spans="1:66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</row>
    <row r="45" spans="1:66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</row>
    <row r="46" spans="1:66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</row>
    <row r="47" spans="1:66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</row>
    <row r="48" spans="1:66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</row>
    <row r="49" spans="1:66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</row>
    <row r="50" spans="1:66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</row>
    <row r="51" spans="1:66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</row>
    <row r="52" spans="1:66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</row>
    <row r="53" spans="1:66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</row>
    <row r="54" spans="1:66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</row>
    <row r="55" spans="1:66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</row>
    <row r="56" spans="1:66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</row>
    <row r="57" spans="1:66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</row>
    <row r="58" spans="1:66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</row>
    <row r="59" spans="1:66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</row>
    <row r="60" spans="1:66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</row>
    <row r="61" spans="1:66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</row>
    <row r="62" spans="1:66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</row>
    <row r="63" spans="1:66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</row>
    <row r="64" spans="1:66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</row>
    <row r="65" spans="1:66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</row>
    <row r="66" spans="1:66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</row>
    <row r="67" spans="1:66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</row>
    <row r="68" spans="1:66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</row>
    <row r="69" spans="1:66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</row>
    <row r="70" spans="1:66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</row>
    <row r="71" spans="1:66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</row>
    <row r="72" spans="1:66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</row>
    <row r="73" spans="1:66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</row>
    <row r="74" spans="1:66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</row>
    <row r="75" spans="1:66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</row>
    <row r="76" spans="1:66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</row>
    <row r="77" spans="1:66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</row>
    <row r="78" spans="1:66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</row>
    <row r="79" spans="1:66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</row>
    <row r="80" spans="1:66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</row>
    <row r="81" spans="1:66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</row>
    <row r="82" spans="1:66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</row>
    <row r="83" spans="1:66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</row>
    <row r="84" spans="1:66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</row>
    <row r="85" spans="1:66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</row>
    <row r="86" spans="1:66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</row>
    <row r="87" spans="1:66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</row>
    <row r="88" spans="1:66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</row>
    <row r="89" spans="1:66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</row>
    <row r="90" spans="1:66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</row>
    <row r="91" spans="1:66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</row>
    <row r="92" spans="1:66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</row>
    <row r="93" spans="1:66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</row>
    <row r="94" spans="1:66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</row>
    <row r="95" spans="1:66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</row>
    <row r="96" spans="1:66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</row>
    <row r="97" spans="1:66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</row>
    <row r="98" spans="1:66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</row>
    <row r="99" spans="1:66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</row>
    <row r="100" spans="1:66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</row>
    <row r="101" spans="1:6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</row>
    <row r="102" spans="1:66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</row>
    <row r="103" spans="1:6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</row>
    <row r="104" spans="1:6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</row>
    <row r="105" spans="1:6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</row>
    <row r="106" spans="1:6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</row>
    <row r="107" spans="1:6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</row>
    <row r="108" spans="1:6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</row>
    <row r="109" spans="1:6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</row>
    <row r="110" spans="1:6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</row>
    <row r="111" spans="1:6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</row>
    <row r="112" spans="1:6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</row>
    <row r="113" spans="1:6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</row>
    <row r="114" spans="1:6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</row>
    <row r="115" spans="1:6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</row>
    <row r="116" spans="1:65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432" priority="17">
      <formula>$M3&gt;$N3</formula>
    </cfRule>
  </conditionalFormatting>
  <conditionalFormatting sqref="L1:M1">
    <cfRule type="cellIs" dxfId="431" priority="14" operator="notBetween">
      <formula>0.99</formula>
      <formula>1.01</formula>
    </cfRule>
  </conditionalFormatting>
  <conditionalFormatting sqref="K7:N7">
    <cfRule type="expression" dxfId="430" priority="13">
      <formula>$M7&gt;$N7</formula>
    </cfRule>
  </conditionalFormatting>
  <conditionalFormatting sqref="D5">
    <cfRule type="cellIs" dxfId="429" priority="12" operator="greaterThan">
      <formula>TODAY()-60</formula>
    </cfRule>
  </conditionalFormatting>
  <conditionalFormatting sqref="D13:E13">
    <cfRule type="cellIs" dxfId="428" priority="10" operator="notBetween">
      <formula>0.99</formula>
      <formula>1.01</formula>
    </cfRule>
  </conditionalFormatting>
  <conditionalFormatting sqref="D3:E3">
    <cfRule type="cellIs" dxfId="427" priority="9" operator="notEqual">
      <formula>"D"</formula>
    </cfRule>
  </conditionalFormatting>
  <conditionalFormatting sqref="P18:P100 W18:W100">
    <cfRule type="cellIs" dxfId="426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425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24" priority="18" stopIfTrue="1">
      <formula>$AH$15&lt;0</formula>
    </cfRule>
  </conditionalFormatting>
  <conditionalFormatting sqref="H16:AI16">
    <cfRule type="expression" dxfId="423" priority="19" stopIfTrue="1">
      <formula>$AH$16&lt;0</formula>
    </cfRule>
  </conditionalFormatting>
  <conditionalFormatting sqref="H17:AI17">
    <cfRule type="expression" dxfId="422" priority="20" stopIfTrue="1">
      <formula>$AH$17&lt;0</formula>
    </cfRule>
  </conditionalFormatting>
  <hyperlinks>
    <hyperlink ref="B2" location="Dashboard!A1" display="Go to Dashboard" xr:uid="{78F60C20-5544-4AD5-B85D-922877C7A03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353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3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8A8C8-4DA4-4F22-AF6E-95C52A6FB905}">
  <sheetPr codeName="Sheet60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201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297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45974</v>
      </c>
      <c r="R3" s="248" t="s">
        <v>662</v>
      </c>
      <c r="S3" s="254"/>
      <c r="T3" s="254">
        <v>8000</v>
      </c>
      <c r="U3" s="268">
        <v>7030.85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587">
        <v>45601</v>
      </c>
      <c r="R4" s="249" t="s">
        <v>662</v>
      </c>
      <c r="S4" s="255"/>
      <c r="T4" s="255">
        <v>10000</v>
      </c>
      <c r="U4" s="269">
        <v>9816.75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45595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18605.722166836218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0.89122539926951194</v>
      </c>
      <c r="M8" s="136">
        <f>SUMIF($T$15:$T$100, "*Produits Structurés*", AI$15:AI$100) + SUMIF($T$15:$T$100, "Matières Premières*", AI$15:AI$100) + SUMIF($T$15:$T$100, "*Certificats*", AI$15:AI$100)</f>
        <v>0.89122539926951194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0.10877460073048802</v>
      </c>
      <c r="M11" s="132">
        <f>SUMIF($T$15:$T$100, "*Cash*", AI$15:AI$100)+SUMIF($S$15:$S$100, "*Monétaire*", AI$15:AI$100)</f>
        <v>0.10877460073048802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2023.83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2023.83</v>
      </c>
      <c r="Z15" s="7">
        <f>IF(O15&lt;&gt;"",(Y15+$D$7)/($D$6+$D$7),"")</f>
        <v>0.10877460073048802</v>
      </c>
      <c r="AA15" s="17">
        <f t="shared" ref="AA15:AA46" si="2">IF(S15&lt;&gt;"",Z15,"")</f>
        <v>0.10877460073048802</v>
      </c>
      <c r="AB15" s="196">
        <f>IF(AND(S15&lt;&gt;"",X15&lt;&gt;"-"),AA15-X15,"")</f>
        <v>8.8774600730488012E-2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2023.83</v>
      </c>
      <c r="AG15" s="539" t="s">
        <v>306</v>
      </c>
      <c r="AH15" s="45">
        <f>AF15</f>
        <v>2023.83</v>
      </c>
      <c r="AI15" s="46">
        <f>(AH15*P15)/($D$6+$D$7)</f>
        <v>0.10877460073048802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201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0.84774499830451</v>
      </c>
      <c r="Q16" s="244">
        <v>10000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9325.1949813496103</v>
      </c>
      <c r="Z16" s="7">
        <f>IF(H16&lt;&gt;"",Y16/($D$6+$D$7),"")</f>
        <v>0.50120037791230221</v>
      </c>
      <c r="AA16" s="17">
        <f t="shared" si="2"/>
        <v>0.50120037791230221</v>
      </c>
      <c r="AB16" s="196">
        <f>IF(AND(S16&lt;&gt;"",X16&lt;&gt;"-"),AA16-X16,"")</f>
        <v>-0.47879962208769777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10000</v>
      </c>
      <c r="AI16" s="46">
        <f>IF(AH16&lt;&gt;"",(AH16*R16*W16*P16)/($D$6+$D$7),"")</f>
        <v>0.50120037791230221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1303</v>
      </c>
      <c r="I17" s="242" t="s">
        <v>201</v>
      </c>
      <c r="J17" s="242" t="s">
        <v>799</v>
      </c>
      <c r="K17" s="242" t="s">
        <v>1304</v>
      </c>
      <c r="L17" s="572" t="s">
        <v>662</v>
      </c>
      <c r="M17" s="572"/>
      <c r="N17" s="572"/>
      <c r="O17" s="241" t="s">
        <v>865</v>
      </c>
      <c r="P17" s="243">
        <v>0.84774499830451</v>
      </c>
      <c r="Q17" s="244">
        <v>8000</v>
      </c>
      <c r="R17" s="245">
        <v>107</v>
      </c>
      <c r="S17" s="2" t="s">
        <v>66</v>
      </c>
      <c r="T17" s="2" t="s">
        <v>66</v>
      </c>
      <c r="U17" s="2" t="s">
        <v>620</v>
      </c>
      <c r="V17" s="109">
        <v>0</v>
      </c>
      <c r="W17" s="579">
        <v>0.01</v>
      </c>
      <c r="X17" s="130" t="s">
        <v>306</v>
      </c>
      <c r="Y17" s="247">
        <f>IF(H17&lt;&gt;"",R17*W17*Q17*P17,"")</f>
        <v>7256.697185486606</v>
      </c>
      <c r="Z17" s="7">
        <f>IF(H17&lt;&gt;"",Y17/($D$6+$D$7),"")</f>
        <v>0.39002502135720973</v>
      </c>
      <c r="AA17" s="17">
        <f t="shared" si="2"/>
        <v>0.39002502135720973</v>
      </c>
      <c r="AB17" s="196" t="str">
        <f>IF(AND(S17&lt;&gt;"",X17&lt;&gt;"-"),AA17-X17,"")</f>
        <v/>
      </c>
      <c r="AC17" s="247">
        <f>IF(AND($AA17&lt;&gt;"",Q17&lt;&gt;""),($D$6+$D$7)*AA17-Y17,"")</f>
        <v>9.0949470177292824E-13</v>
      </c>
      <c r="AD17" s="246">
        <f>IF(AND($AC17&lt;&gt;""),AC17/R17/W17/P17,"")</f>
        <v>1.0026541590760243E-12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8000</v>
      </c>
      <c r="AI17" s="46">
        <f>IF(AH17&lt;&gt;"",(AH17*R17*W17*P17)/($D$6+$D$7),"")</f>
        <v>0.39002502135720973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ref="Y18:Y78" si="3">IF(H18&lt;&gt;"",R18*W18*Q18*P18,"")</f>
        <v/>
      </c>
      <c r="Z18" s="7" t="str">
        <f t="shared" ref="Z18:Z78" si="4">IF(H18&lt;&gt;"",Y18/($D$6+$D$7),"")</f>
        <v/>
      </c>
      <c r="AA18" s="17" t="str">
        <f t="shared" si="2"/>
        <v/>
      </c>
      <c r="AB18" s="196" t="str">
        <f t="shared" ref="AB18:AB78" si="5">IF(AND(S18&lt;&gt;"",X18&lt;&gt;"-"),AA18-X18,"")</f>
        <v/>
      </c>
      <c r="AC18" s="247" t="str">
        <f t="shared" ref="AC18:AC78" si="6">IF(AND($AA18&lt;&gt;"",Q18&lt;&gt;""),($D$6+$D$7)*AA18-Y18,"")</f>
        <v/>
      </c>
      <c r="AD18" s="246" t="str">
        <f t="shared" ref="AD18:AD78" si="7">IF(AND($AC18&lt;&gt;""),AC18/R18/W18/P18,"")</f>
        <v/>
      </c>
      <c r="AE18" s="18" t="str">
        <f t="shared" ref="AE18:AE78" si="8">IF(Q18&lt;&gt;"",ROUND(AD18,0),"")</f>
        <v/>
      </c>
      <c r="AF18" s="247" t="str">
        <f t="shared" ref="AF18:AF78" si="9">IF(AD18&lt;&gt;"",AE18*R18*W18,"")</f>
        <v/>
      </c>
      <c r="AG18" s="247" t="str">
        <f t="shared" ref="AG18:AG78" si="10">IF(AD18&lt;&gt;"",AE18*R18*W18*P18,"")</f>
        <v/>
      </c>
      <c r="AH18" s="45" t="str">
        <f t="shared" ref="AH18:AH78" si="11">IF(H18&lt;&gt;"",AE18+Q18,"")</f>
        <v/>
      </c>
      <c r="AI18" s="46" t="str">
        <f t="shared" ref="AI18:AI78" si="12">IF(AH18&lt;&gt;"",(AH18*R18*W18*P18)/($D$6+$D$7),"")</f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0.02</v>
      </c>
      <c r="E19" s="568">
        <f t="shared" si="0"/>
        <v>0.10877460073048802</v>
      </c>
      <c r="F19" s="566">
        <f t="shared" si="1"/>
        <v>8.8774600730488012E-2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>
        <v>0.98</v>
      </c>
      <c r="E20" s="568">
        <f t="shared" si="0"/>
        <v>0.89122539926951194</v>
      </c>
      <c r="F20" s="566">
        <f t="shared" si="1"/>
        <v>-8.877460073048804E-2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421" priority="13">
      <formula>$M3&gt;$N3</formula>
    </cfRule>
  </conditionalFormatting>
  <conditionalFormatting sqref="L1:M1">
    <cfRule type="cellIs" dxfId="420" priority="10" operator="notBetween">
      <formula>0.99</formula>
      <formula>1.01</formula>
    </cfRule>
  </conditionalFormatting>
  <conditionalFormatting sqref="K7:N7">
    <cfRule type="expression" dxfId="419" priority="9">
      <formula>$M7&gt;$N7</formula>
    </cfRule>
  </conditionalFormatting>
  <conditionalFormatting sqref="D5">
    <cfRule type="cellIs" dxfId="418" priority="8" operator="greaterThan">
      <formula>TODAY()-60</formula>
    </cfRule>
  </conditionalFormatting>
  <conditionalFormatting sqref="D13:E13">
    <cfRule type="cellIs" dxfId="417" priority="6" operator="notBetween">
      <formula>0.99</formula>
      <formula>1.01</formula>
    </cfRule>
  </conditionalFormatting>
  <conditionalFormatting sqref="D3:E3">
    <cfRule type="cellIs" dxfId="416" priority="5" operator="notEqual">
      <formula>"D"</formula>
    </cfRule>
  </conditionalFormatting>
  <conditionalFormatting sqref="P16:P100 W16:W100">
    <cfRule type="cellIs" dxfId="415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414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13" priority="14" stopIfTrue="1">
      <formula>$AH$15&lt;0</formula>
    </cfRule>
  </conditionalFormatting>
  <hyperlinks>
    <hyperlink ref="B2" location="Dashboard!A1" display="Go to Dashboard" xr:uid="{8E1C1F04-E80E-4445-9E47-041AEAE438F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172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3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9485A-7C21-4CA5-B5C8-F937E57A8051}">
  <sheetPr codeName="Sheet70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199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295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45618</v>
      </c>
      <c r="R3" s="248" t="s">
        <v>662</v>
      </c>
      <c r="S3" s="254"/>
      <c r="T3" s="254">
        <v>24000</v>
      </c>
      <c r="U3" s="268">
        <v>23859.119999999999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45602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23058.127955239066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0.97061079714209719</v>
      </c>
      <c r="M8" s="136">
        <f>SUMIF($T$15:$T$100, "*Produits Structurés*", AI$15:AI$100) + SUMIF($T$15:$T$100, "Matières Premières*", AI$15:AI$100) + SUMIF($T$15:$T$100, "*Certificats*", AI$15:AI$100)</f>
        <v>0.97061079714209708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2.938920285790278E-2</v>
      </c>
      <c r="M11" s="132">
        <f>SUMIF($T$15:$T$100, "*Cash*", AI$15:AI$100)+SUMIF($S$15:$S$100, "*Monétaire*", AI$15:AI$100)</f>
        <v>2.938920285790278E-2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199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677.66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677.66</v>
      </c>
      <c r="Z15" s="7">
        <f>IF(O15&lt;&gt;"",(Y15+$D$7)/($D$6+$D$7),"")</f>
        <v>2.938920285790278E-2</v>
      </c>
      <c r="AA15" s="17">
        <f t="shared" ref="AA15:AA46" si="2">IF(S15&lt;&gt;"",Z15,"")</f>
        <v>2.938920285790278E-2</v>
      </c>
      <c r="AB15" s="196">
        <f>IF(AND(S15&lt;&gt;"",X15&lt;&gt;"-"),AA15-X15,"")</f>
        <v>9.3892028579027793E-3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677.66</v>
      </c>
      <c r="AG15" s="539" t="s">
        <v>306</v>
      </c>
      <c r="AH15" s="45">
        <f>AF15</f>
        <v>677.66</v>
      </c>
      <c r="AI15" s="46">
        <f>(AH15*P15)/($D$6+$D$7)</f>
        <v>2.938920285790278E-2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199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0.84774499830451</v>
      </c>
      <c r="Q16" s="244">
        <v>24000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22380.467955239066</v>
      </c>
      <c r="Z16" s="7">
        <f>IF(H16&lt;&gt;"",Y16/($D$6+$D$7),"")</f>
        <v>0.97061079714209719</v>
      </c>
      <c r="AA16" s="17">
        <f t="shared" si="2"/>
        <v>0.97061079714209719</v>
      </c>
      <c r="AB16" s="196">
        <f>IF(AND(S16&lt;&gt;"",X16&lt;&gt;"-"),AA16-X16,"")</f>
        <v>-9.3892028579027897E-3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24000</v>
      </c>
      <c r="AI16" s="46">
        <f>IF(AH16&lt;&gt;"",(AH16*R16*W16*P16)/($D$6+$D$7),"")</f>
        <v>0.97061079714209708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ref="Y17:Y78" si="3">IF(H17&lt;&gt;"",R17*W17*Q17*P17,"")</f>
        <v/>
      </c>
      <c r="Z17" s="7" t="str">
        <f t="shared" ref="Z17:Z78" si="4">IF(H17&lt;&gt;"",Y17/($D$6+$D$7),"")</f>
        <v/>
      </c>
      <c r="AA17" s="17" t="str">
        <f t="shared" si="2"/>
        <v/>
      </c>
      <c r="AB17" s="196" t="str">
        <f t="shared" ref="AB17:AB78" si="5">IF(AND(S17&lt;&gt;"",X17&lt;&gt;"-"),AA17-X17,"")</f>
        <v/>
      </c>
      <c r="AC17" s="247" t="str">
        <f t="shared" ref="AC17:AC78" si="6">IF(AND($AA17&lt;&gt;"",Q17&lt;&gt;""),($D$6+$D$7)*AA17-Y17,"")</f>
        <v/>
      </c>
      <c r="AD17" s="246" t="str">
        <f t="shared" ref="AD17:AD78" si="7">IF(AND($AC17&lt;&gt;""),AC17/R17/W17/P17,"")</f>
        <v/>
      </c>
      <c r="AE17" s="18" t="str">
        <f t="shared" ref="AE17:AE78" si="8">IF(Q17&lt;&gt;"",ROUND(AD17,0),"")</f>
        <v/>
      </c>
      <c r="AF17" s="247" t="str">
        <f t="shared" ref="AF17:AF78" si="9">IF(AD17&lt;&gt;"",AE17*R17*W17,"")</f>
        <v/>
      </c>
      <c r="AG17" s="247" t="str">
        <f t="shared" ref="AG17:AG78" si="10">IF(AD17&lt;&gt;"",AE17*R17*W17*P17,"")</f>
        <v/>
      </c>
      <c r="AH17" s="45" t="str">
        <f t="shared" ref="AH17:AH78" si="11">IF(H17&lt;&gt;"",AE17+Q17,"")</f>
        <v/>
      </c>
      <c r="AI17" s="46" t="str">
        <f t="shared" ref="AI17:AI78" si="12">IF(AH17&lt;&gt;"",(AH17*R17*W17*P17)/($D$6+$D$7),"")</f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3"/>
        <v/>
      </c>
      <c r="Z18" s="7" t="str">
        <f t="shared" si="4"/>
        <v/>
      </c>
      <c r="AA18" s="17" t="str">
        <f t="shared" si="2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0.02</v>
      </c>
      <c r="E19" s="568">
        <f t="shared" si="0"/>
        <v>2.938920285790278E-2</v>
      </c>
      <c r="F19" s="566">
        <f t="shared" si="1"/>
        <v>9.3892028579027793E-3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>
        <v>0.98</v>
      </c>
      <c r="E20" s="568">
        <f t="shared" si="0"/>
        <v>0.97061079714209708</v>
      </c>
      <c r="F20" s="566">
        <f t="shared" si="1"/>
        <v>-9.3892028579029008E-3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412" priority="13">
      <formula>$M3&gt;$N3</formula>
    </cfRule>
  </conditionalFormatting>
  <conditionalFormatting sqref="L1:M1">
    <cfRule type="cellIs" dxfId="411" priority="10" operator="notBetween">
      <formula>0.99</formula>
      <formula>1.01</formula>
    </cfRule>
  </conditionalFormatting>
  <conditionalFormatting sqref="K7:N7">
    <cfRule type="expression" dxfId="410" priority="9">
      <formula>$M7&gt;$N7</formula>
    </cfRule>
  </conditionalFormatting>
  <conditionalFormatting sqref="D5">
    <cfRule type="cellIs" dxfId="409" priority="8" operator="greaterThan">
      <formula>TODAY()-60</formula>
    </cfRule>
  </conditionalFormatting>
  <conditionalFormatting sqref="D13:E13">
    <cfRule type="cellIs" dxfId="408" priority="6" operator="notBetween">
      <formula>0.99</formula>
      <formula>1.01</formula>
    </cfRule>
  </conditionalFormatting>
  <conditionalFormatting sqref="D3:E3">
    <cfRule type="cellIs" dxfId="407" priority="5" operator="notEqual">
      <formula>"D"</formula>
    </cfRule>
  </conditionalFormatting>
  <conditionalFormatting sqref="P16:P100 W16:W100">
    <cfRule type="cellIs" dxfId="406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405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404" priority="14" stopIfTrue="1">
      <formula>$AH$15&lt;0</formula>
    </cfRule>
  </conditionalFormatting>
  <hyperlinks>
    <hyperlink ref="B2" location="Dashboard!A1" display="Go to Dashboard" xr:uid="{9597C6CF-1C6F-4296-AF71-01105D600AF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094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4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E4B8E-DD82-4998-8440-F1D9A8C88EB6}">
  <sheetPr codeName="Sheet55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206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301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0.31942819062103317</v>
      </c>
      <c r="M3" s="131">
        <f>SUMIF($L$15:$L$100, "VIA *", AA$15:AA$100)</f>
        <v>0.31942819062103317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46007</v>
      </c>
      <c r="R3" s="248" t="s">
        <v>6</v>
      </c>
      <c r="S3" s="254"/>
      <c r="T3" s="254">
        <v>4</v>
      </c>
      <c r="U3" s="268">
        <v>4570.5600000000004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41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0.59663922131077318</v>
      </c>
      <c r="M4" s="132">
        <f>SUMPRODUCT($V$15:$V$100,AI15:AI100)</f>
        <v>0.59663922131077318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46003</v>
      </c>
      <c r="R4" s="249" t="s">
        <v>10</v>
      </c>
      <c r="S4" s="255"/>
      <c r="T4" s="255">
        <v>645</v>
      </c>
      <c r="U4" s="269">
        <v>9852.3799999999992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45638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0.45289653553130826</v>
      </c>
      <c r="M5" s="134">
        <f>SUMIF($S$15:$S$100, "Actions*", AI$15:AI$100)</f>
        <v>0.45289653553130826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46002</v>
      </c>
      <c r="R5" s="249" t="s">
        <v>53</v>
      </c>
      <c r="S5" s="255"/>
      <c r="T5" s="255">
        <v>2</v>
      </c>
      <c r="U5" s="269">
        <v>5626.54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32389.814999999999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45665</v>
      </c>
      <c r="R6" s="249" t="s">
        <v>6</v>
      </c>
      <c r="S6" s="255"/>
      <c r="T6" s="255">
        <v>5</v>
      </c>
      <c r="U6" s="269">
        <v>5389.9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45663</v>
      </c>
      <c r="R7" s="249" t="s">
        <v>10</v>
      </c>
      <c r="S7" s="255"/>
      <c r="T7" s="255">
        <v>300</v>
      </c>
      <c r="U7" s="269">
        <v>4083.26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0.31942819062103317</v>
      </c>
      <c r="M9" s="136">
        <f>SUMIF($T$15:$T$100, "*Diversifié*", AI$15:AI$100)</f>
        <v>0.31942819062103317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0.22767527384765862</v>
      </c>
      <c r="M11" s="132">
        <f>SUMIF($T$15:$T$100, "*Cash*", AI$15:AI$100)+SUMIF($S$15:$S$100, "*Monétaire*", AI$15:AI$100)</f>
        <v>0.22767527384765862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1759.95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0.17724823207345053</v>
      </c>
      <c r="Y15" s="247">
        <f>IF(H15&lt;&gt;"",R15*W15*Q15*P15,"")</f>
        <v>1759.95</v>
      </c>
      <c r="Z15" s="7">
        <f>IF(O15&lt;&gt;"",(Y15+$D$7)/($D$6+$D$7),"")</f>
        <v>5.4336525231774249E-2</v>
      </c>
      <c r="AA15" s="17">
        <f t="shared" ref="AA15:AA46" si="2">IF(S15&lt;&gt;"",Z15,"")</f>
        <v>5.4336525231774249E-2</v>
      </c>
      <c r="AB15" s="196">
        <f>IF(AND(S15&lt;&gt;"",X15&lt;&gt;"-"),AA15-X15,"")</f>
        <v>-0.12291170684167628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1759.95</v>
      </c>
      <c r="AG15" s="539" t="s">
        <v>306</v>
      </c>
      <c r="AH15" s="45">
        <f>AF15</f>
        <v>1759.95</v>
      </c>
      <c r="AI15" s="46">
        <f>(AH15*P15)/($D$6+$D$7)</f>
        <v>5.4336525231774249E-2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1181</v>
      </c>
      <c r="I16" s="242" t="s">
        <v>206</v>
      </c>
      <c r="J16" s="242" t="s">
        <v>711</v>
      </c>
      <c r="K16" s="242" t="s">
        <v>548</v>
      </c>
      <c r="L16" s="572" t="s">
        <v>10</v>
      </c>
      <c r="M16" s="572"/>
      <c r="N16" s="572"/>
      <c r="O16" s="241" t="s">
        <v>58</v>
      </c>
      <c r="P16" s="243">
        <v>1</v>
      </c>
      <c r="Q16" s="244">
        <v>945</v>
      </c>
      <c r="R16" s="245">
        <v>15.523</v>
      </c>
      <c r="S16" s="2" t="s">
        <v>220</v>
      </c>
      <c r="T16" s="2" t="s">
        <v>223</v>
      </c>
      <c r="U16" s="2" t="s">
        <v>622</v>
      </c>
      <c r="V16" s="109">
        <v>1</v>
      </c>
      <c r="W16" s="579">
        <v>1</v>
      </c>
      <c r="X16" s="130">
        <v>0.36409231388032687</v>
      </c>
      <c r="Y16" s="247">
        <f>IF(H16&lt;&gt;"",R16*W16*Q16*P16,"")</f>
        <v>14669.235000000001</v>
      </c>
      <c r="Z16" s="7">
        <f>IF(H16&lt;&gt;"",Y16/($D$6+$D$7),"")</f>
        <v>0.45289653553130826</v>
      </c>
      <c r="AA16" s="17">
        <f t="shared" si="2"/>
        <v>0.45289653553130826</v>
      </c>
      <c r="AB16" s="196">
        <f>IF(AND(S16&lt;&gt;"",X16&lt;&gt;"-"),AA16-X16,"")</f>
        <v>8.8804221650981396E-2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945</v>
      </c>
      <c r="AI16" s="46">
        <f>IF(AH16&lt;&gt;"",(AH16*R16*W16*P16)/($D$6+$D$7),"")</f>
        <v>0.45289653553130826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0.36409231388032687</v>
      </c>
      <c r="E17" s="565">
        <f t="shared" si="0"/>
        <v>0.45289653553130826</v>
      </c>
      <c r="F17" s="566">
        <f t="shared" si="1"/>
        <v>8.8804221650981396E-2</v>
      </c>
      <c r="G17" s="43"/>
      <c r="H17" s="197" t="s">
        <v>1173</v>
      </c>
      <c r="I17" s="242" t="s">
        <v>206</v>
      </c>
      <c r="J17" s="242" t="s">
        <v>707</v>
      </c>
      <c r="K17" s="242" t="s">
        <v>543</v>
      </c>
      <c r="L17" s="572" t="s">
        <v>6</v>
      </c>
      <c r="M17" s="572"/>
      <c r="N17" s="572"/>
      <c r="O17" s="241" t="s">
        <v>58</v>
      </c>
      <c r="P17" s="243">
        <v>1</v>
      </c>
      <c r="Q17" s="244">
        <v>9</v>
      </c>
      <c r="R17" s="245">
        <v>1149.58</v>
      </c>
      <c r="S17" s="2" t="s">
        <v>226</v>
      </c>
      <c r="T17" s="2" t="s">
        <v>227</v>
      </c>
      <c r="U17" s="2" t="s">
        <v>622</v>
      </c>
      <c r="V17" s="109">
        <v>0.45</v>
      </c>
      <c r="W17" s="579">
        <v>1</v>
      </c>
      <c r="X17" s="130">
        <v>0.4586594540462226</v>
      </c>
      <c r="Y17" s="247">
        <f>IF(H17&lt;&gt;"",R17*W17*Q17*P17,"")</f>
        <v>10346.219999999999</v>
      </c>
      <c r="Z17" s="7">
        <f>IF(H17&lt;&gt;"",Y17/($D$6+$D$7),"")</f>
        <v>0.31942819062103317</v>
      </c>
      <c r="AA17" s="17">
        <f t="shared" si="2"/>
        <v>0.31942819062103317</v>
      </c>
      <c r="AB17" s="196">
        <f>IF(AND(S17&lt;&gt;"",X17&lt;&gt;"-"),AA17-X17,"")</f>
        <v>-0.13923126342518943</v>
      </c>
      <c r="AC17" s="247">
        <f>IF(AND($AA17&lt;&gt;"",Q17&lt;&gt;""),($D$6+$D$7)*AA17-Y17,"")</f>
        <v>0</v>
      </c>
      <c r="AD17" s="246">
        <f>IF(AND($AC17&lt;&gt;""),AC17/R17/W17/P17,"")</f>
        <v>0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9</v>
      </c>
      <c r="AI17" s="46">
        <f>IF(AH17&lt;&gt;"",(AH17*R17*W17*P17)/($D$6+$D$7),"")</f>
        <v>0.31942819062103317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1124</v>
      </c>
      <c r="I18" s="242" t="s">
        <v>206</v>
      </c>
      <c r="J18" s="242" t="s">
        <v>701</v>
      </c>
      <c r="K18" s="242" t="s">
        <v>544</v>
      </c>
      <c r="L18" s="572" t="s">
        <v>53</v>
      </c>
      <c r="M18" s="572"/>
      <c r="N18" s="572"/>
      <c r="O18" s="241" t="s">
        <v>58</v>
      </c>
      <c r="P18" s="243">
        <v>1</v>
      </c>
      <c r="Q18" s="244">
        <v>2</v>
      </c>
      <c r="R18" s="245">
        <v>2807.2049999999999</v>
      </c>
      <c r="S18" s="2" t="s">
        <v>228</v>
      </c>
      <c r="T18" s="2" t="s">
        <v>229</v>
      </c>
      <c r="U18" s="2" t="s">
        <v>621</v>
      </c>
      <c r="V18" s="109">
        <v>0</v>
      </c>
      <c r="W18" s="579">
        <v>1</v>
      </c>
      <c r="X18" s="130" t="s">
        <v>306</v>
      </c>
      <c r="Y18" s="247">
        <f>IF(H18&lt;&gt;"",R18*W18*Q18*P18,"")</f>
        <v>5614.41</v>
      </c>
      <c r="Z18" s="7">
        <f>IF(H18&lt;&gt;"",Y18/($D$6+$D$7),"")</f>
        <v>0.17333874861588436</v>
      </c>
      <c r="AA18" s="17">
        <f t="shared" si="2"/>
        <v>0.17333874861588436</v>
      </c>
      <c r="AB18" s="196" t="str">
        <f>IF(AND(S18&lt;&gt;"",X18&lt;&gt;"-"),AA18-X18,"")</f>
        <v/>
      </c>
      <c r="AC18" s="247">
        <f>IF(AND($AA18&lt;&gt;"",Q18&lt;&gt;""),($D$6+$D$7)*AA18-Y18,"")</f>
        <v>0</v>
      </c>
      <c r="AD18" s="246">
        <f>IF(AND($AC18&lt;&gt;""),AC18/R18/W18/P18,"")</f>
        <v>0</v>
      </c>
      <c r="AE18" s="18">
        <f>IF(Q18&lt;&gt;"",ROUND(AD18,0),"")</f>
        <v>0</v>
      </c>
      <c r="AF18" s="247">
        <f>IF(AD18&lt;&gt;"",AE18*R18*W18,"")</f>
        <v>0</v>
      </c>
      <c r="AG18" s="247">
        <f>IF(AD18&lt;&gt;"",AE18*R18*W18*P18,"")</f>
        <v>0</v>
      </c>
      <c r="AH18" s="45">
        <f>IF(H18&lt;&gt;"",AE18+Q18,"")</f>
        <v>2</v>
      </c>
      <c r="AI18" s="46">
        <f>IF(AH18&lt;&gt;"",(AH18*R18*W18*P18)/($D$6+$D$7),"")</f>
        <v>0.17333874861588436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0.17724823207345053</v>
      </c>
      <c r="E19" s="568">
        <f t="shared" si="0"/>
        <v>5.4336525231774249E-2</v>
      </c>
      <c r="F19" s="566">
        <f t="shared" si="1"/>
        <v>-0.12291170684167628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ref="Y19:Y78" si="3">IF(H19&lt;&gt;"",R19*W19*Q19*P19,"")</f>
        <v/>
      </c>
      <c r="Z19" s="7" t="str">
        <f t="shared" ref="Z19:Z78" si="4">IF(H19&lt;&gt;"",Y19/($D$6+$D$7),"")</f>
        <v/>
      </c>
      <c r="AA19" s="17" t="str">
        <f t="shared" si="2"/>
        <v/>
      </c>
      <c r="AB19" s="196" t="str">
        <f t="shared" ref="AB19:AB78" si="5">IF(AND(S19&lt;&gt;"",X19&lt;&gt;"-"),AA19-X19,"")</f>
        <v/>
      </c>
      <c r="AC19" s="247" t="str">
        <f t="shared" ref="AC19:AC78" si="6">IF(AND($AA19&lt;&gt;"",Q19&lt;&gt;""),($D$6+$D$7)*AA19-Y19,"")</f>
        <v/>
      </c>
      <c r="AD19" s="246" t="str">
        <f t="shared" ref="AD19:AD78" si="7">IF(AND($AC19&lt;&gt;""),AC19/R19/W19/P19,"")</f>
        <v/>
      </c>
      <c r="AE19" s="18" t="str">
        <f t="shared" ref="AE19:AE78" si="8">IF(Q19&lt;&gt;"",ROUND(AD19,0),"")</f>
        <v/>
      </c>
      <c r="AF19" s="247" t="str">
        <f t="shared" ref="AF19:AF78" si="9">IF(AD19&lt;&gt;"",AE19*R19*W19,"")</f>
        <v/>
      </c>
      <c r="AG19" s="247" t="str">
        <f t="shared" ref="AG19:AG78" si="10">IF(AD19&lt;&gt;"",AE19*R19*W19*P19,"")</f>
        <v/>
      </c>
      <c r="AH19" s="45" t="str">
        <f t="shared" ref="AH19:AH78" si="11">IF(H19&lt;&gt;"",AE19+Q19,"")</f>
        <v/>
      </c>
      <c r="AI19" s="46" t="str">
        <f t="shared" ref="AI19:AI78" si="12">IF(AH19&lt;&gt;"",(AH19*R19*W19*P19)/($D$6+$D$7),"")</f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0.4586594540462226</v>
      </c>
      <c r="E26" s="568">
        <f t="shared" si="0"/>
        <v>0.31942819062103317</v>
      </c>
      <c r="F26" s="566">
        <f t="shared" si="1"/>
        <v>-0.13923126342518943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0.17333874861588436</v>
      </c>
      <c r="F41" s="571">
        <f t="shared" si="1"/>
        <v>0.17333874861588436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403" priority="13">
      <formula>$M3&gt;$N3</formula>
    </cfRule>
  </conditionalFormatting>
  <conditionalFormatting sqref="L1:M1">
    <cfRule type="cellIs" dxfId="402" priority="10" operator="notBetween">
      <formula>0.99</formula>
      <formula>1.01</formula>
    </cfRule>
  </conditionalFormatting>
  <conditionalFormatting sqref="K7:N7">
    <cfRule type="expression" dxfId="401" priority="9">
      <formula>$M7&gt;$N7</formula>
    </cfRule>
  </conditionalFormatting>
  <conditionalFormatting sqref="D5">
    <cfRule type="cellIs" dxfId="400" priority="8" operator="greaterThan">
      <formula>TODAY()-60</formula>
    </cfRule>
  </conditionalFormatting>
  <conditionalFormatting sqref="D13:E13">
    <cfRule type="cellIs" dxfId="399" priority="6" operator="notBetween">
      <formula>0.99</formula>
      <formula>1.01</formula>
    </cfRule>
  </conditionalFormatting>
  <conditionalFormatting sqref="D3:E3">
    <cfRule type="cellIs" dxfId="398" priority="5" operator="notEqual">
      <formula>"D"</formula>
    </cfRule>
  </conditionalFormatting>
  <conditionalFormatting sqref="P16:P100 W16:W100">
    <cfRule type="cellIs" dxfId="397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96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95" priority="14" stopIfTrue="1">
      <formula>$AH$15&lt;0</formula>
    </cfRule>
  </conditionalFormatting>
  <hyperlinks>
    <hyperlink ref="B2" location="Dashboard!A1" display="Go to Dashboard" xr:uid="{70172E1A-C76E-42CB-B5C8-5680470221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660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1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2BCB1-6F01-437B-B2B0-ABE807FCE10C}">
  <sheetPr codeName="Sheet69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689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690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45629</v>
      </c>
      <c r="R3" s="248" t="s">
        <v>662</v>
      </c>
      <c r="S3" s="254"/>
      <c r="T3" s="254">
        <v>39000</v>
      </c>
      <c r="U3" s="268">
        <v>38966.6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45610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36698.760427263478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0.99099424623196619</v>
      </c>
      <c r="M8" s="136">
        <f>SUMIF($T$15:$T$100, "*Produits Structurés*", AI$15:AI$100) + SUMIF($T$15:$T$100, "Matières Premières*", AI$15:AI$100) + SUMIF($T$15:$T$100, "*Certificats*", AI$15:AI$100)</f>
        <v>0.99099424623196619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9.0057537680338605E-3</v>
      </c>
      <c r="M11" s="132">
        <f>SUMIF($T$15:$T$100, "*Cash*", AI$15:AI$100)+SUMIF($S$15:$S$100, "*Monétaire*", AI$15:AI$100)</f>
        <v>9.0057537680338605E-3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689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330.5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330.5</v>
      </c>
      <c r="Z15" s="7">
        <f>IF(O15&lt;&gt;"",(Y15+$D$7)/($D$6+$D$7),"")</f>
        <v>9.0057537680338605E-3</v>
      </c>
      <c r="AA15" s="17">
        <f t="shared" ref="AA15:AA46" si="2">IF(S15&lt;&gt;"",Z15,"")</f>
        <v>9.0057537680338605E-3</v>
      </c>
      <c r="AB15" s="196">
        <f>IF(AND(S15&lt;&gt;"",X15&lt;&gt;"-"),AA15-X15,"")</f>
        <v>-1.099424623196614E-2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330.5</v>
      </c>
      <c r="AG15" s="539" t="s">
        <v>306</v>
      </c>
      <c r="AH15" s="45">
        <f>AF15</f>
        <v>330.5</v>
      </c>
      <c r="AI15" s="46">
        <f>(AH15*P15)/($D$6+$D$7)</f>
        <v>9.0057537680338605E-3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689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0.84774499830451</v>
      </c>
      <c r="Q16" s="244">
        <v>39000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36368.260427263478</v>
      </c>
      <c r="Z16" s="7">
        <f>IF(H16&lt;&gt;"",Y16/($D$6+$D$7),"")</f>
        <v>0.99099424623196619</v>
      </c>
      <c r="AA16" s="17">
        <f t="shared" si="2"/>
        <v>0.99099424623196619</v>
      </c>
      <c r="AB16" s="196">
        <f>IF(AND(S16&lt;&gt;"",X16&lt;&gt;"-"),AA16-X16,"")</f>
        <v>1.0994246231966209E-2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39000</v>
      </c>
      <c r="AI16" s="46">
        <f>IF(AH16&lt;&gt;"",(AH16*R16*W16*P16)/($D$6+$D$7),"")</f>
        <v>0.99099424623196619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ref="Y17:Y78" si="3">IF(H17&lt;&gt;"",R17*W17*Q17*P17,"")</f>
        <v/>
      </c>
      <c r="Z17" s="7" t="str">
        <f t="shared" ref="Z17:Z78" si="4">IF(H17&lt;&gt;"",Y17/($D$6+$D$7),"")</f>
        <v/>
      </c>
      <c r="AA17" s="17" t="str">
        <f t="shared" si="2"/>
        <v/>
      </c>
      <c r="AB17" s="196" t="str">
        <f t="shared" ref="AB17:AB78" si="5">IF(AND(S17&lt;&gt;"",X17&lt;&gt;"-"),AA17-X17,"")</f>
        <v/>
      </c>
      <c r="AC17" s="247" t="str">
        <f t="shared" ref="AC17:AC78" si="6">IF(AND($AA17&lt;&gt;"",Q17&lt;&gt;""),($D$6+$D$7)*AA17-Y17,"")</f>
        <v/>
      </c>
      <c r="AD17" s="246" t="str">
        <f t="shared" ref="AD17:AD78" si="7">IF(AND($AC17&lt;&gt;""),AC17/R17/W17/P17,"")</f>
        <v/>
      </c>
      <c r="AE17" s="18" t="str">
        <f t="shared" ref="AE17:AE78" si="8">IF(Q17&lt;&gt;"",ROUND(AD17,0),"")</f>
        <v/>
      </c>
      <c r="AF17" s="247" t="str">
        <f t="shared" ref="AF17:AF78" si="9">IF(AD17&lt;&gt;"",AE17*R17*W17,"")</f>
        <v/>
      </c>
      <c r="AG17" s="247" t="str">
        <f t="shared" ref="AG17:AG78" si="10">IF(AD17&lt;&gt;"",AE17*R17*W17*P17,"")</f>
        <v/>
      </c>
      <c r="AH17" s="45" t="str">
        <f t="shared" ref="AH17:AH78" si="11">IF(H17&lt;&gt;"",AE17+Q17,"")</f>
        <v/>
      </c>
      <c r="AI17" s="46" t="str">
        <f t="shared" ref="AI17:AI78" si="12">IF(AH17&lt;&gt;"",(AH17*R17*W17*P17)/($D$6+$D$7),"")</f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3"/>
        <v/>
      </c>
      <c r="Z18" s="7" t="str">
        <f t="shared" si="4"/>
        <v/>
      </c>
      <c r="AA18" s="17" t="str">
        <f t="shared" si="2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0.02</v>
      </c>
      <c r="E19" s="568">
        <f t="shared" si="0"/>
        <v>9.0057537680338605E-3</v>
      </c>
      <c r="F19" s="566">
        <f t="shared" si="1"/>
        <v>-1.099424623196614E-2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>
        <v>0.98</v>
      </c>
      <c r="E20" s="568">
        <f t="shared" si="0"/>
        <v>0.99099424623196619</v>
      </c>
      <c r="F20" s="566">
        <f t="shared" si="1"/>
        <v>1.0994246231966209E-2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94" priority="13">
      <formula>$M3&gt;$N3</formula>
    </cfRule>
  </conditionalFormatting>
  <conditionalFormatting sqref="L1:M1">
    <cfRule type="cellIs" dxfId="393" priority="10" operator="notBetween">
      <formula>0.99</formula>
      <formula>1.01</formula>
    </cfRule>
  </conditionalFormatting>
  <conditionalFormatting sqref="K7:N7">
    <cfRule type="expression" dxfId="392" priority="9">
      <formula>$M7&gt;$N7</formula>
    </cfRule>
  </conditionalFormatting>
  <conditionalFormatting sqref="D5">
    <cfRule type="cellIs" dxfId="391" priority="8" operator="greaterThan">
      <formula>TODAY()-60</formula>
    </cfRule>
  </conditionalFormatting>
  <conditionalFormatting sqref="D13:E13">
    <cfRule type="cellIs" dxfId="390" priority="6" operator="notBetween">
      <formula>0.99</formula>
      <formula>1.01</formula>
    </cfRule>
  </conditionalFormatting>
  <conditionalFormatting sqref="D3:E3">
    <cfRule type="cellIs" dxfId="389" priority="5" operator="notEqual">
      <formula>"D"</formula>
    </cfRule>
  </conditionalFormatting>
  <conditionalFormatting sqref="P16:P100 W16:W100">
    <cfRule type="cellIs" dxfId="388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87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86" priority="14" stopIfTrue="1">
      <formula>$AH$15&lt;0</formula>
    </cfRule>
  </conditionalFormatting>
  <hyperlinks>
    <hyperlink ref="B2" location="Dashboard!A1" display="Go to Dashboard" xr:uid="{47A9CF08-6404-4985-895E-7565A21C772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992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2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0C75E-A8AF-4E83-B542-CF631B75A7DB}">
  <sheetPr codeName="Sheet68">
    <tabColor rgb="FFFFFFFF"/>
  </sheetPr>
  <dimension ref="A1:BN116"/>
  <sheetViews>
    <sheetView topLeftCell="C1" zoomScale="88" zoomScaleNormal="88" workbookViewId="0">
      <selection activeCell="X24" sqref="X2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6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</row>
    <row r="2" spans="1:66" ht="28.5" customHeight="1" x14ac:dyDescent="0.25">
      <c r="A2" s="19"/>
      <c r="B2" s="535" t="s">
        <v>26</v>
      </c>
      <c r="C2" s="551"/>
      <c r="D2" s="551" t="s">
        <v>203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</row>
    <row r="3" spans="1:66" x14ac:dyDescent="0.25">
      <c r="A3" s="19"/>
      <c r="B3" s="552" t="s">
        <v>298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45639</v>
      </c>
      <c r="R3" s="248" t="s">
        <v>662</v>
      </c>
      <c r="S3" s="254"/>
      <c r="T3" s="254">
        <v>37000</v>
      </c>
      <c r="U3" s="268">
        <v>37081.22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</row>
    <row r="4" spans="1:66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</row>
    <row r="5" spans="1:66" x14ac:dyDescent="0.25">
      <c r="A5" s="19"/>
      <c r="B5" s="554"/>
      <c r="C5" s="556">
        <v>45638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</row>
    <row r="6" spans="1:66" x14ac:dyDescent="0.25">
      <c r="A6" s="19"/>
      <c r="B6" s="25" t="s">
        <v>51</v>
      </c>
      <c r="C6" s="557"/>
      <c r="D6" s="574">
        <f>SUM(Y15:Y100)</f>
        <v>35363.251232507166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</row>
    <row r="7" spans="1:66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</row>
    <row r="8" spans="1:66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0.97025145595425721</v>
      </c>
      <c r="M8" s="136">
        <f>SUMIF($T$15:$T$100, "*Produits Structurés*", AI$15:AI$100) + SUMIF($T$15:$T$100, "Matières Premières*", AI$15:AI$100) + SUMIF($T$15:$T$100, "*Certificats*", AI$15:AI$100)</f>
        <v>0.97025145595425721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</row>
    <row r="9" spans="1:6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</row>
    <row r="10" spans="1:6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</row>
    <row r="11" spans="1:6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2.9748544045742925E-2</v>
      </c>
      <c r="M11" s="132">
        <f>SUMIF($T$15:$T$100, "*Cash*", AI$15:AI$100)+SUMIF($S$15:$S$100, "*Monétaire*", AI$15:AI$100)</f>
        <v>2.9748544045742925E-2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</row>
    <row r="12" spans="1:66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</row>
    <row r="13" spans="1:66" x14ac:dyDescent="0.25">
      <c r="A13" s="19"/>
      <c r="B13" s="19"/>
      <c r="C13" s="19"/>
      <c r="D13" s="137">
        <f>SUM(D15:D50)</f>
        <v>1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</row>
    <row r="14" spans="1:66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</row>
    <row r="15" spans="1:66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71.260000000000005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71.260000000000005</v>
      </c>
      <c r="Z15" s="7">
        <f>IF(O15&lt;&gt;"",(Y15+$D$7)/($D$6+$D$7),"")</f>
        <v>2.0150862128450243E-3</v>
      </c>
      <c r="AA15" s="17">
        <f t="shared" ref="AA15:AA46" si="2">IF(S15&lt;&gt;"",Z15,"")</f>
        <v>2.0150862128450243E-3</v>
      </c>
      <c r="AB15" s="196">
        <f>IF(AND(S15&lt;&gt;"",X15&lt;&gt;"-"),AA15-X15,"")</f>
        <v>-1.7984913787154975E-2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71.260000000000005</v>
      </c>
      <c r="AG15" s="539" t="s">
        <v>306</v>
      </c>
      <c r="AH15" s="45">
        <f>AF15</f>
        <v>71.260000000000005</v>
      </c>
      <c r="AI15" s="46">
        <f>(AH15*P15)/($D$6+$D$7)</f>
        <v>2.0150862128450243E-3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</row>
    <row r="16" spans="1:66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1135</v>
      </c>
      <c r="I16" s="543" t="s">
        <v>203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0.84302815714044854</v>
      </c>
      <c r="Q16" s="546">
        <v>1163.3599999999999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>IF(H16&lt;&gt;"",R16*W16*Q16*P16,"")</f>
        <v>980.74523689091211</v>
      </c>
      <c r="Z16" s="7">
        <f>IF(H16&lt;&gt;"",Y16/($D$6+$D$7),"")</f>
        <v>2.77334578328979E-2</v>
      </c>
      <c r="AA16" s="17">
        <f t="shared" si="2"/>
        <v>2.77334578328979E-2</v>
      </c>
      <c r="AB16" s="196" t="str">
        <f>IF(AND(S16&lt;&gt;"",X16&lt;&gt;"-"),AA16-X16,"")</f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1163.3599999999999</v>
      </c>
      <c r="AI16" s="46">
        <f>(AH16*P16)/($D$6+$D$7)</f>
        <v>2.77334578328979E-2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</row>
    <row r="17" spans="1:66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1302</v>
      </c>
      <c r="I17" s="242" t="s">
        <v>203</v>
      </c>
      <c r="J17" s="242" t="s">
        <v>758</v>
      </c>
      <c r="K17" s="242" t="s">
        <v>673</v>
      </c>
      <c r="L17" s="572" t="s">
        <v>662</v>
      </c>
      <c r="M17" s="572"/>
      <c r="N17" s="572"/>
      <c r="O17" s="241" t="s">
        <v>865</v>
      </c>
      <c r="P17" s="243">
        <v>0.84302815714044854</v>
      </c>
      <c r="Q17" s="244">
        <v>37000</v>
      </c>
      <c r="R17" s="245">
        <v>110</v>
      </c>
      <c r="S17" s="2" t="s">
        <v>66</v>
      </c>
      <c r="T17" s="2" t="s">
        <v>66</v>
      </c>
      <c r="U17" s="2" t="s">
        <v>620</v>
      </c>
      <c r="V17" s="109">
        <v>0</v>
      </c>
      <c r="W17" s="579">
        <v>0.01</v>
      </c>
      <c r="X17" s="130">
        <v>0.98</v>
      </c>
      <c r="Y17" s="247">
        <f>IF(H17&lt;&gt;"",R17*W17*Q17*P17,"")</f>
        <v>34311.245995616257</v>
      </c>
      <c r="Z17" s="7">
        <f>IF(H17&lt;&gt;"",Y17/($D$6+$D$7),"")</f>
        <v>0.97025145595425721</v>
      </c>
      <c r="AA17" s="17">
        <f t="shared" si="2"/>
        <v>0.97025145595425721</v>
      </c>
      <c r="AB17" s="196">
        <f>IF(AND(S17&lt;&gt;"",X17&lt;&gt;"-"),AA17-X17,"")</f>
        <v>-9.7485440457427686E-3</v>
      </c>
      <c r="AC17" s="247">
        <f>IF(AND($AA17&lt;&gt;"",Q17&lt;&gt;""),($D$6+$D$7)*AA17-Y17,"")</f>
        <v>0</v>
      </c>
      <c r="AD17" s="246">
        <f>IF(AND($AC17&lt;&gt;""),AC17/R17/W17/P17,"")</f>
        <v>0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37000</v>
      </c>
      <c r="AI17" s="46">
        <f>IF(AH17&lt;&gt;"",(AH17*R17*W17*P17)/($D$6+$D$7),"")</f>
        <v>0.97025145595425721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</row>
    <row r="18" spans="1:66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ref="Y18:Y78" si="3">IF(H18&lt;&gt;"",R18*W18*Q18*P18,"")</f>
        <v/>
      </c>
      <c r="Z18" s="7" t="str">
        <f t="shared" ref="Z18:Z78" si="4">IF(H18&lt;&gt;"",Y18/($D$6+$D$7),"")</f>
        <v/>
      </c>
      <c r="AA18" s="17" t="str">
        <f t="shared" si="2"/>
        <v/>
      </c>
      <c r="AB18" s="196" t="str">
        <f t="shared" ref="AB18:AB78" si="5">IF(AND(S18&lt;&gt;"",X18&lt;&gt;"-"),AA18-X18,"")</f>
        <v/>
      </c>
      <c r="AC18" s="247" t="str">
        <f t="shared" ref="AC18:AC78" si="6">IF(AND($AA18&lt;&gt;"",Q18&lt;&gt;""),($D$6+$D$7)*AA18-Y18,"")</f>
        <v/>
      </c>
      <c r="AD18" s="246" t="str">
        <f t="shared" ref="AD18:AD78" si="7">IF(AND($AC18&lt;&gt;""),AC18/R18/W18/P18,"")</f>
        <v/>
      </c>
      <c r="AE18" s="18" t="str">
        <f t="shared" ref="AE18:AE78" si="8">IF(Q18&lt;&gt;"",ROUND(AD18,0),"")</f>
        <v/>
      </c>
      <c r="AF18" s="247" t="str">
        <f t="shared" ref="AF18:AF78" si="9">IF(AD18&lt;&gt;"",AE18*R18*W18,"")</f>
        <v/>
      </c>
      <c r="AG18" s="247" t="str">
        <f t="shared" ref="AG18:AG78" si="10">IF(AD18&lt;&gt;"",AE18*R18*W18*P18,"")</f>
        <v/>
      </c>
      <c r="AH18" s="45" t="str">
        <f t="shared" ref="AH18:AH78" si="11">IF(H18&lt;&gt;"",AE18+Q18,"")</f>
        <v/>
      </c>
      <c r="AI18" s="46" t="str">
        <f t="shared" ref="AI18:AI78" si="12">IF(AH18&lt;&gt;"",(AH18*R18*W18*P18)/($D$6+$D$7),"")</f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</row>
    <row r="19" spans="1:66" x14ac:dyDescent="0.25">
      <c r="A19" s="585"/>
      <c r="B19" s="529" t="s">
        <v>16</v>
      </c>
      <c r="C19" s="530" t="s">
        <v>16</v>
      </c>
      <c r="D19" s="567">
        <v>0.02</v>
      </c>
      <c r="E19" s="568">
        <f t="shared" si="0"/>
        <v>2.9748544045742925E-2</v>
      </c>
      <c r="F19" s="566">
        <f t="shared" si="1"/>
        <v>9.7485440457429247E-3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</row>
    <row r="20" spans="1:66" x14ac:dyDescent="0.25">
      <c r="A20" s="585"/>
      <c r="B20" s="529" t="s">
        <v>66</v>
      </c>
      <c r="C20" s="530" t="s">
        <v>620</v>
      </c>
      <c r="D20" s="567">
        <v>0.98</v>
      </c>
      <c r="E20" s="568">
        <f t="shared" si="0"/>
        <v>0.97025145595425721</v>
      </c>
      <c r="F20" s="566">
        <f t="shared" si="1"/>
        <v>-9.7485440457427686E-3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</row>
    <row r="21" spans="1:66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</row>
    <row r="22" spans="1:66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</row>
    <row r="23" spans="1:66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</row>
    <row r="24" spans="1:66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</row>
    <row r="25" spans="1:66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</row>
    <row r="26" spans="1:66" x14ac:dyDescent="0.25">
      <c r="A26" s="585"/>
      <c r="B26" s="529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</row>
    <row r="27" spans="1:66" x14ac:dyDescent="0.25">
      <c r="A27" s="585"/>
      <c r="B27" s="529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</row>
    <row r="28" spans="1:66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</row>
    <row r="29" spans="1:66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</row>
    <row r="30" spans="1:66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</row>
    <row r="31" spans="1:66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</row>
    <row r="32" spans="1:66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</row>
    <row r="33" spans="1:66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</row>
    <row r="34" spans="1:66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</row>
    <row r="35" spans="1:66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</row>
    <row r="36" spans="1:66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</row>
    <row r="37" spans="1:66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</row>
    <row r="38" spans="1:66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</row>
    <row r="39" spans="1:66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</row>
    <row r="40" spans="1:66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</row>
    <row r="41" spans="1:66" x14ac:dyDescent="0.25">
      <c r="A41" s="585"/>
      <c r="B41" s="533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</row>
    <row r="42" spans="1:66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</row>
    <row r="43" spans="1:66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</row>
    <row r="44" spans="1:66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</row>
    <row r="45" spans="1:66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</row>
    <row r="46" spans="1:66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</row>
    <row r="47" spans="1:66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</row>
    <row r="48" spans="1:66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</row>
    <row r="49" spans="1:66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</row>
    <row r="50" spans="1:66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</row>
    <row r="51" spans="1:66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</row>
    <row r="52" spans="1:66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</row>
    <row r="53" spans="1:66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</row>
    <row r="54" spans="1:66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</row>
    <row r="55" spans="1:66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</row>
    <row r="56" spans="1:66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</row>
    <row r="57" spans="1:66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</row>
    <row r="58" spans="1:66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</row>
    <row r="59" spans="1:66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</row>
    <row r="60" spans="1:66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</row>
    <row r="61" spans="1:66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</row>
    <row r="62" spans="1:66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</row>
    <row r="63" spans="1:66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</row>
    <row r="64" spans="1:66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</row>
    <row r="65" spans="1:66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</row>
    <row r="66" spans="1:66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</row>
    <row r="67" spans="1:66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</row>
    <row r="68" spans="1:66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</row>
    <row r="69" spans="1:66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</row>
    <row r="70" spans="1:66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</row>
    <row r="71" spans="1:66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</row>
    <row r="72" spans="1:66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</row>
    <row r="73" spans="1:66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</row>
    <row r="74" spans="1:66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</row>
    <row r="75" spans="1:66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</row>
    <row r="76" spans="1:66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</row>
    <row r="77" spans="1:66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</row>
    <row r="78" spans="1:66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</row>
    <row r="79" spans="1:66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</row>
    <row r="80" spans="1:66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</row>
    <row r="81" spans="1:66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</row>
    <row r="82" spans="1:66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</row>
    <row r="83" spans="1:66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</row>
    <row r="84" spans="1:66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</row>
    <row r="85" spans="1:66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</row>
    <row r="86" spans="1:66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</row>
    <row r="87" spans="1:66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</row>
    <row r="88" spans="1:66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</row>
    <row r="89" spans="1:66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</row>
    <row r="90" spans="1:66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</row>
    <row r="91" spans="1:66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</row>
    <row r="92" spans="1:66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</row>
    <row r="93" spans="1:66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</row>
    <row r="94" spans="1:66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</row>
    <row r="95" spans="1:66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</row>
    <row r="96" spans="1:66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</row>
    <row r="97" spans="1:66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</row>
    <row r="98" spans="1:66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</row>
    <row r="99" spans="1:66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</row>
    <row r="100" spans="1:66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</row>
    <row r="101" spans="1:6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</row>
    <row r="102" spans="1:66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</row>
    <row r="103" spans="1:6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</row>
    <row r="104" spans="1:6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</row>
    <row r="105" spans="1:6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</row>
    <row r="106" spans="1:6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</row>
    <row r="107" spans="1:6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</row>
    <row r="108" spans="1:6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</row>
    <row r="109" spans="1:6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</row>
    <row r="110" spans="1:6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</row>
    <row r="111" spans="1:6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</row>
    <row r="112" spans="1:6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</row>
    <row r="113" spans="1:6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</row>
    <row r="114" spans="1:6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</row>
    <row r="115" spans="1:6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</row>
    <row r="116" spans="1:65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385" priority="17">
      <formula>$M3&gt;$N3</formula>
    </cfRule>
  </conditionalFormatting>
  <conditionalFormatting sqref="L1:M1">
    <cfRule type="cellIs" dxfId="384" priority="14" operator="notBetween">
      <formula>0.99</formula>
      <formula>1.01</formula>
    </cfRule>
  </conditionalFormatting>
  <conditionalFormatting sqref="K7:N7">
    <cfRule type="expression" dxfId="383" priority="13">
      <formula>$M7&gt;$N7</formula>
    </cfRule>
  </conditionalFormatting>
  <conditionalFormatting sqref="D5">
    <cfRule type="cellIs" dxfId="382" priority="12" operator="greaterThan">
      <formula>TODAY()-60</formula>
    </cfRule>
  </conditionalFormatting>
  <conditionalFormatting sqref="D13:E13">
    <cfRule type="cellIs" dxfId="381" priority="10" operator="notBetween">
      <formula>0.99</formula>
      <formula>1.01</formula>
    </cfRule>
  </conditionalFormatting>
  <conditionalFormatting sqref="D3:E3">
    <cfRule type="cellIs" dxfId="380" priority="9" operator="notEqual">
      <formula>"D"</formula>
    </cfRule>
  </conditionalFormatting>
  <conditionalFormatting sqref="P17:P100 W17:W100">
    <cfRule type="cellIs" dxfId="379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378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77" priority="18" stopIfTrue="1">
      <formula>$AH$15&lt;0</formula>
    </cfRule>
  </conditionalFormatting>
  <conditionalFormatting sqref="H16:AI16">
    <cfRule type="expression" dxfId="376" priority="19" stopIfTrue="1">
      <formula>$AH$16&lt;0</formula>
    </cfRule>
  </conditionalFormatting>
  <hyperlinks>
    <hyperlink ref="B2" location="Dashboard!A1" display="Go to Dashboard" xr:uid="{672B4102-55B7-41F8-995D-8A5B10DBDC4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889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9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F7F98-4949-402E-87BF-053A8DA46868}">
  <sheetPr codeName="Sheet61">
    <tabColor rgb="FFFFFFFF"/>
  </sheetPr>
  <dimension ref="A1:BN116"/>
  <sheetViews>
    <sheetView zoomScale="88" zoomScaleNormal="88" workbookViewId="0">
      <selection activeCell="N19" sqref="N19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6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</row>
    <row r="2" spans="1:66" ht="28.5" customHeight="1" x14ac:dyDescent="0.25">
      <c r="A2" s="19"/>
      <c r="B2" s="535" t="s">
        <v>26</v>
      </c>
      <c r="C2" s="551"/>
      <c r="D2" s="551" t="s">
        <v>200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</row>
    <row r="3" spans="1:66" x14ac:dyDescent="0.25">
      <c r="A3" s="19"/>
      <c r="B3" s="552" t="s">
        <v>296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45974</v>
      </c>
      <c r="R3" s="248" t="s">
        <v>662</v>
      </c>
      <c r="S3" s="254"/>
      <c r="T3" s="254">
        <v>12000</v>
      </c>
      <c r="U3" s="268">
        <v>10546.27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</row>
    <row r="4" spans="1:66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587">
        <v>45597</v>
      </c>
      <c r="R4" s="249" t="s">
        <v>662</v>
      </c>
      <c r="S4" s="255"/>
      <c r="T4" s="255">
        <v>34000</v>
      </c>
      <c r="U4" s="269">
        <v>32915.360000000001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</row>
    <row r="5" spans="1:66" x14ac:dyDescent="0.25">
      <c r="A5" s="19"/>
      <c r="B5" s="554"/>
      <c r="C5" s="556">
        <v>45590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</row>
    <row r="6" spans="1:66" x14ac:dyDescent="0.25">
      <c r="A6" s="19"/>
      <c r="B6" s="25" t="s">
        <v>51</v>
      </c>
      <c r="C6" s="557"/>
      <c r="D6" s="574">
        <f>SUM(Y15:Y100)</f>
        <v>42418.974614736137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</row>
    <row r="7" spans="1:66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</row>
    <row r="8" spans="1:66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0.99846200902797544</v>
      </c>
      <c r="M8" s="136">
        <f>SUMIF($T$15:$T$100, "*Produits Structurés*", AI$15:AI$100) + SUMIF($T$15:$T$100, "Matières Premières*", AI$15:AI$100) + SUMIF($T$15:$T$100, "*Certificats*", AI$15:AI$100)</f>
        <v>0.99846200902797544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</row>
    <row r="9" spans="1:6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</row>
    <row r="10" spans="1:6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</row>
    <row r="11" spans="1:6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1.5379909720244851E-3</v>
      </c>
      <c r="M11" s="132">
        <f>SUMIF($T$15:$T$100, "*Cash*", AI$15:AI$100)+SUMIF($S$15:$S$100, "*Monétaire*", AI$15:AI$100)</f>
        <v>1.5379909720244851E-3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</row>
    <row r="12" spans="1:66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</row>
    <row r="13" spans="1:66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</row>
    <row r="14" spans="1:66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</row>
    <row r="15" spans="1:66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200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65.239999999999995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65.239999999999995</v>
      </c>
      <c r="Z15" s="7">
        <f>IF(O15&lt;&gt;"",(Y15+$D$7)/($D$6+$D$7),"")</f>
        <v>1.5379909720244851E-3</v>
      </c>
      <c r="AA15" s="17">
        <f t="shared" ref="AA15:AA46" si="2">IF(S15&lt;&gt;"",Z15,"")</f>
        <v>1.5379909720244851E-3</v>
      </c>
      <c r="AB15" s="196">
        <f>IF(AND(S15&lt;&gt;"",X15&lt;&gt;"-"),AA15-X15,"")</f>
        <v>-1.8462009027975516E-2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65.239999999999995</v>
      </c>
      <c r="AG15" s="539" t="s">
        <v>306</v>
      </c>
      <c r="AH15" s="45">
        <f>AF15</f>
        <v>65.239999999999995</v>
      </c>
      <c r="AI15" s="46">
        <f>(AH15*P15)/($D$6+$D$7)</f>
        <v>1.5379909720244851E-3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</row>
    <row r="16" spans="1:66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200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0.84302815714044854</v>
      </c>
      <c r="Q16" s="244">
        <v>34000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31529.253077052774</v>
      </c>
      <c r="Z16" s="7">
        <f>IF(H16&lt;&gt;"",Y16/($D$6+$D$7),"")</f>
        <v>0.7432818299690741</v>
      </c>
      <c r="AA16" s="17">
        <f t="shared" si="2"/>
        <v>0.7432818299690741</v>
      </c>
      <c r="AB16" s="196">
        <f>IF(AND(S16&lt;&gt;"",X16&lt;&gt;"-"),AA16-X16,"")</f>
        <v>-0.23671817003092588</v>
      </c>
      <c r="AC16" s="247">
        <f>IF(AND($AA16&lt;&gt;"",Q16&lt;&gt;""),($D$6+$D$7)*AA16-Y16,"")</f>
        <v>3.637978807091713E-12</v>
      </c>
      <c r="AD16" s="246">
        <f>IF(AND($AC16&lt;&gt;""),AC16/R16/W16/P16,"")</f>
        <v>3.9230640554292629E-12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34000</v>
      </c>
      <c r="AI16" s="46">
        <f>IF(AH16&lt;&gt;"",(AH16*R16*W16*P16)/($D$6+$D$7),"")</f>
        <v>0.7432818299690741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</row>
    <row r="17" spans="1:66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1303</v>
      </c>
      <c r="I17" s="242" t="s">
        <v>200</v>
      </c>
      <c r="J17" s="242" t="s">
        <v>799</v>
      </c>
      <c r="K17" s="242" t="s">
        <v>1304</v>
      </c>
      <c r="L17" s="572" t="s">
        <v>662</v>
      </c>
      <c r="M17" s="572"/>
      <c r="N17" s="572"/>
      <c r="O17" s="241" t="s">
        <v>865</v>
      </c>
      <c r="P17" s="243">
        <v>0.84302815714044854</v>
      </c>
      <c r="Q17" s="244">
        <v>12000</v>
      </c>
      <c r="R17" s="245">
        <v>107</v>
      </c>
      <c r="S17" s="2" t="s">
        <v>66</v>
      </c>
      <c r="T17" s="2" t="s">
        <v>66</v>
      </c>
      <c r="U17" s="2" t="s">
        <v>620</v>
      </c>
      <c r="V17" s="109">
        <v>0</v>
      </c>
      <c r="W17" s="579">
        <v>0.01</v>
      </c>
      <c r="X17" s="130" t="s">
        <v>306</v>
      </c>
      <c r="Y17" s="247">
        <f>IF(H17&lt;&gt;"",R17*W17*Q17*P17,"")</f>
        <v>10824.481537683359</v>
      </c>
      <c r="Z17" s="7">
        <f>IF(H17&lt;&gt;"",Y17/($D$6+$D$7),"")</f>
        <v>0.25518017905890139</v>
      </c>
      <c r="AA17" s="17">
        <f t="shared" si="2"/>
        <v>0.25518017905890139</v>
      </c>
      <c r="AB17" s="196" t="str">
        <f>IF(AND(S17&lt;&gt;"",X17&lt;&gt;"-"),AA17-X17,"")</f>
        <v/>
      </c>
      <c r="AC17" s="247">
        <f>IF(AND($AA17&lt;&gt;"",Q17&lt;&gt;""),($D$6+$D$7)*AA17-Y17,"")</f>
        <v>0</v>
      </c>
      <c r="AD17" s="246">
        <f>IF(AND($AC17&lt;&gt;""),AC17/R17/W17/P17,"")</f>
        <v>0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12000</v>
      </c>
      <c r="AI17" s="46">
        <f>IF(AH17&lt;&gt;"",(AH17*R17*W17*P17)/($D$6+$D$7),"")</f>
        <v>0.25518017905890139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</row>
    <row r="18" spans="1:66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ref="Y18:Y78" si="3">IF(H18&lt;&gt;"",R18*W18*Q18*P18,"")</f>
        <v/>
      </c>
      <c r="Z18" s="7" t="str">
        <f t="shared" ref="Z18:Z78" si="4">IF(H18&lt;&gt;"",Y18/($D$6+$D$7),"")</f>
        <v/>
      </c>
      <c r="AA18" s="17" t="str">
        <f t="shared" si="2"/>
        <v/>
      </c>
      <c r="AB18" s="196" t="str">
        <f t="shared" ref="AB18:AB78" si="5">IF(AND(S18&lt;&gt;"",X18&lt;&gt;"-"),AA18-X18,"")</f>
        <v/>
      </c>
      <c r="AC18" s="247" t="str">
        <f t="shared" ref="AC18:AC78" si="6">IF(AND($AA18&lt;&gt;"",Q18&lt;&gt;""),($D$6+$D$7)*AA18-Y18,"")</f>
        <v/>
      </c>
      <c r="AD18" s="246" t="str">
        <f t="shared" ref="AD18:AD78" si="7">IF(AND($AC18&lt;&gt;""),AC18/R18/W18/P18,"")</f>
        <v/>
      </c>
      <c r="AE18" s="18" t="str">
        <f t="shared" ref="AE18:AE78" si="8">IF(Q18&lt;&gt;"",ROUND(AD18,0),"")</f>
        <v/>
      </c>
      <c r="AF18" s="247" t="str">
        <f t="shared" ref="AF18:AF78" si="9">IF(AD18&lt;&gt;"",AE18*R18*W18,"")</f>
        <v/>
      </c>
      <c r="AG18" s="247" t="str">
        <f t="shared" ref="AG18:AG78" si="10">IF(AD18&lt;&gt;"",AE18*R18*W18*P18,"")</f>
        <v/>
      </c>
      <c r="AH18" s="45" t="str">
        <f t="shared" ref="AH18:AH78" si="11">IF(H18&lt;&gt;"",AE18+Q18,"")</f>
        <v/>
      </c>
      <c r="AI18" s="46" t="str">
        <f t="shared" ref="AI18:AI78" si="12">IF(AH18&lt;&gt;"",(AH18*R18*W18*P18)/($D$6+$D$7),"")</f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</row>
    <row r="19" spans="1:66" x14ac:dyDescent="0.25">
      <c r="A19" s="585"/>
      <c r="B19" s="529" t="s">
        <v>16</v>
      </c>
      <c r="C19" s="530" t="s">
        <v>16</v>
      </c>
      <c r="D19" s="567">
        <v>0.02</v>
      </c>
      <c r="E19" s="568">
        <f t="shared" si="0"/>
        <v>1.5379909720244851E-3</v>
      </c>
      <c r="F19" s="566">
        <f t="shared" si="1"/>
        <v>-1.8462009027975516E-2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</row>
    <row r="20" spans="1:66" x14ac:dyDescent="0.25">
      <c r="A20" s="585"/>
      <c r="B20" s="529" t="s">
        <v>66</v>
      </c>
      <c r="C20" s="530" t="s">
        <v>620</v>
      </c>
      <c r="D20" s="567">
        <v>0.98</v>
      </c>
      <c r="E20" s="568">
        <f t="shared" si="0"/>
        <v>0.99846200902797544</v>
      </c>
      <c r="F20" s="566">
        <f t="shared" si="1"/>
        <v>1.8462009027975457E-2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</row>
    <row r="21" spans="1:66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</row>
    <row r="22" spans="1:66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</row>
    <row r="23" spans="1:66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</row>
    <row r="24" spans="1:66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</row>
    <row r="25" spans="1:66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</row>
    <row r="26" spans="1:66" x14ac:dyDescent="0.25">
      <c r="A26" s="585"/>
      <c r="B26" s="529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</row>
    <row r="27" spans="1:66" x14ac:dyDescent="0.25">
      <c r="A27" s="585"/>
      <c r="B27" s="529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</row>
    <row r="28" spans="1:66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</row>
    <row r="29" spans="1:66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</row>
    <row r="30" spans="1:66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</row>
    <row r="31" spans="1:66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</row>
    <row r="32" spans="1:66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</row>
    <row r="33" spans="1:66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</row>
    <row r="34" spans="1:66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</row>
    <row r="35" spans="1:66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</row>
    <row r="36" spans="1:66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</row>
    <row r="37" spans="1:66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</row>
    <row r="38" spans="1:66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</row>
    <row r="39" spans="1:66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</row>
    <row r="40" spans="1:66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</row>
    <row r="41" spans="1:66" x14ac:dyDescent="0.25">
      <c r="A41" s="585"/>
      <c r="B41" s="533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</row>
    <row r="42" spans="1:66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</row>
    <row r="43" spans="1:66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</row>
    <row r="44" spans="1:66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</row>
    <row r="45" spans="1:66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</row>
    <row r="46" spans="1:66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</row>
    <row r="47" spans="1:66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</row>
    <row r="48" spans="1:66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</row>
    <row r="49" spans="1:66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</row>
    <row r="50" spans="1:66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</row>
    <row r="51" spans="1:66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</row>
    <row r="52" spans="1:66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</row>
    <row r="53" spans="1:66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</row>
    <row r="54" spans="1:66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</row>
    <row r="55" spans="1:66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</row>
    <row r="56" spans="1:66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</row>
    <row r="57" spans="1:66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</row>
    <row r="58" spans="1:66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</row>
    <row r="59" spans="1:66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</row>
    <row r="60" spans="1:66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</row>
    <row r="61" spans="1:66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</row>
    <row r="62" spans="1:66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</row>
    <row r="63" spans="1:66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</row>
    <row r="64" spans="1:66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</row>
    <row r="65" spans="1:66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</row>
    <row r="66" spans="1:66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</row>
    <row r="67" spans="1:66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</row>
    <row r="68" spans="1:66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</row>
    <row r="69" spans="1:66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</row>
    <row r="70" spans="1:66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</row>
    <row r="71" spans="1:66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</row>
    <row r="72" spans="1:66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</row>
    <row r="73" spans="1:66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</row>
    <row r="74" spans="1:66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</row>
    <row r="75" spans="1:66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</row>
    <row r="76" spans="1:66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</row>
    <row r="77" spans="1:66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</row>
    <row r="78" spans="1:66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</row>
    <row r="79" spans="1:66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</row>
    <row r="80" spans="1:66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</row>
    <row r="81" spans="1:66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</row>
    <row r="82" spans="1:66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</row>
    <row r="83" spans="1:66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</row>
    <row r="84" spans="1:66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</row>
    <row r="85" spans="1:66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</row>
    <row r="86" spans="1:66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</row>
    <row r="87" spans="1:66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</row>
    <row r="88" spans="1:66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</row>
    <row r="89" spans="1:66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</row>
    <row r="90" spans="1:66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</row>
    <row r="91" spans="1:66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</row>
    <row r="92" spans="1:66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</row>
    <row r="93" spans="1:66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</row>
    <row r="94" spans="1:66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</row>
    <row r="95" spans="1:66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</row>
    <row r="96" spans="1:66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</row>
    <row r="97" spans="1:66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</row>
    <row r="98" spans="1:66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</row>
    <row r="99" spans="1:66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</row>
    <row r="100" spans="1:66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</row>
    <row r="101" spans="1:6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</row>
    <row r="102" spans="1:66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</row>
    <row r="103" spans="1:6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</row>
    <row r="104" spans="1:6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</row>
    <row r="105" spans="1:6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</row>
    <row r="106" spans="1:6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</row>
    <row r="107" spans="1:6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</row>
    <row r="108" spans="1:6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</row>
    <row r="109" spans="1:6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</row>
    <row r="110" spans="1:6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</row>
    <row r="111" spans="1:6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</row>
    <row r="112" spans="1:6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</row>
    <row r="113" spans="1:6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</row>
    <row r="114" spans="1:6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</row>
    <row r="115" spans="1:6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</row>
    <row r="116" spans="1:65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75" priority="17">
      <formula>$M3&gt;$N3</formula>
    </cfRule>
  </conditionalFormatting>
  <conditionalFormatting sqref="L1:M1">
    <cfRule type="cellIs" dxfId="374" priority="14" operator="notBetween">
      <formula>0.99</formula>
      <formula>1.01</formula>
    </cfRule>
  </conditionalFormatting>
  <conditionalFormatting sqref="K7:N7">
    <cfRule type="expression" dxfId="373" priority="13">
      <formula>$M7&gt;$N7</formula>
    </cfRule>
  </conditionalFormatting>
  <conditionalFormatting sqref="D5">
    <cfRule type="cellIs" dxfId="372" priority="12" operator="greaterThan">
      <formula>TODAY()-60</formula>
    </cfRule>
  </conditionalFormatting>
  <conditionalFormatting sqref="D13:E13">
    <cfRule type="cellIs" dxfId="371" priority="10" operator="notBetween">
      <formula>0.99</formula>
      <formula>1.01</formula>
    </cfRule>
  </conditionalFormatting>
  <conditionalFormatting sqref="D3:E3">
    <cfRule type="cellIs" dxfId="370" priority="9" operator="notEqual">
      <formula>"D"</formula>
    </cfRule>
  </conditionalFormatting>
  <conditionalFormatting sqref="P16:P100 W16:W100">
    <cfRule type="cellIs" dxfId="369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68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67" priority="18" stopIfTrue="1">
      <formula>$AH$15&lt;0</formula>
    </cfRule>
  </conditionalFormatting>
  <hyperlinks>
    <hyperlink ref="B2" location="Dashboard!A1" display="Go to Dashboard" xr:uid="{F9967F3F-2BBF-4C30-9C64-D54E102F836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275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5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06244-75A7-4B1A-8756-7BB7AA0F69D6}">
  <sheetPr codeName="Sheet66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205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300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45639</v>
      </c>
      <c r="R3" s="248" t="s">
        <v>662</v>
      </c>
      <c r="S3" s="254"/>
      <c r="T3" s="254">
        <v>49000</v>
      </c>
      <c r="U3" s="268">
        <v>49107.57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45635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46037.335408613093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0.99253041043866186</v>
      </c>
      <c r="M8" s="136">
        <f>SUMIF($T$15:$T$100, "*Produits Structurés*", AI$15:AI$100) + SUMIF($T$15:$T$100, "Matières Premières*", AI$15:AI$100) + SUMIF($T$15:$T$100, "*Certificats*", AI$15:AI$100)</f>
        <v>0.99253041043866175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7.4695895613381596E-3</v>
      </c>
      <c r="M11" s="132">
        <f>SUMIF($T$15:$T$100, "*Cash*", AI$15:AI$100)+SUMIF($S$15:$S$100, "*Monétaire*", AI$15:AI$100)</f>
        <v>7.4695895613381596E-3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343.88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343.88</v>
      </c>
      <c r="Z15" s="7">
        <f>IF(O15&lt;&gt;"",(Y15+$D$7)/($D$6+$D$7),"")</f>
        <v>7.4695895613381596E-3</v>
      </c>
      <c r="AA15" s="17">
        <f t="shared" ref="AA15:AA46" si="2">IF(S15&lt;&gt;"",Z15,"")</f>
        <v>7.4695895613381596E-3</v>
      </c>
      <c r="AB15" s="196">
        <f>IF(AND(S15&lt;&gt;"",X15&lt;&gt;"-"),AA15-X15,"")</f>
        <v>-1.2530410438661842E-2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343.88</v>
      </c>
      <c r="AG15" s="539" t="s">
        <v>306</v>
      </c>
      <c r="AH15" s="45">
        <f>AF15</f>
        <v>343.88</v>
      </c>
      <c r="AI15" s="46">
        <f>(AH15*P15)/($D$6+$D$7)</f>
        <v>7.4695895613381596E-3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205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0.84774499830451</v>
      </c>
      <c r="Q16" s="244">
        <v>49000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45693.455408613096</v>
      </c>
      <c r="Z16" s="7">
        <f>IF(H16&lt;&gt;"",Y16/($D$6+$D$7),"")</f>
        <v>0.99253041043866186</v>
      </c>
      <c r="AA16" s="17">
        <f t="shared" si="2"/>
        <v>0.99253041043866186</v>
      </c>
      <c r="AB16" s="196">
        <f>IF(AND(S16&lt;&gt;"",X16&lt;&gt;"-"),AA16-X16,"")</f>
        <v>1.2530410438661876E-2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49000</v>
      </c>
      <c r="AI16" s="46">
        <f>IF(AH16&lt;&gt;"",(AH16*R16*W16*P16)/($D$6+$D$7),"")</f>
        <v>0.99253041043866175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ref="Y17:Y78" si="3">IF(H17&lt;&gt;"",R17*W17*Q17*P17,"")</f>
        <v/>
      </c>
      <c r="Z17" s="7" t="str">
        <f t="shared" ref="Z17:Z78" si="4">IF(H17&lt;&gt;"",Y17/($D$6+$D$7),"")</f>
        <v/>
      </c>
      <c r="AA17" s="17" t="str">
        <f t="shared" si="2"/>
        <v/>
      </c>
      <c r="AB17" s="196" t="str">
        <f t="shared" ref="AB17:AB78" si="5">IF(AND(S17&lt;&gt;"",X17&lt;&gt;"-"),AA17-X17,"")</f>
        <v/>
      </c>
      <c r="AC17" s="247" t="str">
        <f t="shared" ref="AC17:AC78" si="6">IF(AND($AA17&lt;&gt;"",Q17&lt;&gt;""),($D$6+$D$7)*AA17-Y17,"")</f>
        <v/>
      </c>
      <c r="AD17" s="246" t="str">
        <f t="shared" ref="AD17:AD78" si="7">IF(AND($AC17&lt;&gt;""),AC17/R17/W17/P17,"")</f>
        <v/>
      </c>
      <c r="AE17" s="18" t="str">
        <f t="shared" ref="AE17:AE78" si="8">IF(Q17&lt;&gt;"",ROUND(AD17,0),"")</f>
        <v/>
      </c>
      <c r="AF17" s="247" t="str">
        <f t="shared" ref="AF17:AF78" si="9">IF(AD17&lt;&gt;"",AE17*R17*W17,"")</f>
        <v/>
      </c>
      <c r="AG17" s="247" t="str">
        <f t="shared" ref="AG17:AG78" si="10">IF(AD17&lt;&gt;"",AE17*R17*W17*P17,"")</f>
        <v/>
      </c>
      <c r="AH17" s="45" t="str">
        <f t="shared" ref="AH17:AH78" si="11">IF(H17&lt;&gt;"",AE17+Q17,"")</f>
        <v/>
      </c>
      <c r="AI17" s="46" t="str">
        <f t="shared" ref="AI17:AI78" si="12">IF(AH17&lt;&gt;"",(AH17*R17*W17*P17)/($D$6+$D$7),"")</f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3"/>
        <v/>
      </c>
      <c r="Z18" s="7" t="str">
        <f t="shared" si="4"/>
        <v/>
      </c>
      <c r="AA18" s="17" t="str">
        <f t="shared" si="2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0.02</v>
      </c>
      <c r="E19" s="568">
        <f t="shared" si="0"/>
        <v>7.4695895613381596E-3</v>
      </c>
      <c r="F19" s="566">
        <f t="shared" si="1"/>
        <v>-1.2530410438661842E-2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>
        <v>0.98</v>
      </c>
      <c r="E20" s="568">
        <f t="shared" si="0"/>
        <v>0.99253041043866175</v>
      </c>
      <c r="F20" s="566">
        <f t="shared" si="1"/>
        <v>1.2530410438661765E-2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66" priority="13">
      <formula>$M3&gt;$N3</formula>
    </cfRule>
  </conditionalFormatting>
  <conditionalFormatting sqref="L1:M1">
    <cfRule type="cellIs" dxfId="365" priority="10" operator="notBetween">
      <formula>0.99</formula>
      <formula>1.01</formula>
    </cfRule>
  </conditionalFormatting>
  <conditionalFormatting sqref="K7:N7">
    <cfRule type="expression" dxfId="364" priority="9">
      <formula>$M7&gt;$N7</formula>
    </cfRule>
  </conditionalFormatting>
  <conditionalFormatting sqref="D5">
    <cfRule type="cellIs" dxfId="363" priority="8" operator="greaterThan">
      <formula>TODAY()-60</formula>
    </cfRule>
  </conditionalFormatting>
  <conditionalFormatting sqref="D13:E13">
    <cfRule type="cellIs" dxfId="362" priority="6" operator="notBetween">
      <formula>0.99</formula>
      <formula>1.01</formula>
    </cfRule>
  </conditionalFormatting>
  <conditionalFormatting sqref="D3:E3">
    <cfRule type="cellIs" dxfId="361" priority="5" operator="notEqual">
      <formula>"D"</formula>
    </cfRule>
  </conditionalFormatting>
  <conditionalFormatting sqref="P16:P100 W16:W100">
    <cfRule type="cellIs" dxfId="360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59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58" priority="14" stopIfTrue="1">
      <formula>$AH$15&lt;0</formula>
    </cfRule>
  </conditionalFormatting>
  <hyperlinks>
    <hyperlink ref="B2" location="Dashboard!A1" display="Go to Dashboard" xr:uid="{398394DF-C02C-4982-956A-1FF887F2F46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787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7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29E7-E02D-4252-A5F1-EC2577722D29}">
  <sheetPr codeName="Sheet64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208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303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0.5099814648863259</v>
      </c>
      <c r="M3" s="131">
        <f>SUMIF($L$15:$L$100, "VIA *", AA$15:AA$100)</f>
        <v>0.5099814648863259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45665</v>
      </c>
      <c r="R3" s="248" t="s">
        <v>6</v>
      </c>
      <c r="S3" s="254"/>
      <c r="T3" s="254">
        <v>11</v>
      </c>
      <c r="U3" s="268">
        <v>11785.78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41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0.59100205740883949</v>
      </c>
      <c r="M4" s="132">
        <f>SUMPRODUCT($V$15:$V$100,AI15:AI100)</f>
        <v>0.59100205740883949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45665</v>
      </c>
      <c r="R4" s="249" t="s">
        <v>4</v>
      </c>
      <c r="S4" s="255"/>
      <c r="T4" s="255">
        <v>5</v>
      </c>
      <c r="U4" s="269">
        <v>10654.86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45656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0.47312308523101365</v>
      </c>
      <c r="M5" s="134">
        <f>SUMIF($S$15:$S$100, "Actions*", AI$15:AI$100)</f>
        <v>0.47312308523101365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45663</v>
      </c>
      <c r="R5" s="249" t="s">
        <v>10</v>
      </c>
      <c r="S5" s="255"/>
      <c r="T5" s="255">
        <v>700</v>
      </c>
      <c r="U5" s="269">
        <v>9397.41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48273.41887080366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45663</v>
      </c>
      <c r="R6" s="249" t="s">
        <v>53</v>
      </c>
      <c r="S6" s="255"/>
      <c r="T6" s="255">
        <v>4</v>
      </c>
      <c r="U6" s="269">
        <v>10975.36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0.26195327150627973</v>
      </c>
      <c r="M9" s="136">
        <f>SUMIF($T$15:$T$100, "*Diversifié*", AI$15:AI$100)</f>
        <v>0.26195327150627973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0.26492364326270662</v>
      </c>
      <c r="M11" s="132">
        <f>SUMIF($T$15:$T$100, "*Cash*", AI$15:AI$100)+SUMIF($S$15:$S$100, "*Monétaire*", AI$15:AI$100)</f>
        <v>0.26492364326270662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208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1559.95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0.05</v>
      </c>
      <c r="Y15" s="247">
        <f>IF(H15&lt;&gt;"",R15*W15*Q15*P15,"")</f>
        <v>1559.95</v>
      </c>
      <c r="Z15" s="7">
        <f>IF(O15&lt;&gt;"",(Y15+$D$7)/($D$6+$D$7),"")</f>
        <v>3.2314885427422592E-2</v>
      </c>
      <c r="AA15" s="17">
        <f t="shared" ref="AA15:AA46" si="2">IF(S15&lt;&gt;"",Z15,"")</f>
        <v>3.2314885427422592E-2</v>
      </c>
      <c r="AB15" s="196">
        <f>IF(AND(S15&lt;&gt;"",X15&lt;&gt;"-"),AA15-X15,"")</f>
        <v>-1.7685114572577411E-2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1559.95</v>
      </c>
      <c r="AG15" s="539" t="s">
        <v>306</v>
      </c>
      <c r="AH15" s="45">
        <f>AF15</f>
        <v>1559.95</v>
      </c>
      <c r="AI15" s="46">
        <f>(AH15*P15)/($D$6+$D$7)</f>
        <v>3.2314885427422592E-2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1181</v>
      </c>
      <c r="I16" s="242" t="s">
        <v>208</v>
      </c>
      <c r="J16" s="242" t="s">
        <v>711</v>
      </c>
      <c r="K16" s="242" t="s">
        <v>548</v>
      </c>
      <c r="L16" s="572" t="s">
        <v>10</v>
      </c>
      <c r="M16" s="572"/>
      <c r="N16" s="572"/>
      <c r="O16" s="241" t="s">
        <v>58</v>
      </c>
      <c r="P16" s="243">
        <v>1</v>
      </c>
      <c r="Q16" s="244">
        <v>700</v>
      </c>
      <c r="R16" s="245">
        <v>15.523</v>
      </c>
      <c r="S16" s="2" t="s">
        <v>220</v>
      </c>
      <c r="T16" s="2" t="s">
        <v>223</v>
      </c>
      <c r="U16" s="2" t="s">
        <v>622</v>
      </c>
      <c r="V16" s="109">
        <v>1</v>
      </c>
      <c r="W16" s="579">
        <v>1</v>
      </c>
      <c r="X16" s="130">
        <v>0.22</v>
      </c>
      <c r="Y16" s="247">
        <f>IF(H16&lt;&gt;"",R16*W16*Q16*P16,"")</f>
        <v>10866.1</v>
      </c>
      <c r="Z16" s="7">
        <f>IF(H16&lt;&gt;"",Y16/($D$6+$D$7),"")</f>
        <v>0.22509489185096743</v>
      </c>
      <c r="AA16" s="17">
        <f t="shared" si="2"/>
        <v>0.22509489185096743</v>
      </c>
      <c r="AB16" s="196">
        <f>IF(AND(S16&lt;&gt;"",X16&lt;&gt;"-"),AA16-X16,"")</f>
        <v>5.0948918509674257E-3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700</v>
      </c>
      <c r="AI16" s="46">
        <f>IF(AH16&lt;&gt;"",(AH16*R16*W16*P16)/($D$6+$D$7),"")</f>
        <v>0.22509489185096743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0.45999999999999996</v>
      </c>
      <c r="E17" s="565">
        <f t="shared" si="0"/>
        <v>0.47312308523101365</v>
      </c>
      <c r="F17" s="566">
        <f t="shared" si="1"/>
        <v>1.3123085231013687E-2</v>
      </c>
      <c r="G17" s="43"/>
      <c r="H17" s="197" t="s">
        <v>1171</v>
      </c>
      <c r="I17" s="242" t="s">
        <v>208</v>
      </c>
      <c r="J17" s="242" t="s">
        <v>706</v>
      </c>
      <c r="K17" s="242" t="s">
        <v>541</v>
      </c>
      <c r="L17" s="572" t="s">
        <v>4</v>
      </c>
      <c r="M17" s="572"/>
      <c r="N17" s="572"/>
      <c r="O17" s="241" t="s">
        <v>865</v>
      </c>
      <c r="P17" s="243">
        <v>0.84774499830451</v>
      </c>
      <c r="Q17" s="244">
        <v>5</v>
      </c>
      <c r="R17" s="245">
        <v>2824.71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0.24</v>
      </c>
      <c r="Y17" s="247">
        <f>IF(H17&lt;&gt;"",R17*W17*Q17*P17,"")</f>
        <v>11973.168870803662</v>
      </c>
      <c r="Z17" s="7">
        <f>IF(H17&lt;&gt;"",Y17/($D$6+$D$7),"")</f>
        <v>0.2480281933800462</v>
      </c>
      <c r="AA17" s="17">
        <f t="shared" si="2"/>
        <v>0.2480281933800462</v>
      </c>
      <c r="AB17" s="196">
        <f>IF(AND(S17&lt;&gt;"",X17&lt;&gt;"-"),AA17-X17,"")</f>
        <v>8.0281933800462058E-3</v>
      </c>
      <c r="AC17" s="247">
        <f>IF(AND($AA17&lt;&gt;"",Q17&lt;&gt;""),($D$6+$D$7)*AA17-Y17,"")</f>
        <v>0</v>
      </c>
      <c r="AD17" s="246">
        <f>IF(AND($AC17&lt;&gt;""),AC17/R17/W17/P17,"")</f>
        <v>0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5</v>
      </c>
      <c r="AI17" s="46">
        <f>IF(AH17&lt;&gt;"",(AH17*R17*W17*P17)/($D$6+$D$7),"")</f>
        <v>0.2480281933800462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1173</v>
      </c>
      <c r="I18" s="242" t="s">
        <v>208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11</v>
      </c>
      <c r="R18" s="245">
        <v>1149.58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0.27</v>
      </c>
      <c r="Y18" s="247">
        <f>IF(H18&lt;&gt;"",R18*W18*Q18*P18,"")</f>
        <v>12645.38</v>
      </c>
      <c r="Z18" s="7">
        <f>IF(H18&lt;&gt;"",Y18/($D$6+$D$7),"")</f>
        <v>0.26195327150627973</v>
      </c>
      <c r="AA18" s="17">
        <f t="shared" si="2"/>
        <v>0.26195327150627973</v>
      </c>
      <c r="AB18" s="196">
        <f>IF(AND(S18&lt;&gt;"",X18&lt;&gt;"-"),AA18-X18,"")</f>
        <v>-8.0467284937202899E-3</v>
      </c>
      <c r="AC18" s="247">
        <f>IF(AND($AA18&lt;&gt;"",Q18&lt;&gt;""),($D$6+$D$7)*AA18-Y18,"")</f>
        <v>0</v>
      </c>
      <c r="AD18" s="246">
        <f>IF(AND($AC18&lt;&gt;""),AC18/R18/W18/P18,"")</f>
        <v>0</v>
      </c>
      <c r="AE18" s="18">
        <f>IF(Q18&lt;&gt;"",ROUND(AD18,0),"")</f>
        <v>0</v>
      </c>
      <c r="AF18" s="247">
        <f>IF(AD18&lt;&gt;"",AE18*R18*W18,"")</f>
        <v>0</v>
      </c>
      <c r="AG18" s="247">
        <f>IF(AD18&lt;&gt;"",AE18*R18*W18*P18,"")</f>
        <v>0</v>
      </c>
      <c r="AH18" s="45">
        <f>IF(H18&lt;&gt;"",AE18+Q18,"")</f>
        <v>11</v>
      </c>
      <c r="AI18" s="46">
        <f>IF(AH18&lt;&gt;"",(AH18*R18*W18*P18)/($D$6+$D$7),"")</f>
        <v>0.26195327150627973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0.05</v>
      </c>
      <c r="E19" s="568">
        <f t="shared" si="0"/>
        <v>3.2314885427422592E-2</v>
      </c>
      <c r="F19" s="566">
        <f t="shared" si="1"/>
        <v>-1.7685114572577411E-2</v>
      </c>
      <c r="G19" s="43"/>
      <c r="H19" s="197" t="s">
        <v>1124</v>
      </c>
      <c r="I19" s="242" t="s">
        <v>208</v>
      </c>
      <c r="J19" s="242" t="s">
        <v>701</v>
      </c>
      <c r="K19" s="242" t="s">
        <v>544</v>
      </c>
      <c r="L19" s="572" t="s">
        <v>53</v>
      </c>
      <c r="M19" s="572"/>
      <c r="N19" s="572"/>
      <c r="O19" s="241" t="s">
        <v>58</v>
      </c>
      <c r="P19" s="243">
        <v>1</v>
      </c>
      <c r="Q19" s="244">
        <v>4</v>
      </c>
      <c r="R19" s="245">
        <v>2807.2049999999999</v>
      </c>
      <c r="S19" s="2" t="s">
        <v>228</v>
      </c>
      <c r="T19" s="2" t="s">
        <v>229</v>
      </c>
      <c r="U19" s="2" t="s">
        <v>621</v>
      </c>
      <c r="V19" s="109">
        <v>0</v>
      </c>
      <c r="W19" s="579">
        <v>1</v>
      </c>
      <c r="X19" s="130">
        <v>0.22</v>
      </c>
      <c r="Y19" s="247">
        <f>IF(H19&lt;&gt;"",R19*W19*Q19*P19,"")</f>
        <v>11228.82</v>
      </c>
      <c r="Z19" s="7">
        <f>IF(H19&lt;&gt;"",Y19/($D$6+$D$7),"")</f>
        <v>0.23260875783528404</v>
      </c>
      <c r="AA19" s="17">
        <f t="shared" si="2"/>
        <v>0.23260875783528404</v>
      </c>
      <c r="AB19" s="196">
        <f>IF(AND(S19&lt;&gt;"",X19&lt;&gt;"-"),AA19-X19,"")</f>
        <v>1.2608757835284035E-2</v>
      </c>
      <c r="AC19" s="247">
        <f>IF(AND($AA19&lt;&gt;"",Q19&lt;&gt;""),($D$6+$D$7)*AA19-Y19,"")</f>
        <v>0</v>
      </c>
      <c r="AD19" s="246">
        <f>IF(AND($AC19&lt;&gt;""),AC19/R19/W19/P19,"")</f>
        <v>0</v>
      </c>
      <c r="AE19" s="18">
        <f>IF(Q19&lt;&gt;"",ROUND(AD19,0),"")</f>
        <v>0</v>
      </c>
      <c r="AF19" s="247">
        <f>IF(AD19&lt;&gt;"",AE19*R19*W19,"")</f>
        <v>0</v>
      </c>
      <c r="AG19" s="247">
        <f>IF(AD19&lt;&gt;"",AE19*R19*W19*P19,"")</f>
        <v>0</v>
      </c>
      <c r="AH19" s="45">
        <f>IF(H19&lt;&gt;"",AE19+Q19,"")</f>
        <v>4</v>
      </c>
      <c r="AI19" s="46">
        <f>IF(AH19&lt;&gt;"",(AH19*R19*W19*P19)/($D$6+$D$7),"")</f>
        <v>0.23260875783528404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ref="Y20:Y78" si="3">IF(H20&lt;&gt;"",R20*W20*Q20*P20,"")</f>
        <v/>
      </c>
      <c r="Z20" s="7" t="str">
        <f t="shared" ref="Z20:Z78" si="4">IF(H20&lt;&gt;"",Y20/($D$6+$D$7),"")</f>
        <v/>
      </c>
      <c r="AA20" s="17" t="str">
        <f t="shared" si="2"/>
        <v/>
      </c>
      <c r="AB20" s="196" t="str">
        <f t="shared" ref="AB20:AB78" si="5">IF(AND(S20&lt;&gt;"",X20&lt;&gt;"-"),AA20-X20,"")</f>
        <v/>
      </c>
      <c r="AC20" s="247" t="str">
        <f t="shared" ref="AC20:AC78" si="6">IF(AND($AA20&lt;&gt;"",Q20&lt;&gt;""),($D$6+$D$7)*AA20-Y20,"")</f>
        <v/>
      </c>
      <c r="AD20" s="246" t="str">
        <f t="shared" ref="AD20:AD78" si="7">IF(AND($AC20&lt;&gt;""),AC20/R20/W20/P20,"")</f>
        <v/>
      </c>
      <c r="AE20" s="18" t="str">
        <f t="shared" ref="AE20:AE78" si="8">IF(Q20&lt;&gt;"",ROUND(AD20,0),"")</f>
        <v/>
      </c>
      <c r="AF20" s="247" t="str">
        <f t="shared" ref="AF20:AF78" si="9">IF(AD20&lt;&gt;"",AE20*R20*W20,"")</f>
        <v/>
      </c>
      <c r="AG20" s="247" t="str">
        <f t="shared" ref="AG20:AG78" si="10">IF(AD20&lt;&gt;"",AE20*R20*W20*P20,"")</f>
        <v/>
      </c>
      <c r="AH20" s="45" t="str">
        <f t="shared" ref="AH20:AH78" si="11">IF(H20&lt;&gt;"",AE20+Q20,"")</f>
        <v/>
      </c>
      <c r="AI20" s="46" t="str">
        <f t="shared" ref="AI20:AI78" si="12">IF(AH20&lt;&gt;"",(AH20*R20*W20*P20)/($D$6+$D$7),"")</f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0.27</v>
      </c>
      <c r="E26" s="568">
        <f t="shared" si="0"/>
        <v>0.26195327150627973</v>
      </c>
      <c r="F26" s="566">
        <f t="shared" si="1"/>
        <v>-8.0467284937202899E-3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0.22</v>
      </c>
      <c r="E41" s="570">
        <f t="shared" si="0"/>
        <v>0.23260875783528404</v>
      </c>
      <c r="F41" s="571">
        <f t="shared" si="1"/>
        <v>1.2608757835284035E-2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57" priority="13">
      <formula>$M3&gt;$N3</formula>
    </cfRule>
  </conditionalFormatting>
  <conditionalFormatting sqref="L1:M1">
    <cfRule type="cellIs" dxfId="356" priority="10" operator="notBetween">
      <formula>0.99</formula>
      <formula>1.01</formula>
    </cfRule>
  </conditionalFormatting>
  <conditionalFormatting sqref="K7:N7">
    <cfRule type="expression" dxfId="355" priority="9">
      <formula>$M7&gt;$N7</formula>
    </cfRule>
  </conditionalFormatting>
  <conditionalFormatting sqref="D5">
    <cfRule type="cellIs" dxfId="354" priority="8" operator="greaterThan">
      <formula>TODAY()-60</formula>
    </cfRule>
  </conditionalFormatting>
  <conditionalFormatting sqref="D13:E13">
    <cfRule type="cellIs" dxfId="353" priority="6" operator="notBetween">
      <formula>0.99</formula>
      <formula>1.01</formula>
    </cfRule>
  </conditionalFormatting>
  <conditionalFormatting sqref="D3:E3">
    <cfRule type="cellIs" dxfId="352" priority="5" operator="notEqual">
      <formula>"D"</formula>
    </cfRule>
  </conditionalFormatting>
  <conditionalFormatting sqref="P16:P100 W16:W100">
    <cfRule type="cellIs" dxfId="351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50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49" priority="14" stopIfTrue="1">
      <formula>$AH$15&lt;0</formula>
    </cfRule>
  </conditionalFormatting>
  <hyperlinks>
    <hyperlink ref="B2" location="Dashboard!A1" display="Go to Dashboard" xr:uid="{802452A0-19FF-4C87-AE62-427AD1E7E27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582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2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41FD-7737-47DE-8F95-CBB229B68865}">
  <sheetPr codeName="Sheet56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207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302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0.54321812467085329</v>
      </c>
      <c r="M3" s="131">
        <f>SUMIF($L$15:$L$100, "VIA *", AA$15:AA$100)</f>
        <v>0.54321812467085329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46007</v>
      </c>
      <c r="R3" s="248" t="s">
        <v>6</v>
      </c>
      <c r="S3" s="254"/>
      <c r="T3" s="254">
        <v>10</v>
      </c>
      <c r="U3" s="268">
        <v>11336.4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41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0.58167416762404311</v>
      </c>
      <c r="M4" s="132">
        <f>SUMPRODUCT($V$15:$V$100,AI15:AI100)</f>
        <v>0.58167416762404311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46006</v>
      </c>
      <c r="R4" s="249" t="s">
        <v>4</v>
      </c>
      <c r="S4" s="255"/>
      <c r="T4" s="255">
        <v>4</v>
      </c>
      <c r="U4" s="269">
        <v>9223.92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45645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0.45008961762321475</v>
      </c>
      <c r="M5" s="134">
        <f>SUMIF($S$15:$S$100, "Actions*", AI$15:AI$100)</f>
        <v>0.45008961762321475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46003</v>
      </c>
      <c r="R5" s="249" t="s">
        <v>10</v>
      </c>
      <c r="S5" s="255"/>
      <c r="T5" s="255">
        <v>458</v>
      </c>
      <c r="U5" s="269">
        <v>7004.63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66833.735419125122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53</v>
      </c>
      <c r="S6" s="255"/>
      <c r="T6" s="255">
        <v>3</v>
      </c>
      <c r="U6" s="269">
        <v>8424.81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45666</v>
      </c>
      <c r="R7" s="249" t="s">
        <v>53</v>
      </c>
      <c r="S7" s="255"/>
      <c r="T7" s="255">
        <v>-1</v>
      </c>
      <c r="U7" s="269">
        <v>-2707.06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45665</v>
      </c>
      <c r="R8" s="249" t="s">
        <v>6</v>
      </c>
      <c r="S8" s="255"/>
      <c r="T8" s="255">
        <v>7</v>
      </c>
      <c r="U8" s="269">
        <v>7521.86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0.29241011111295184</v>
      </c>
      <c r="M9" s="136">
        <f>SUMIF($T$15:$T$100, "*Diversifié*", AI$15:AI$100)</f>
        <v>0.29241011111295184</v>
      </c>
      <c r="N9" s="135" t="s">
        <v>306</v>
      </c>
      <c r="O9" s="19"/>
      <c r="P9" s="19"/>
      <c r="Q9" s="587">
        <v>45665</v>
      </c>
      <c r="R9" s="249" t="s">
        <v>4</v>
      </c>
      <c r="S9" s="255"/>
      <c r="T9" s="255">
        <v>3</v>
      </c>
      <c r="U9" s="269">
        <v>6416.91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45663</v>
      </c>
      <c r="R10" s="249" t="s">
        <v>10</v>
      </c>
      <c r="S10" s="255"/>
      <c r="T10" s="255">
        <v>400</v>
      </c>
      <c r="U10" s="269">
        <v>5434.34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0.25750027126383357</v>
      </c>
      <c r="M11" s="132">
        <f>SUMIF($T$15:$T$100, "*Cash*", AI$15:AI$100)+SUMIF($S$15:$S$100, "*Monétaire*", AI$15:AI$100)</f>
        <v>0.25750027126383357</v>
      </c>
      <c r="N11" s="133" t="s">
        <v>306</v>
      </c>
      <c r="O11" s="19"/>
      <c r="P11" s="19"/>
      <c r="Q11" s="588">
        <v>45663</v>
      </c>
      <c r="R11" s="250" t="s">
        <v>53</v>
      </c>
      <c r="S11" s="256"/>
      <c r="T11" s="256">
        <v>3</v>
      </c>
      <c r="U11" s="270">
        <v>8239.02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207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3173.68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0.05</v>
      </c>
      <c r="Y15" s="247">
        <f>IF(H15&lt;&gt;"",R15*W15*Q15*P15,"")</f>
        <v>3173.68</v>
      </c>
      <c r="Z15" s="7">
        <f>IF(O15&lt;&gt;"",(Y15+$D$7)/($D$6+$D$7),"")</f>
        <v>4.7486198101861901E-2</v>
      </c>
      <c r="AA15" s="17">
        <f t="shared" ref="AA15:AA46" si="2">IF(S15&lt;&gt;"",Z15,"")</f>
        <v>4.7486198101861901E-2</v>
      </c>
      <c r="AB15" s="196">
        <f>IF(AND(S15&lt;&gt;"",X15&lt;&gt;"-"),AA15-X15,"")</f>
        <v>-2.5138018981381016E-3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3173.68</v>
      </c>
      <c r="AG15" s="539" t="s">
        <v>306</v>
      </c>
      <c r="AH15" s="45">
        <f>AF15</f>
        <v>3173.68</v>
      </c>
      <c r="AI15" s="46">
        <f>(AH15*P15)/($D$6+$D$7)</f>
        <v>4.7486198101861901E-2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1181</v>
      </c>
      <c r="I16" s="242" t="s">
        <v>207</v>
      </c>
      <c r="J16" s="242" t="s">
        <v>711</v>
      </c>
      <c r="K16" s="242" t="s">
        <v>548</v>
      </c>
      <c r="L16" s="572" t="s">
        <v>10</v>
      </c>
      <c r="M16" s="572"/>
      <c r="N16" s="572"/>
      <c r="O16" s="241" t="s">
        <v>58</v>
      </c>
      <c r="P16" s="243">
        <v>1</v>
      </c>
      <c r="Q16" s="244">
        <v>858</v>
      </c>
      <c r="R16" s="245">
        <v>15.523</v>
      </c>
      <c r="S16" s="2" t="s">
        <v>220</v>
      </c>
      <c r="T16" s="2" t="s">
        <v>223</v>
      </c>
      <c r="U16" s="2" t="s">
        <v>622</v>
      </c>
      <c r="V16" s="109">
        <v>1</v>
      </c>
      <c r="W16" s="579">
        <v>1</v>
      </c>
      <c r="X16" s="130">
        <v>0.22</v>
      </c>
      <c r="Y16" s="247">
        <f>IF(H16&lt;&gt;"",R16*W16*Q16*P16,"")</f>
        <v>13318.734</v>
      </c>
      <c r="Z16" s="7">
        <f>IF(H16&lt;&gt;"",Y16/($D$6+$D$7),"")</f>
        <v>0.19928160406531334</v>
      </c>
      <c r="AA16" s="17">
        <f t="shared" si="2"/>
        <v>0.19928160406531334</v>
      </c>
      <c r="AB16" s="196">
        <f>IF(AND(S16&lt;&gt;"",X16&lt;&gt;"-"),AA16-X16,"")</f>
        <v>-2.0718395934686662E-2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858</v>
      </c>
      <c r="AI16" s="46">
        <f>IF(AH16&lt;&gt;"",(AH16*R16*W16*P16)/($D$6+$D$7),"")</f>
        <v>0.19928160406531334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0.45999999999999996</v>
      </c>
      <c r="E17" s="565">
        <f t="shared" si="0"/>
        <v>0.45008961762321475</v>
      </c>
      <c r="F17" s="566">
        <f t="shared" si="1"/>
        <v>-9.9103823767852095E-3</v>
      </c>
      <c r="G17" s="43"/>
      <c r="H17" s="197" t="s">
        <v>1171</v>
      </c>
      <c r="I17" s="242" t="s">
        <v>207</v>
      </c>
      <c r="J17" s="242" t="s">
        <v>706</v>
      </c>
      <c r="K17" s="242" t="s">
        <v>541</v>
      </c>
      <c r="L17" s="572" t="s">
        <v>4</v>
      </c>
      <c r="M17" s="572"/>
      <c r="N17" s="572"/>
      <c r="O17" s="241" t="s">
        <v>865</v>
      </c>
      <c r="P17" s="243">
        <v>0.84774499830451</v>
      </c>
      <c r="Q17" s="244">
        <v>7</v>
      </c>
      <c r="R17" s="245">
        <v>2824.71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0.24</v>
      </c>
      <c r="Y17" s="247">
        <f>IF(H17&lt;&gt;"",R17*W17*Q17*P17,"")</f>
        <v>16762.43641912513</v>
      </c>
      <c r="Z17" s="7">
        <f>IF(H17&lt;&gt;"",Y17/($D$6+$D$7),"")</f>
        <v>0.25080801355790144</v>
      </c>
      <c r="AA17" s="17">
        <f t="shared" si="2"/>
        <v>0.25080801355790144</v>
      </c>
      <c r="AB17" s="196">
        <f>IF(AND(S17&lt;&gt;"",X17&lt;&gt;"-"),AA17-X17,"")</f>
        <v>1.0808013557901452E-2</v>
      </c>
      <c r="AC17" s="247">
        <f>IF(AND($AA17&lt;&gt;"",Q17&lt;&gt;""),($D$6+$D$7)*AA17-Y17,"")</f>
        <v>0</v>
      </c>
      <c r="AD17" s="246">
        <f>IF(AND($AC17&lt;&gt;""),AC17/R17/W17/P17,"")</f>
        <v>0</v>
      </c>
      <c r="AE17" s="18">
        <f>IF(Q17&lt;&gt;"",ROUND(AD17,0),"")</f>
        <v>0</v>
      </c>
      <c r="AF17" s="247">
        <f>IF(AD17&lt;&gt;"",AE17*R17*W17,"")</f>
        <v>0</v>
      </c>
      <c r="AG17" s="247">
        <f>IF(AD17&lt;&gt;"",AE17*R17*W17*P17,"")</f>
        <v>0</v>
      </c>
      <c r="AH17" s="45">
        <f>IF(H17&lt;&gt;"",AE17+Q17,"")</f>
        <v>7</v>
      </c>
      <c r="AI17" s="46">
        <f>IF(AH17&lt;&gt;"",(AH17*R17*W17*P17)/($D$6+$D$7),"")</f>
        <v>0.25080801355790144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1173</v>
      </c>
      <c r="I18" s="242" t="s">
        <v>207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17</v>
      </c>
      <c r="R18" s="245">
        <v>1149.58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0.27</v>
      </c>
      <c r="Y18" s="247">
        <f>IF(H18&lt;&gt;"",R18*W18*Q18*P18,"")</f>
        <v>19542.86</v>
      </c>
      <c r="Z18" s="7">
        <f>IF(H18&lt;&gt;"",Y18/($D$6+$D$7),"")</f>
        <v>0.29241011111295184</v>
      </c>
      <c r="AA18" s="17">
        <f t="shared" si="2"/>
        <v>0.29241011111295184</v>
      </c>
      <c r="AB18" s="196">
        <f>IF(AND(S18&lt;&gt;"",X18&lt;&gt;"-"),AA18-X18,"")</f>
        <v>2.2410111112951825E-2</v>
      </c>
      <c r="AC18" s="247">
        <f>IF(AND($AA18&lt;&gt;"",Q18&lt;&gt;""),($D$6+$D$7)*AA18-Y18,"")</f>
        <v>0</v>
      </c>
      <c r="AD18" s="246">
        <f>IF(AND($AC18&lt;&gt;""),AC18/R18/W18/P18,"")</f>
        <v>0</v>
      </c>
      <c r="AE18" s="18">
        <f>IF(Q18&lt;&gt;"",ROUND(AD18,0),"")</f>
        <v>0</v>
      </c>
      <c r="AF18" s="247">
        <f>IF(AD18&lt;&gt;"",AE18*R18*W18,"")</f>
        <v>0</v>
      </c>
      <c r="AG18" s="247">
        <f>IF(AD18&lt;&gt;"",AE18*R18*W18*P18,"")</f>
        <v>0</v>
      </c>
      <c r="AH18" s="45">
        <f>IF(H18&lt;&gt;"",AE18+Q18,"")</f>
        <v>17</v>
      </c>
      <c r="AI18" s="46">
        <f>IF(AH18&lt;&gt;"",(AH18*R18*W18*P18)/($D$6+$D$7),"")</f>
        <v>0.29241011111295184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0.05</v>
      </c>
      <c r="E19" s="568">
        <f t="shared" si="0"/>
        <v>4.7486198101861901E-2</v>
      </c>
      <c r="F19" s="566">
        <f t="shared" si="1"/>
        <v>-2.5138018981381016E-3</v>
      </c>
      <c r="G19" s="43"/>
      <c r="H19" s="197" t="s">
        <v>1124</v>
      </c>
      <c r="I19" s="242" t="s">
        <v>207</v>
      </c>
      <c r="J19" s="242" t="s">
        <v>701</v>
      </c>
      <c r="K19" s="242" t="s">
        <v>544</v>
      </c>
      <c r="L19" s="572" t="s">
        <v>53</v>
      </c>
      <c r="M19" s="572"/>
      <c r="N19" s="572"/>
      <c r="O19" s="241" t="s">
        <v>58</v>
      </c>
      <c r="P19" s="243">
        <v>1</v>
      </c>
      <c r="Q19" s="244">
        <v>5</v>
      </c>
      <c r="R19" s="245">
        <v>2807.2049999999999</v>
      </c>
      <c r="S19" s="2" t="s">
        <v>228</v>
      </c>
      <c r="T19" s="2" t="s">
        <v>229</v>
      </c>
      <c r="U19" s="2" t="s">
        <v>621</v>
      </c>
      <c r="V19" s="109">
        <v>0</v>
      </c>
      <c r="W19" s="579">
        <v>1</v>
      </c>
      <c r="X19" s="130">
        <v>0.22</v>
      </c>
      <c r="Y19" s="247">
        <f>IF(H19&lt;&gt;"",R19*W19*Q19*P19,"")</f>
        <v>14036.025</v>
      </c>
      <c r="Z19" s="7">
        <f>IF(H19&lt;&gt;"",Y19/($D$6+$D$7),"")</f>
        <v>0.21001407316197165</v>
      </c>
      <c r="AA19" s="17">
        <f t="shared" si="2"/>
        <v>0.21001407316197165</v>
      </c>
      <c r="AB19" s="196">
        <f>IF(AND(S19&lt;&gt;"",X19&lt;&gt;"-"),AA19-X19,"")</f>
        <v>-9.9859268380283472E-3</v>
      </c>
      <c r="AC19" s="247">
        <f>IF(AND($AA19&lt;&gt;"",Q19&lt;&gt;""),($D$6+$D$7)*AA19-Y19,"")</f>
        <v>0</v>
      </c>
      <c r="AD19" s="246">
        <f>IF(AND($AC19&lt;&gt;""),AC19/R19/W19/P19,"")</f>
        <v>0</v>
      </c>
      <c r="AE19" s="18">
        <f>IF(Q19&lt;&gt;"",ROUND(AD19,0),"")</f>
        <v>0</v>
      </c>
      <c r="AF19" s="247">
        <f>IF(AD19&lt;&gt;"",AE19*R19*W19,"")</f>
        <v>0</v>
      </c>
      <c r="AG19" s="247">
        <f>IF(AD19&lt;&gt;"",AE19*R19*W19*P19,"")</f>
        <v>0</v>
      </c>
      <c r="AH19" s="45">
        <f>IF(H19&lt;&gt;"",AE19+Q19,"")</f>
        <v>5</v>
      </c>
      <c r="AI19" s="46">
        <f>IF(AH19&lt;&gt;"",(AH19*R19*W19*P19)/($D$6+$D$7),"")</f>
        <v>0.21001407316197165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ref="Y20:Y78" si="3">IF(H20&lt;&gt;"",R20*W20*Q20*P20,"")</f>
        <v/>
      </c>
      <c r="Z20" s="7" t="str">
        <f t="shared" ref="Z20:Z78" si="4">IF(H20&lt;&gt;"",Y20/($D$6+$D$7),"")</f>
        <v/>
      </c>
      <c r="AA20" s="17" t="str">
        <f t="shared" si="2"/>
        <v/>
      </c>
      <c r="AB20" s="196" t="str">
        <f t="shared" ref="AB20:AB78" si="5">IF(AND(S20&lt;&gt;"",X20&lt;&gt;"-"),AA20-X20,"")</f>
        <v/>
      </c>
      <c r="AC20" s="247" t="str">
        <f t="shared" ref="AC20:AC78" si="6">IF(AND($AA20&lt;&gt;"",Q20&lt;&gt;""),($D$6+$D$7)*AA20-Y20,"")</f>
        <v/>
      </c>
      <c r="AD20" s="246" t="str">
        <f t="shared" ref="AD20:AD78" si="7">IF(AND($AC20&lt;&gt;""),AC20/R20/W20/P20,"")</f>
        <v/>
      </c>
      <c r="AE20" s="18" t="str">
        <f t="shared" ref="AE20:AE78" si="8">IF(Q20&lt;&gt;"",ROUND(AD20,0),"")</f>
        <v/>
      </c>
      <c r="AF20" s="247" t="str">
        <f t="shared" ref="AF20:AF78" si="9">IF(AD20&lt;&gt;"",AE20*R20*W20,"")</f>
        <v/>
      </c>
      <c r="AG20" s="247" t="str">
        <f t="shared" ref="AG20:AG78" si="10">IF(AD20&lt;&gt;"",AE20*R20*W20*P20,"")</f>
        <v/>
      </c>
      <c r="AH20" s="45" t="str">
        <f t="shared" ref="AH20:AH78" si="11">IF(H20&lt;&gt;"",AE20+Q20,"")</f>
        <v/>
      </c>
      <c r="AI20" s="46" t="str">
        <f t="shared" ref="AI20:AI78" si="12">IF(AH20&lt;&gt;"",(AH20*R20*W20*P20)/($D$6+$D$7),"")</f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0.27</v>
      </c>
      <c r="E26" s="568">
        <f t="shared" si="0"/>
        <v>0.29241011111295184</v>
      </c>
      <c r="F26" s="566">
        <f t="shared" si="1"/>
        <v>2.2410111112951825E-2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0.22</v>
      </c>
      <c r="E41" s="570">
        <f t="shared" si="0"/>
        <v>0.21001407316197165</v>
      </c>
      <c r="F41" s="571">
        <f t="shared" si="1"/>
        <v>-9.9859268380283472E-3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48" priority="13">
      <formula>$M3&gt;$N3</formula>
    </cfRule>
  </conditionalFormatting>
  <conditionalFormatting sqref="L1:M1">
    <cfRule type="cellIs" dxfId="347" priority="10" operator="notBetween">
      <formula>0.99</formula>
      <formula>1.01</formula>
    </cfRule>
  </conditionalFormatting>
  <conditionalFormatting sqref="K7:N7">
    <cfRule type="expression" dxfId="346" priority="9">
      <formula>$M7&gt;$N7</formula>
    </cfRule>
  </conditionalFormatting>
  <conditionalFormatting sqref="D5">
    <cfRule type="cellIs" dxfId="345" priority="8" operator="greaterThan">
      <formula>TODAY()-60</formula>
    </cfRule>
  </conditionalFormatting>
  <conditionalFormatting sqref="D13:E13">
    <cfRule type="cellIs" dxfId="344" priority="6" operator="notBetween">
      <formula>0.99</formula>
      <formula>1.01</formula>
    </cfRule>
  </conditionalFormatting>
  <conditionalFormatting sqref="D3:E3">
    <cfRule type="cellIs" dxfId="343" priority="5" operator="notEqual">
      <formula>"D"</formula>
    </cfRule>
  </conditionalFormatting>
  <conditionalFormatting sqref="P16:P100 W16:W100">
    <cfRule type="cellIs" dxfId="342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41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40" priority="14" stopIfTrue="1">
      <formula>$AH$15&lt;0</formula>
    </cfRule>
  </conditionalFormatting>
  <hyperlinks>
    <hyperlink ref="B2" location="Dashboard!A1" display="Go to Dashboard" xr:uid="{00CC879B-5AD2-4055-893F-239381A0914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763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3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782E5-D285-4F73-92FE-2B5BA84A5D47}">
  <sheetPr codeName="Sheet71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198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294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45587</v>
      </c>
      <c r="R3" s="248" t="s">
        <v>662</v>
      </c>
      <c r="S3" s="254"/>
      <c r="T3" s="254">
        <v>100000</v>
      </c>
      <c r="U3" s="268">
        <v>97348.41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252"/>
      <c r="R4" s="249"/>
      <c r="S4" s="255"/>
      <c r="T4" s="255"/>
      <c r="U4" s="26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45576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95148.529813496119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0.98006716442474151</v>
      </c>
      <c r="M8" s="136">
        <f>SUMIF($T$15:$T$100, "*Produits Structurés*", AI$15:AI$100) + SUMIF($T$15:$T$100, "Matières Premières*", AI$15:AI$100) + SUMIF($T$15:$T$100, "*Certificats*", AI$15:AI$100)</f>
        <v>0.98006716442474129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1.9932835575258503E-2</v>
      </c>
      <c r="M11" s="132">
        <f>SUMIF($T$15:$T$100, "*Cash*", AI$15:AI$100)+SUMIF($S$15:$S$100, "*Monétaire*", AI$15:AI$100)</f>
        <v>1.9932835575258503E-2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198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1896.58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1896.58</v>
      </c>
      <c r="Z15" s="7">
        <f>IF(O15&lt;&gt;"",(Y15+$D$7)/($D$6+$D$7),"")</f>
        <v>1.9932835575258503E-2</v>
      </c>
      <c r="AA15" s="17">
        <f t="shared" ref="AA15:AA46" si="2">IF(S15&lt;&gt;"",Z15,"")</f>
        <v>1.9932835575258503E-2</v>
      </c>
      <c r="AB15" s="196">
        <f>IF(AND(S15&lt;&gt;"",X15&lt;&gt;"-"),AA15-X15,"")</f>
        <v>-6.7164424741496948E-5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1896.58</v>
      </c>
      <c r="AG15" s="539" t="s">
        <v>306</v>
      </c>
      <c r="AH15" s="45">
        <f>AF15</f>
        <v>1896.58</v>
      </c>
      <c r="AI15" s="46">
        <f>(AH15*P15)/($D$6+$D$7)</f>
        <v>1.9932835575258503E-2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198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0.84774499830451</v>
      </c>
      <c r="Q16" s="244">
        <v>100000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93251.949813496118</v>
      </c>
      <c r="Z16" s="7">
        <f>IF(H16&lt;&gt;"",Y16/($D$6+$D$7),"")</f>
        <v>0.98006716442474151</v>
      </c>
      <c r="AA16" s="17">
        <f t="shared" si="2"/>
        <v>0.98006716442474151</v>
      </c>
      <c r="AB16" s="196">
        <f>IF(AND(S16&lt;&gt;"",X16&lt;&gt;"-"),AA16-X16,"")</f>
        <v>6.7164424741528173E-5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100000</v>
      </c>
      <c r="AI16" s="46">
        <f>IF(AH16&lt;&gt;"",(AH16*R16*W16*P16)/($D$6+$D$7),"")</f>
        <v>0.98006716442474129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ref="Y17:Y78" si="3">IF(H17&lt;&gt;"",R17*W17*Q17*P17,"")</f>
        <v/>
      </c>
      <c r="Z17" s="7" t="str">
        <f t="shared" ref="Z17:Z78" si="4">IF(H17&lt;&gt;"",Y17/($D$6+$D$7),"")</f>
        <v/>
      </c>
      <c r="AA17" s="17" t="str">
        <f t="shared" si="2"/>
        <v/>
      </c>
      <c r="AB17" s="196" t="str">
        <f t="shared" ref="AB17:AB78" si="5">IF(AND(S17&lt;&gt;"",X17&lt;&gt;"-"),AA17-X17,"")</f>
        <v/>
      </c>
      <c r="AC17" s="247" t="str">
        <f t="shared" ref="AC17:AC78" si="6">IF(AND($AA17&lt;&gt;"",Q17&lt;&gt;""),($D$6+$D$7)*AA17-Y17,"")</f>
        <v/>
      </c>
      <c r="AD17" s="246" t="str">
        <f t="shared" ref="AD17:AD78" si="7">IF(AND($AC17&lt;&gt;""),AC17/R17/W17/P17,"")</f>
        <v/>
      </c>
      <c r="AE17" s="18" t="str">
        <f t="shared" ref="AE17:AE78" si="8">IF(Q17&lt;&gt;"",ROUND(AD17,0),"")</f>
        <v/>
      </c>
      <c r="AF17" s="247" t="str">
        <f t="shared" ref="AF17:AF78" si="9">IF(AD17&lt;&gt;"",AE17*R17*W17,"")</f>
        <v/>
      </c>
      <c r="AG17" s="247" t="str">
        <f t="shared" ref="AG17:AG78" si="10">IF(AD17&lt;&gt;"",AE17*R17*W17*P17,"")</f>
        <v/>
      </c>
      <c r="AH17" s="45" t="str">
        <f t="shared" ref="AH17:AH78" si="11">IF(H17&lt;&gt;"",AE17+Q17,"")</f>
        <v/>
      </c>
      <c r="AI17" s="46" t="str">
        <f t="shared" ref="AI17:AI78" si="12">IF(AH17&lt;&gt;"",(AH17*R17*W17*P17)/($D$6+$D$7),"")</f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3"/>
        <v/>
      </c>
      <c r="Z18" s="7" t="str">
        <f t="shared" si="4"/>
        <v/>
      </c>
      <c r="AA18" s="17" t="str">
        <f t="shared" si="2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0.02</v>
      </c>
      <c r="E19" s="568">
        <f t="shared" si="0"/>
        <v>1.9932835575258503E-2</v>
      </c>
      <c r="F19" s="566">
        <f t="shared" si="1"/>
        <v>-6.7164424741496948E-5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>
        <v>0.98</v>
      </c>
      <c r="E20" s="568">
        <f t="shared" si="0"/>
        <v>0.98006716442474129</v>
      </c>
      <c r="F20" s="566">
        <f t="shared" si="1"/>
        <v>6.7164424741306128E-5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39" priority="13">
      <formula>$M3&gt;$N3</formula>
    </cfRule>
  </conditionalFormatting>
  <conditionalFormatting sqref="L1:M1">
    <cfRule type="cellIs" dxfId="338" priority="10" operator="notBetween">
      <formula>0.99</formula>
      <formula>1.01</formula>
    </cfRule>
  </conditionalFormatting>
  <conditionalFormatting sqref="K7:N7">
    <cfRule type="expression" dxfId="337" priority="9">
      <formula>$M7&gt;$N7</formula>
    </cfRule>
  </conditionalFormatting>
  <conditionalFormatting sqref="D5">
    <cfRule type="cellIs" dxfId="336" priority="8" operator="greaterThan">
      <formula>TODAY()-60</formula>
    </cfRule>
  </conditionalFormatting>
  <conditionalFormatting sqref="D13:E13">
    <cfRule type="cellIs" dxfId="335" priority="6" operator="notBetween">
      <formula>0.99</formula>
      <formula>1.01</formula>
    </cfRule>
  </conditionalFormatting>
  <conditionalFormatting sqref="D3:E3">
    <cfRule type="cellIs" dxfId="334" priority="5" operator="notEqual">
      <formula>"D"</formula>
    </cfRule>
  </conditionalFormatting>
  <conditionalFormatting sqref="P16:P100 W16:W100">
    <cfRule type="cellIs" dxfId="333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32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31" priority="14" stopIfTrue="1">
      <formula>$AH$15&lt;0</formula>
    </cfRule>
  </conditionalFormatting>
  <hyperlinks>
    <hyperlink ref="B2" location="Dashboard!A1" display="Go to Dashboard" xr:uid="{C40A64D6-7154-4226-8949-F8E8129ED8E4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196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7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B594-99A2-4CE2-BF0F-8A44FA592E87}">
  <sheetPr codeName="Sheet36">
    <tabColor rgb="FFFFFFFF"/>
  </sheetPr>
  <dimension ref="A1:BF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8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</row>
    <row r="2" spans="1:58" ht="28.5" customHeight="1" x14ac:dyDescent="0.25">
      <c r="A2" s="19"/>
      <c r="B2" s="535" t="s">
        <v>26</v>
      </c>
      <c r="C2" s="551"/>
      <c r="D2" s="551" t="s">
        <v>196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</row>
    <row r="3" spans="1:58" x14ac:dyDescent="0.25">
      <c r="A3" s="19"/>
      <c r="B3" s="552" t="s">
        <v>216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46059</v>
      </c>
      <c r="R3" s="248" t="s">
        <v>1316</v>
      </c>
      <c r="S3" s="254"/>
      <c r="T3" s="254">
        <v>10000</v>
      </c>
      <c r="U3" s="268">
        <v>10000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8" x14ac:dyDescent="0.25">
      <c r="A4" s="19"/>
      <c r="B4" s="553" t="s">
        <v>38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0.61937587284970386</v>
      </c>
      <c r="M4" s="132">
        <f>SUMPRODUCT($V$15:$V$100,AI15:AI100)</f>
        <v>0.61937587284970386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46059</v>
      </c>
      <c r="R4" s="249" t="s">
        <v>53</v>
      </c>
      <c r="S4" s="255"/>
      <c r="T4" s="255">
        <v>-3</v>
      </c>
      <c r="U4" s="269">
        <v>-8393.9500000000007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</row>
    <row r="5" spans="1:58" x14ac:dyDescent="0.25">
      <c r="A5" s="19"/>
      <c r="B5" s="554"/>
      <c r="C5" s="556">
        <v>45489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46034</v>
      </c>
      <c r="R5" s="249" t="s">
        <v>53</v>
      </c>
      <c r="S5" s="255"/>
      <c r="T5" s="255">
        <v>2</v>
      </c>
      <c r="U5" s="269">
        <v>5636.88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</row>
    <row r="6" spans="1:58" x14ac:dyDescent="0.25">
      <c r="A6" s="19"/>
      <c r="B6" s="25" t="s">
        <v>51</v>
      </c>
      <c r="C6" s="557"/>
      <c r="D6" s="574">
        <f>SUM(Y15:Y100)</f>
        <v>103695.51481638847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882</v>
      </c>
      <c r="S6" s="255"/>
      <c r="T6" s="255">
        <v>5000</v>
      </c>
      <c r="U6" s="269">
        <v>5000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</row>
    <row r="7" spans="1:58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45973</v>
      </c>
      <c r="R7" s="249" t="s">
        <v>902</v>
      </c>
      <c r="S7" s="255"/>
      <c r="T7" s="255">
        <v>5000</v>
      </c>
      <c r="U7" s="269">
        <v>5000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</row>
    <row r="8" spans="1:58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0.88500374369022006</v>
      </c>
      <c r="M8" s="136">
        <f>SUMIF($T$15:$T$100, "*Produits Structurés*", AI$15:AI$100) + SUMIF($T$15:$T$100, "Matières Premières*", AI$15:AI$100) + SUMIF($T$15:$T$100, "*Certificats*", AI$15:AI$100)</f>
        <v>0.88500374369022006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45971</v>
      </c>
      <c r="R8" s="249" t="s">
        <v>919</v>
      </c>
      <c r="S8" s="255"/>
      <c r="T8" s="255">
        <v>-15000</v>
      </c>
      <c r="U8" s="269">
        <v>-16650.07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</row>
    <row r="9" spans="1:58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587">
        <v>45840</v>
      </c>
      <c r="R9" s="249" t="s">
        <v>883</v>
      </c>
      <c r="S9" s="255"/>
      <c r="T9" s="255">
        <v>5000</v>
      </c>
      <c r="U9" s="269">
        <v>5000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</row>
    <row r="10" spans="1:58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45820</v>
      </c>
      <c r="R10" s="249" t="s">
        <v>53</v>
      </c>
      <c r="S10" s="255"/>
      <c r="T10" s="255">
        <v>-4</v>
      </c>
      <c r="U10" s="269">
        <v>-11045.43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</row>
    <row r="11" spans="1:58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0.11499625630978003</v>
      </c>
      <c r="M11" s="132">
        <f>SUMIF($T$15:$T$100, "*Cash*", AI$15:AI$100)+SUMIF($S$15:$S$100, "*Monétaire*", AI$15:AI$100)</f>
        <v>0.11499625630978003</v>
      </c>
      <c r="N11" s="133" t="s">
        <v>306</v>
      </c>
      <c r="O11" s="19"/>
      <c r="P11" s="19"/>
      <c r="Q11" s="588">
        <v>45813</v>
      </c>
      <c r="R11" s="250" t="s">
        <v>891</v>
      </c>
      <c r="S11" s="256"/>
      <c r="T11" s="256">
        <v>10000</v>
      </c>
      <c r="U11" s="270">
        <v>10000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</row>
    <row r="12" spans="1:58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</row>
    <row r="13" spans="1:58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</row>
    <row r="14" spans="1:58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</row>
    <row r="15" spans="1:58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196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691.36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7" si="2">IF(H15&lt;&gt;"",R15*W15*Q15*P15,"")</f>
        <v>691.36</v>
      </c>
      <c r="Z15" s="7">
        <f>IF(O15&lt;&gt;"",(Y15+$D$7)/($D$6+$D$7),"")</f>
        <v>6.6672121858325026E-3</v>
      </c>
      <c r="AA15" s="17">
        <f t="shared" ref="AA15:AA46" si="3">IF(S15&lt;&gt;"",Z15,"")</f>
        <v>6.6672121858325026E-3</v>
      </c>
      <c r="AB15" s="196">
        <f t="shared" ref="AB15:AB27" si="4">IF(AND(S15&lt;&gt;"",X15&lt;&gt;"-"),AA15-X15,"")</f>
        <v>6.6672121858325026E-3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691.36</v>
      </c>
      <c r="AG15" s="539" t="s">
        <v>306</v>
      </c>
      <c r="AH15" s="45">
        <f>AF15</f>
        <v>691.36</v>
      </c>
      <c r="AI15" s="46">
        <f>(AH15*P15)/($D$6+$D$7)</f>
        <v>6.6672121858325026E-3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</row>
    <row r="16" spans="1:58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1219</v>
      </c>
      <c r="I16" s="242" t="s">
        <v>196</v>
      </c>
      <c r="J16" s="242" t="s">
        <v>881</v>
      </c>
      <c r="K16" s="242" t="s">
        <v>1314</v>
      </c>
      <c r="L16" s="572" t="s">
        <v>882</v>
      </c>
      <c r="M16" s="572"/>
      <c r="N16" s="572"/>
      <c r="O16" s="241" t="s">
        <v>58</v>
      </c>
      <c r="P16" s="243">
        <v>1</v>
      </c>
      <c r="Q16" s="244">
        <v>5000</v>
      </c>
      <c r="R16" s="245">
        <v>102.3</v>
      </c>
      <c r="S16" s="2" t="s">
        <v>66</v>
      </c>
      <c r="T16" s="2" t="s">
        <v>929</v>
      </c>
      <c r="U16" s="2" t="s">
        <v>621</v>
      </c>
      <c r="V16" s="109">
        <v>1</v>
      </c>
      <c r="W16" s="579">
        <v>0.01</v>
      </c>
      <c r="X16" s="130" t="s">
        <v>306</v>
      </c>
      <c r="Y16" s="247">
        <f t="shared" si="2"/>
        <v>5115</v>
      </c>
      <c r="Z16" s="7">
        <f t="shared" ref="Z16:Z27" si="5">IF(H16&lt;&gt;"",Y16/($D$6+$D$7),"")</f>
        <v>4.932710936492312E-2</v>
      </c>
      <c r="AA16" s="17">
        <f t="shared" si="3"/>
        <v>4.932710936492312E-2</v>
      </c>
      <c r="AB16" s="196" t="str">
        <f t="shared" si="4"/>
        <v/>
      </c>
      <c r="AC16" s="247">
        <f t="shared" ref="AC16:AC27" si="6">IF(AND($AA16&lt;&gt;"",Q16&lt;&gt;""),($D$6+$D$7)*AA16-Y16,"")</f>
        <v>0</v>
      </c>
      <c r="AD16" s="246">
        <f t="shared" ref="AD16:AD27" si="7">IF(AND($AC16&lt;&gt;""),AC16/R16/W16/P16,"")</f>
        <v>0</v>
      </c>
      <c r="AE16" s="18">
        <f t="shared" ref="AE16:AE27" si="8">IF(Q16&lt;&gt;"",ROUND(AD16,0),"")</f>
        <v>0</v>
      </c>
      <c r="AF16" s="247">
        <f t="shared" ref="AF16:AF27" si="9">IF(AD16&lt;&gt;"",AE16*R16*W16,"")</f>
        <v>0</v>
      </c>
      <c r="AG16" s="247">
        <f t="shared" ref="AG16:AG27" si="10">IF(AD16&lt;&gt;"",AE16*R16*W16*P16,"")</f>
        <v>0</v>
      </c>
      <c r="AH16" s="45">
        <f t="shared" ref="AH16:AH27" si="11">IF(H16&lt;&gt;"",AE16+Q16,"")</f>
        <v>5000</v>
      </c>
      <c r="AI16" s="46">
        <f t="shared" ref="AI16:AI27" si="12">IF(AH16&lt;&gt;"",(AH16*R16*W16*P16)/($D$6+$D$7),"")</f>
        <v>4.932710936492312E-2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</row>
    <row r="17" spans="1:58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1319</v>
      </c>
      <c r="I17" s="242" t="s">
        <v>196</v>
      </c>
      <c r="J17" s="242" t="s">
        <v>1317</v>
      </c>
      <c r="K17" s="242" t="s">
        <v>1320</v>
      </c>
      <c r="L17" s="572" t="s">
        <v>1316</v>
      </c>
      <c r="M17" s="572"/>
      <c r="N17" s="572"/>
      <c r="O17" s="241" t="s">
        <v>58</v>
      </c>
      <c r="P17" s="243">
        <v>1</v>
      </c>
      <c r="Q17" s="244">
        <v>10000</v>
      </c>
      <c r="R17" s="245">
        <v>100</v>
      </c>
      <c r="S17" s="2" t="s">
        <v>66</v>
      </c>
      <c r="T17" s="2" t="s">
        <v>929</v>
      </c>
      <c r="U17" s="2" t="s">
        <v>621</v>
      </c>
      <c r="V17" s="109">
        <v>1</v>
      </c>
      <c r="W17" s="579">
        <v>0.01</v>
      </c>
      <c r="X17" s="130" t="s">
        <v>306</v>
      </c>
      <c r="Y17" s="247">
        <f t="shared" si="2"/>
        <v>10000</v>
      </c>
      <c r="Z17" s="7">
        <f t="shared" si="5"/>
        <v>9.643618644168743E-2</v>
      </c>
      <c r="AA17" s="17">
        <f t="shared" si="3"/>
        <v>9.643618644168743E-2</v>
      </c>
      <c r="AB17" s="196" t="str">
        <f t="shared" si="4"/>
        <v/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10000</v>
      </c>
      <c r="AI17" s="46">
        <f t="shared" si="12"/>
        <v>9.643618644168743E-2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</row>
    <row r="18" spans="1:58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1215</v>
      </c>
      <c r="I18" s="242" t="s">
        <v>196</v>
      </c>
      <c r="J18" s="242" t="s">
        <v>737</v>
      </c>
      <c r="K18" s="242" t="s">
        <v>1216</v>
      </c>
      <c r="L18" s="572" t="s">
        <v>871</v>
      </c>
      <c r="M18" s="572"/>
      <c r="N18" s="572"/>
      <c r="O18" s="241" t="s">
        <v>58</v>
      </c>
      <c r="P18" s="243">
        <v>1</v>
      </c>
      <c r="Q18" s="244">
        <v>10000</v>
      </c>
      <c r="R18" s="245">
        <v>128.01</v>
      </c>
      <c r="S18" s="2" t="s">
        <v>66</v>
      </c>
      <c r="T18" s="2" t="s">
        <v>929</v>
      </c>
      <c r="U18" s="2" t="s">
        <v>622</v>
      </c>
      <c r="V18" s="109">
        <v>1</v>
      </c>
      <c r="W18" s="579">
        <v>0.01</v>
      </c>
      <c r="X18" s="130" t="s">
        <v>306</v>
      </c>
      <c r="Y18" s="247">
        <f t="shared" si="2"/>
        <v>12801</v>
      </c>
      <c r="Z18" s="7">
        <f t="shared" si="5"/>
        <v>0.12344796226400408</v>
      </c>
      <c r="AA18" s="17">
        <f t="shared" si="3"/>
        <v>0.12344796226400408</v>
      </c>
      <c r="AB18" s="196" t="str">
        <f t="shared" si="4"/>
        <v/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10000</v>
      </c>
      <c r="AI18" s="46">
        <f t="shared" si="12"/>
        <v>0.12344796226400408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</row>
    <row r="19" spans="1:58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6.6672121858325026E-3</v>
      </c>
      <c r="F19" s="566">
        <f t="shared" si="1"/>
        <v>6.6672121858325026E-3</v>
      </c>
      <c r="G19" s="43"/>
      <c r="H19" s="197" t="s">
        <v>1232</v>
      </c>
      <c r="I19" s="242" t="s">
        <v>196</v>
      </c>
      <c r="J19" s="242" t="s">
        <v>798</v>
      </c>
      <c r="K19" s="242" t="s">
        <v>1233</v>
      </c>
      <c r="L19" s="572" t="s">
        <v>902</v>
      </c>
      <c r="M19" s="572"/>
      <c r="N19" s="572"/>
      <c r="O19" s="241" t="s">
        <v>58</v>
      </c>
      <c r="P19" s="243">
        <v>1</v>
      </c>
      <c r="Q19" s="244">
        <v>5000</v>
      </c>
      <c r="R19" s="245">
        <v>96.85</v>
      </c>
      <c r="S19" s="2" t="s">
        <v>66</v>
      </c>
      <c r="T19" s="2" t="s">
        <v>929</v>
      </c>
      <c r="U19" s="2" t="s">
        <v>622</v>
      </c>
      <c r="V19" s="109">
        <v>1</v>
      </c>
      <c r="W19" s="579">
        <v>0.01</v>
      </c>
      <c r="X19" s="130" t="s">
        <v>306</v>
      </c>
      <c r="Y19" s="247">
        <f t="shared" si="2"/>
        <v>4842.5</v>
      </c>
      <c r="Z19" s="7">
        <f t="shared" si="5"/>
        <v>4.6699223284387137E-2</v>
      </c>
      <c r="AA19" s="17">
        <f t="shared" si="3"/>
        <v>4.6699223284387137E-2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5000</v>
      </c>
      <c r="AI19" s="46">
        <f t="shared" si="12"/>
        <v>4.6699223284387137E-2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</row>
    <row r="20" spans="1:58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1205</v>
      </c>
      <c r="I20" s="242" t="s">
        <v>196</v>
      </c>
      <c r="J20" s="242" t="s">
        <v>720</v>
      </c>
      <c r="K20" s="242" t="s">
        <v>1206</v>
      </c>
      <c r="L20" s="572" t="s">
        <v>1207</v>
      </c>
      <c r="M20" s="572"/>
      <c r="N20" s="572"/>
      <c r="O20" s="241" t="s">
        <v>58</v>
      </c>
      <c r="P20" s="243">
        <v>1</v>
      </c>
      <c r="Q20" s="244">
        <v>10000</v>
      </c>
      <c r="R20" s="245">
        <v>106.06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10606</v>
      </c>
      <c r="Z20" s="7">
        <f t="shared" si="5"/>
        <v>0.10228021934005369</v>
      </c>
      <c r="AA20" s="17">
        <f t="shared" si="3"/>
        <v>0.10228021934005369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10000</v>
      </c>
      <c r="AI20" s="46">
        <f t="shared" si="12"/>
        <v>0.10228021934005369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</row>
    <row r="21" spans="1:58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1252</v>
      </c>
      <c r="I21" s="242" t="s">
        <v>196</v>
      </c>
      <c r="J21" s="242" t="s">
        <v>740</v>
      </c>
      <c r="K21" s="242" t="s">
        <v>1253</v>
      </c>
      <c r="L21" s="572" t="s">
        <v>872</v>
      </c>
      <c r="M21" s="572"/>
      <c r="N21" s="572"/>
      <c r="O21" s="241" t="s">
        <v>58</v>
      </c>
      <c r="P21" s="243">
        <v>1</v>
      </c>
      <c r="Q21" s="244">
        <v>10000</v>
      </c>
      <c r="R21" s="245">
        <v>99.86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9986</v>
      </c>
      <c r="Z21" s="7">
        <f t="shared" si="5"/>
        <v>9.630117578066906E-2</v>
      </c>
      <c r="AA21" s="17">
        <f t="shared" si="3"/>
        <v>9.630117578066906E-2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10000</v>
      </c>
      <c r="AI21" s="46">
        <f t="shared" si="12"/>
        <v>9.630117578066906E-2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</row>
    <row r="22" spans="1:58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1254</v>
      </c>
      <c r="I22" s="242" t="s">
        <v>196</v>
      </c>
      <c r="J22" s="242" t="s">
        <v>746</v>
      </c>
      <c r="K22" s="242" t="s">
        <v>1255</v>
      </c>
      <c r="L22" s="572" t="s">
        <v>873</v>
      </c>
      <c r="M22" s="572"/>
      <c r="N22" s="572"/>
      <c r="O22" s="241" t="s">
        <v>58</v>
      </c>
      <c r="P22" s="243">
        <v>1</v>
      </c>
      <c r="Q22" s="244">
        <v>10000</v>
      </c>
      <c r="R22" s="245">
        <v>108.76</v>
      </c>
      <c r="S22" s="2" t="s">
        <v>66</v>
      </c>
      <c r="T22" s="2" t="s">
        <v>929</v>
      </c>
      <c r="U22" s="2" t="s">
        <v>621</v>
      </c>
      <c r="V22" s="109">
        <v>1</v>
      </c>
      <c r="W22" s="579">
        <v>0.01</v>
      </c>
      <c r="X22" s="130" t="s">
        <v>306</v>
      </c>
      <c r="Y22" s="247">
        <f t="shared" si="2"/>
        <v>10876.000000000002</v>
      </c>
      <c r="Z22" s="7">
        <f t="shared" si="5"/>
        <v>0.10488399637397927</v>
      </c>
      <c r="AA22" s="17">
        <f t="shared" si="3"/>
        <v>0.10488399637397927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10000</v>
      </c>
      <c r="AI22" s="46">
        <f t="shared" si="12"/>
        <v>0.10488399637397924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</row>
    <row r="23" spans="1:58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1208</v>
      </c>
      <c r="I23" s="242" t="s">
        <v>196</v>
      </c>
      <c r="J23" s="242" t="s">
        <v>721</v>
      </c>
      <c r="K23" s="242" t="s">
        <v>1209</v>
      </c>
      <c r="L23" s="572" t="s">
        <v>869</v>
      </c>
      <c r="M23" s="572"/>
      <c r="N23" s="572"/>
      <c r="O23" s="241" t="s">
        <v>58</v>
      </c>
      <c r="P23" s="243">
        <v>1</v>
      </c>
      <c r="Q23" s="244">
        <v>5000</v>
      </c>
      <c r="R23" s="245">
        <v>100.78</v>
      </c>
      <c r="S23" s="2" t="s">
        <v>66</v>
      </c>
      <c r="T23" s="2" t="s">
        <v>615</v>
      </c>
      <c r="U23" s="2" t="s">
        <v>621</v>
      </c>
      <c r="V23" s="109">
        <v>0</v>
      </c>
      <c r="W23" s="579">
        <v>0.01</v>
      </c>
      <c r="X23" s="130" t="s">
        <v>306</v>
      </c>
      <c r="Y23" s="247">
        <f t="shared" si="2"/>
        <v>5039</v>
      </c>
      <c r="Z23" s="7">
        <f t="shared" si="5"/>
        <v>4.8594194347966295E-2</v>
      </c>
      <c r="AA23" s="17">
        <f t="shared" si="3"/>
        <v>4.8594194347966295E-2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5000</v>
      </c>
      <c r="AI23" s="46">
        <f t="shared" si="12"/>
        <v>4.8594194347966295E-2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</row>
    <row r="24" spans="1:58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1213</v>
      </c>
      <c r="I24" s="242" t="s">
        <v>196</v>
      </c>
      <c r="J24" s="242" t="s">
        <v>735</v>
      </c>
      <c r="K24" s="242" t="s">
        <v>1214</v>
      </c>
      <c r="L24" s="572" t="s">
        <v>870</v>
      </c>
      <c r="M24" s="572"/>
      <c r="N24" s="572"/>
      <c r="O24" s="241" t="s">
        <v>865</v>
      </c>
      <c r="P24" s="243">
        <v>0.84302815714044854</v>
      </c>
      <c r="Q24" s="244">
        <v>10000</v>
      </c>
      <c r="R24" s="245">
        <v>107.19</v>
      </c>
      <c r="S24" s="2" t="s">
        <v>66</v>
      </c>
      <c r="T24" s="2" t="s">
        <v>616</v>
      </c>
      <c r="U24" s="2" t="s">
        <v>622</v>
      </c>
      <c r="V24" s="109">
        <v>0</v>
      </c>
      <c r="W24" s="579">
        <v>0.01</v>
      </c>
      <c r="X24" s="130" t="s">
        <v>306</v>
      </c>
      <c r="Y24" s="247">
        <f t="shared" si="2"/>
        <v>9036.4188163884683</v>
      </c>
      <c r="Z24" s="7">
        <f t="shared" si="5"/>
        <v>8.7143776974241083E-2</v>
      </c>
      <c r="AA24" s="17">
        <f t="shared" si="3"/>
        <v>8.7143776974241083E-2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10000</v>
      </c>
      <c r="AI24" s="46">
        <f t="shared" si="12"/>
        <v>8.7143776974241083E-2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</row>
    <row r="25" spans="1:58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1192</v>
      </c>
      <c r="I25" s="242" t="s">
        <v>196</v>
      </c>
      <c r="J25" s="242" t="s">
        <v>722</v>
      </c>
      <c r="K25" s="242" t="s">
        <v>1193</v>
      </c>
      <c r="L25" s="572" t="s">
        <v>883</v>
      </c>
      <c r="M25" s="572"/>
      <c r="N25" s="572"/>
      <c r="O25" s="241" t="s">
        <v>58</v>
      </c>
      <c r="P25" s="243">
        <v>1</v>
      </c>
      <c r="Q25" s="244">
        <v>5000</v>
      </c>
      <c r="R25" s="245">
        <v>90.42</v>
      </c>
      <c r="S25" s="2" t="s">
        <v>66</v>
      </c>
      <c r="T25" s="2" t="s">
        <v>930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4521</v>
      </c>
      <c r="Z25" s="7">
        <f t="shared" si="5"/>
        <v>4.3598799890286886E-2</v>
      </c>
      <c r="AA25" s="17">
        <f t="shared" si="3"/>
        <v>4.3598799890286886E-2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5000</v>
      </c>
      <c r="AI25" s="46">
        <f t="shared" si="12"/>
        <v>4.3598799890286886E-2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</row>
    <row r="26" spans="1:58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0</v>
      </c>
      <c r="F26" s="566">
        <f t="shared" si="1"/>
        <v>0</v>
      </c>
      <c r="G26" s="43"/>
      <c r="H26" s="197" t="s">
        <v>1289</v>
      </c>
      <c r="I26" s="242" t="s">
        <v>196</v>
      </c>
      <c r="J26" s="242" t="s">
        <v>745</v>
      </c>
      <c r="K26" s="242" t="s">
        <v>1290</v>
      </c>
      <c r="L26" s="572" t="s">
        <v>891</v>
      </c>
      <c r="M26" s="572"/>
      <c r="N26" s="572"/>
      <c r="O26" s="241" t="s">
        <v>58</v>
      </c>
      <c r="P26" s="243">
        <v>1</v>
      </c>
      <c r="Q26" s="244">
        <v>10000</v>
      </c>
      <c r="R26" s="245">
        <v>89.48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8948</v>
      </c>
      <c r="Z26" s="7">
        <f t="shared" si="5"/>
        <v>8.6291099628021908E-2</v>
      </c>
      <c r="AA26" s="17">
        <f t="shared" si="3"/>
        <v>8.6291099628021908E-2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10000</v>
      </c>
      <c r="AI26" s="46">
        <f t="shared" si="12"/>
        <v>8.6291099628021908E-2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</row>
    <row r="27" spans="1:58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0</v>
      </c>
      <c r="F27" s="566">
        <f t="shared" si="1"/>
        <v>0</v>
      </c>
      <c r="G27" s="43"/>
      <c r="H27" s="197" t="s">
        <v>1124</v>
      </c>
      <c r="I27" s="242" t="s">
        <v>196</v>
      </c>
      <c r="J27" s="242" t="s">
        <v>701</v>
      </c>
      <c r="K27" s="242" t="s">
        <v>544</v>
      </c>
      <c r="L27" s="572" t="s">
        <v>53</v>
      </c>
      <c r="M27" s="572"/>
      <c r="N27" s="572"/>
      <c r="O27" s="241" t="s">
        <v>58</v>
      </c>
      <c r="P27" s="243">
        <v>1</v>
      </c>
      <c r="Q27" s="244">
        <v>4</v>
      </c>
      <c r="R27" s="245">
        <v>2808.3090000000002</v>
      </c>
      <c r="S27" s="2" t="s">
        <v>228</v>
      </c>
      <c r="T27" s="2" t="s">
        <v>229</v>
      </c>
      <c r="U27" s="2" t="s">
        <v>621</v>
      </c>
      <c r="V27" s="109">
        <v>0</v>
      </c>
      <c r="W27" s="579">
        <v>1</v>
      </c>
      <c r="X27" s="130">
        <v>0.1</v>
      </c>
      <c r="Y27" s="247">
        <f t="shared" si="2"/>
        <v>11233.236000000001</v>
      </c>
      <c r="Z27" s="7">
        <f t="shared" si="5"/>
        <v>0.10832904412394752</v>
      </c>
      <c r="AA27" s="17">
        <f t="shared" si="3"/>
        <v>0.10832904412394752</v>
      </c>
      <c r="AB27" s="196">
        <f t="shared" si="4"/>
        <v>8.3290441239475127E-3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</v>
      </c>
      <c r="AI27" s="46">
        <f t="shared" si="12"/>
        <v>0.10832904412394752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</row>
    <row r="28" spans="1:58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ref="Y28:Y78" si="13">IF(H28&lt;&gt;"",R28*W28*Q28*P28,"")</f>
        <v/>
      </c>
      <c r="Z28" s="7" t="str">
        <f t="shared" ref="Z28:Z78" si="14">IF(H28&lt;&gt;"",Y28/($D$6+$D$7),"")</f>
        <v/>
      </c>
      <c r="AA28" s="17" t="str">
        <f t="shared" si="3"/>
        <v/>
      </c>
      <c r="AB28" s="196" t="str">
        <f t="shared" ref="AB28:AB78" si="15">IF(AND(S28&lt;&gt;"",X28&lt;&gt;"-"),AA28-X28,"")</f>
        <v/>
      </c>
      <c r="AC28" s="247" t="str">
        <f t="shared" ref="AC28:AC78" si="16">IF(AND($AA28&lt;&gt;"",Q28&lt;&gt;""),($D$6+$D$7)*AA28-Y28,"")</f>
        <v/>
      </c>
      <c r="AD28" s="246" t="str">
        <f t="shared" ref="AD28:AD78" si="17">IF(AND($AC28&lt;&gt;""),AC28/R28/W28/P28,"")</f>
        <v/>
      </c>
      <c r="AE28" s="18" t="str">
        <f t="shared" ref="AE28:AE78" si="18">IF(Q28&lt;&gt;"",ROUND(AD28,0),"")</f>
        <v/>
      </c>
      <c r="AF28" s="247" t="str">
        <f t="shared" ref="AF28:AF78" si="19">IF(AD28&lt;&gt;"",AE28*R28*W28,"")</f>
        <v/>
      </c>
      <c r="AG28" s="247" t="str">
        <f t="shared" ref="AG28:AG78" si="20">IF(AD28&lt;&gt;"",AE28*R28*W28*P28,"")</f>
        <v/>
      </c>
      <c r="AH28" s="45" t="str">
        <f t="shared" ref="AH28:AH78" si="21">IF(H28&lt;&gt;"",AE28+Q28,"")</f>
        <v/>
      </c>
      <c r="AI28" s="46" t="str">
        <f t="shared" ref="AI28:AI78" si="22">IF(AH28&lt;&gt;"",(AH28*R28*W28*P28)/($D$6+$D$7),"")</f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</row>
    <row r="29" spans="1:58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</row>
    <row r="30" spans="1:58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</row>
    <row r="31" spans="1:58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</row>
    <row r="32" spans="1:58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</row>
    <row r="33" spans="1:58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</row>
    <row r="34" spans="1:58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0.44922868730131249</v>
      </c>
      <c r="F34" s="566">
        <f t="shared" si="1"/>
        <v>0.1492286873013125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</row>
    <row r="35" spans="1:58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0.1701471855483912</v>
      </c>
      <c r="F35" s="566">
        <f t="shared" si="1"/>
        <v>-0.12985281445160879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</row>
    <row r="36" spans="1:58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</row>
    <row r="37" spans="1:58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4.8594194347966295E-2</v>
      </c>
      <c r="F37" s="566">
        <f t="shared" si="1"/>
        <v>-0.10140580565203369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</row>
    <row r="38" spans="1:58" x14ac:dyDescent="0.25">
      <c r="A38" s="585"/>
      <c r="B38" s="529" t="s">
        <v>616</v>
      </c>
      <c r="C38" s="530" t="s">
        <v>622</v>
      </c>
      <c r="D38" s="567"/>
      <c r="E38" s="568">
        <f t="shared" si="0"/>
        <v>8.7143776974241083E-2</v>
      </c>
      <c r="F38" s="566">
        <f t="shared" si="1"/>
        <v>8.7143776974241083E-2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</row>
    <row r="39" spans="1:58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</row>
    <row r="40" spans="1:58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0.12988989951830879</v>
      </c>
      <c r="F40" s="571">
        <f t="shared" si="1"/>
        <v>-2.0110100481691207E-2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</row>
    <row r="41" spans="1:58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0.10832904412394752</v>
      </c>
      <c r="F41" s="571">
        <f t="shared" si="1"/>
        <v>8.3290441239475127E-3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</row>
    <row r="42" spans="1:58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</row>
    <row r="43" spans="1:58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</row>
    <row r="44" spans="1:58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</row>
    <row r="45" spans="1:58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</row>
    <row r="46" spans="1:58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</row>
    <row r="47" spans="1:58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</row>
    <row r="48" spans="1:58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</row>
    <row r="49" spans="1:58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</row>
    <row r="50" spans="1:58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</row>
    <row r="51" spans="1:58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</row>
    <row r="52" spans="1:58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</row>
    <row r="53" spans="1:58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</row>
    <row r="54" spans="1:58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</row>
    <row r="55" spans="1:58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</row>
    <row r="56" spans="1:58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</row>
    <row r="57" spans="1:58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</row>
    <row r="58" spans="1:58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</row>
    <row r="59" spans="1:58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</row>
    <row r="60" spans="1:58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</row>
    <row r="61" spans="1:58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</row>
    <row r="62" spans="1:58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</row>
    <row r="63" spans="1:58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</row>
    <row r="64" spans="1:58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</row>
    <row r="65" spans="1:58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</row>
    <row r="66" spans="1:58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</row>
    <row r="67" spans="1:58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</row>
    <row r="68" spans="1:58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</row>
    <row r="69" spans="1:58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</row>
    <row r="70" spans="1:58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</row>
    <row r="71" spans="1:58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</row>
    <row r="72" spans="1:58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</row>
    <row r="73" spans="1:58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</row>
    <row r="74" spans="1:58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</row>
    <row r="75" spans="1:58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</row>
    <row r="76" spans="1:58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</row>
    <row r="77" spans="1:58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</row>
    <row r="78" spans="1:58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</row>
    <row r="79" spans="1:58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</row>
    <row r="80" spans="1:58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</row>
    <row r="81" spans="1:58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</row>
    <row r="82" spans="1:58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</row>
    <row r="83" spans="1:58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</row>
    <row r="84" spans="1:58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</row>
    <row r="85" spans="1:58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</row>
    <row r="86" spans="1:58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</row>
    <row r="87" spans="1:58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</row>
    <row r="88" spans="1:58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</row>
    <row r="89" spans="1:58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</row>
    <row r="90" spans="1:58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</row>
    <row r="91" spans="1:58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</row>
    <row r="92" spans="1:58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</row>
    <row r="93" spans="1:58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</row>
    <row r="94" spans="1:58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</row>
    <row r="95" spans="1:58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</row>
    <row r="96" spans="1:58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</row>
    <row r="97" spans="1:58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</row>
    <row r="98" spans="1:58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</row>
    <row r="99" spans="1:58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</row>
    <row r="100" spans="1:58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</row>
    <row r="101" spans="1:58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</row>
    <row r="102" spans="1:58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</row>
    <row r="103" spans="1:58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</row>
    <row r="104" spans="1:58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</row>
    <row r="105" spans="1:58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</row>
    <row r="106" spans="1:58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</row>
    <row r="107" spans="1:58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</row>
    <row r="108" spans="1:58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</row>
    <row r="109" spans="1:58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</row>
    <row r="110" spans="1:58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</row>
    <row r="111" spans="1:58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</row>
    <row r="112" spans="1:58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</row>
    <row r="113" spans="1:57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</row>
    <row r="114" spans="1:57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</row>
    <row r="115" spans="1:57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</row>
    <row r="116" spans="1:57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30" priority="57">
      <formula>$M3&gt;$N3</formula>
    </cfRule>
  </conditionalFormatting>
  <conditionalFormatting sqref="L1:M1">
    <cfRule type="cellIs" dxfId="329" priority="54" operator="notBetween">
      <formula>0.99</formula>
      <formula>1.01</formula>
    </cfRule>
  </conditionalFormatting>
  <conditionalFormatting sqref="K7:N7">
    <cfRule type="expression" dxfId="328" priority="53">
      <formula>$M7&gt;$N7</formula>
    </cfRule>
  </conditionalFormatting>
  <conditionalFormatting sqref="D5">
    <cfRule type="cellIs" dxfId="327" priority="52" operator="greaterThan">
      <formula>TODAY()-60</formula>
    </cfRule>
  </conditionalFormatting>
  <conditionalFormatting sqref="D13:E13">
    <cfRule type="cellIs" dxfId="326" priority="50" operator="notBetween">
      <formula>0.99</formula>
      <formula>1.01</formula>
    </cfRule>
  </conditionalFormatting>
  <conditionalFormatting sqref="D3:E3">
    <cfRule type="cellIs" dxfId="325" priority="49" operator="notEqual">
      <formula>"D"</formula>
    </cfRule>
  </conditionalFormatting>
  <conditionalFormatting sqref="P16:P100 W16:W100">
    <cfRule type="cellIs" dxfId="324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23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22" priority="58" stopIfTrue="1">
      <formula>$AH$15&lt;0</formula>
    </cfRule>
  </conditionalFormatting>
  <hyperlinks>
    <hyperlink ref="B2" location="Dashboard!A1" display="Go to Dashboard" xr:uid="{A3070527-1EBA-4C15-89B5-9AB61EE1A14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920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0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C6E0E-F725-4394-8FF4-25F3E99734F6}">
  <sheetPr codeName="Sheet37">
    <tabColor rgb="FFFFFFFF"/>
  </sheetPr>
  <dimension ref="A1:BJ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</row>
    <row r="2" spans="1:62" ht="28.5" customHeight="1" x14ac:dyDescent="0.25">
      <c r="A2" s="19"/>
      <c r="B2" s="535" t="s">
        <v>26</v>
      </c>
      <c r="C2" s="551"/>
      <c r="D2" s="551" t="s">
        <v>195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</row>
    <row r="3" spans="1:62" x14ac:dyDescent="0.25">
      <c r="A3" s="19"/>
      <c r="B3" s="552" t="s">
        <v>215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0.54252542418959249</v>
      </c>
      <c r="M3" s="131">
        <f>SUMIF($L$15:$L$100, "VIA *", AA$15:AA$100)</f>
        <v>0.54252542418959249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46034</v>
      </c>
      <c r="R3" s="248" t="s">
        <v>53</v>
      </c>
      <c r="S3" s="254"/>
      <c r="T3" s="254">
        <v>3</v>
      </c>
      <c r="U3" s="268">
        <v>8440.32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2" x14ac:dyDescent="0.25">
      <c r="A4" s="19"/>
      <c r="B4" s="553" t="s">
        <v>38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0.50783951643136982</v>
      </c>
      <c r="M4" s="132">
        <f>SUMPRODUCT($V$15:$V$100,AI15:AI100)</f>
        <v>0.50783951643136982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46000</v>
      </c>
      <c r="R4" s="249" t="s">
        <v>2</v>
      </c>
      <c r="S4" s="255"/>
      <c r="T4" s="255">
        <v>-5</v>
      </c>
      <c r="U4" s="269">
        <v>-8835.5499999999993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2" x14ac:dyDescent="0.25">
      <c r="A5" s="19"/>
      <c r="B5" s="554"/>
      <c r="C5" s="556">
        <v>45561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0.38759912437729904</v>
      </c>
      <c r="M5" s="134">
        <f>SUMIF($S$15:$S$100, "Actions*", AI$15:AI$100)</f>
        <v>0.38759912437729904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46000</v>
      </c>
      <c r="R5" s="249" t="s">
        <v>53</v>
      </c>
      <c r="S5" s="255"/>
      <c r="T5" s="255">
        <v>-1</v>
      </c>
      <c r="U5" s="269">
        <v>-2767.98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2" x14ac:dyDescent="0.25">
      <c r="A6" s="19"/>
      <c r="B6" s="25" t="s">
        <v>51</v>
      </c>
      <c r="C6" s="557"/>
      <c r="D6" s="574">
        <f>SUM(Y15:Y100)</f>
        <v>125500.18959697099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0.11804603680341821</v>
      </c>
      <c r="M6" s="136">
        <f>SUMIF($T$15:$T$100, "*Obligations d'Etat*", AI$15:AI$100)+SUMIF($T$15:$T$100, "Crédit*", AI$15:AI$100)+SUMIF($T$15:$T$100, "*Convertibles*", AI$15:AI$100)</f>
        <v>0.11804603680341821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45999</v>
      </c>
      <c r="R6" s="249" t="s">
        <v>14</v>
      </c>
      <c r="S6" s="255"/>
      <c r="T6" s="255">
        <v>9</v>
      </c>
      <c r="U6" s="269">
        <v>3857.55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2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0.12515311769998388</v>
      </c>
      <c r="M7" s="136">
        <f>SUMIF($S$15:$S$100, "*Performance Absolue*", AI$15:AI$100)+SUMIF($S$15:$S$100, "*Alternative Investment*", AI$15:AI$100)</f>
        <v>0.12515311769998388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45716</v>
      </c>
      <c r="R7" s="249" t="s">
        <v>3</v>
      </c>
      <c r="S7" s="255"/>
      <c r="T7" s="255">
        <v>3</v>
      </c>
      <c r="U7" s="269">
        <v>7576.58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2" x14ac:dyDescent="0.25">
      <c r="A8" s="19"/>
      <c r="B8" s="26" t="s">
        <v>46</v>
      </c>
      <c r="C8" s="343"/>
      <c r="D8" s="41"/>
      <c r="E8" s="27" t="s">
        <v>1343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45715</v>
      </c>
      <c r="R8" s="249" t="s">
        <v>53</v>
      </c>
      <c r="S8" s="255"/>
      <c r="T8" s="255">
        <v>-3</v>
      </c>
      <c r="U8" s="269">
        <v>-8216.84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2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0.18376545943127906</v>
      </c>
      <c r="M9" s="136">
        <f>SUMIF($T$15:$T$100, "*Diversifié*", AI$15:AI$100)</f>
        <v>0.18376545943127906</v>
      </c>
      <c r="N9" s="135" t="s">
        <v>306</v>
      </c>
      <c r="O9" s="19"/>
      <c r="P9" s="19"/>
      <c r="Q9" s="587">
        <v>45645</v>
      </c>
      <c r="R9" s="249" t="s">
        <v>10</v>
      </c>
      <c r="S9" s="255"/>
      <c r="T9" s="255">
        <v>1000</v>
      </c>
      <c r="U9" s="269">
        <v>13208.85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</row>
    <row r="10" spans="1:6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45644</v>
      </c>
      <c r="R10" s="249" t="s">
        <v>53</v>
      </c>
      <c r="S10" s="255"/>
      <c r="T10" s="255">
        <v>-4</v>
      </c>
      <c r="U10" s="269">
        <v>-10898.91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</row>
    <row r="11" spans="1:6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0.18543626168801972</v>
      </c>
      <c r="M11" s="132">
        <f>SUMIF($T$15:$T$100, "*Cash*", AI$15:AI$100)+SUMIF($S$15:$S$100, "*Monétaire*", AI$15:AI$100)</f>
        <v>0.18543626168801972</v>
      </c>
      <c r="N11" s="133" t="s">
        <v>306</v>
      </c>
      <c r="O11" s="19"/>
      <c r="P11" s="19"/>
      <c r="Q11" s="588">
        <v>45638</v>
      </c>
      <c r="R11" s="250" t="s">
        <v>4</v>
      </c>
      <c r="S11" s="256"/>
      <c r="T11" s="256">
        <v>5</v>
      </c>
      <c r="U11" s="270">
        <v>10748.75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</row>
    <row r="12" spans="1:62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</row>
    <row r="13" spans="1:62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62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</row>
    <row r="15" spans="1:62" x14ac:dyDescent="0.25">
      <c r="A15" s="585"/>
      <c r="B15" s="531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9.2411392621429667E-2</v>
      </c>
      <c r="F15" s="563">
        <f t="shared" ref="F15:F50" si="1">E15-D15</f>
        <v>-6.7588607378570337E-2</v>
      </c>
      <c r="G15" s="43"/>
      <c r="H15" s="542" t="s">
        <v>1123</v>
      </c>
      <c r="I15" s="543" t="s">
        <v>195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804.67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4" si="2">IF(H15&lt;&gt;"",R15*W15*Q15*P15,"")</f>
        <v>804.67</v>
      </c>
      <c r="Z15" s="7">
        <f>IF(O15&lt;&gt;"",(Y15+$D$7)/($D$6+$D$7),"")</f>
        <v>6.4117034610394015E-3</v>
      </c>
      <c r="AA15" s="17">
        <f t="shared" ref="AA15:AA46" si="3">IF(S15&lt;&gt;"",Z15,"")</f>
        <v>6.4117034610394015E-3</v>
      </c>
      <c r="AB15" s="196">
        <f t="shared" ref="AB15:AB24" si="4">IF(AND(S15&lt;&gt;"",X15&lt;&gt;"-"),AA15-X15,"")</f>
        <v>-3.5882965389605987E-3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804.67</v>
      </c>
      <c r="AG15" s="539" t="s">
        <v>306</v>
      </c>
      <c r="AH15" s="45">
        <f>AF15</f>
        <v>804.67</v>
      </c>
      <c r="AI15" s="46">
        <f>(AH15*P15)/($D$6+$D$7)</f>
        <v>6.4117034610394015E-3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</row>
    <row r="16" spans="1:62" x14ac:dyDescent="0.25">
      <c r="A16" s="585"/>
      <c r="B16" s="529" t="s">
        <v>221</v>
      </c>
      <c r="C16" s="530" t="s">
        <v>621</v>
      </c>
      <c r="D16" s="564">
        <v>9.5000000000000001E-2</v>
      </c>
      <c r="E16" s="565">
        <f t="shared" si="0"/>
        <v>7.5010643651069103E-2</v>
      </c>
      <c r="F16" s="566">
        <f t="shared" si="1"/>
        <v>-1.9989356348930898E-2</v>
      </c>
      <c r="G16" s="43"/>
      <c r="H16" s="197" t="s">
        <v>1177</v>
      </c>
      <c r="I16" s="242" t="s">
        <v>195</v>
      </c>
      <c r="J16" s="242" t="s">
        <v>713</v>
      </c>
      <c r="K16" s="242" t="s">
        <v>550</v>
      </c>
      <c r="L16" s="572" t="s">
        <v>14</v>
      </c>
      <c r="M16" s="572"/>
      <c r="N16" s="572"/>
      <c r="O16" s="241" t="s">
        <v>58</v>
      </c>
      <c r="P16" s="243">
        <v>1</v>
      </c>
      <c r="Q16" s="244">
        <v>9</v>
      </c>
      <c r="R16" s="245">
        <v>418.34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0.03</v>
      </c>
      <c r="Y16" s="247">
        <f t="shared" si="2"/>
        <v>3765.06</v>
      </c>
      <c r="Z16" s="7">
        <f t="shared" ref="Z16:Z24" si="5">IF(H16&lt;&gt;"",Y16/($D$6+$D$7),"")</f>
        <v>3.0000432765010514E-2</v>
      </c>
      <c r="AA16" s="17">
        <f t="shared" si="3"/>
        <v>3.0000432765010514E-2</v>
      </c>
      <c r="AB16" s="196">
        <f t="shared" si="4"/>
        <v>4.3276501051486838E-7</v>
      </c>
      <c r="AC16" s="247">
        <f t="shared" ref="AC16:AC24" si="6">IF(AND($AA16&lt;&gt;"",Q16&lt;&gt;""),($D$6+$D$7)*AA16-Y16,"")</f>
        <v>0</v>
      </c>
      <c r="AD16" s="246">
        <f t="shared" ref="AD16:AD24" si="7">IF(AND($AC16&lt;&gt;""),AC16/R16/W16/P16,"")</f>
        <v>0</v>
      </c>
      <c r="AE16" s="18">
        <f t="shared" ref="AE16:AE24" si="8">IF(Q16&lt;&gt;"",ROUND(AD16,0),"")</f>
        <v>0</v>
      </c>
      <c r="AF16" s="247">
        <f t="shared" ref="AF16:AF24" si="9">IF(AD16&lt;&gt;"",AE16*R16*W16,"")</f>
        <v>0</v>
      </c>
      <c r="AG16" s="247">
        <f t="shared" ref="AG16:AG24" si="10">IF(AD16&lt;&gt;"",AE16*R16*W16*P16,"")</f>
        <v>0</v>
      </c>
      <c r="AH16" s="45">
        <f t="shared" ref="AH16:AH24" si="11">IF(H16&lt;&gt;"",AE16+Q16,"")</f>
        <v>9</v>
      </c>
      <c r="AI16" s="46">
        <f t="shared" ref="AI16:AI24" si="12">IF(AH16&lt;&gt;"",(AH16*R16*W16*P16)/($D$6+$D$7),"")</f>
        <v>3.0000432765010514E-2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</row>
    <row r="17" spans="1:62" x14ac:dyDescent="0.25">
      <c r="A17" s="585"/>
      <c r="B17" s="529" t="s">
        <v>223</v>
      </c>
      <c r="C17" s="530" t="s">
        <v>622</v>
      </c>
      <c r="D17" s="564">
        <v>0.20500000000000002</v>
      </c>
      <c r="E17" s="565">
        <f t="shared" si="0"/>
        <v>0.2201770881048003</v>
      </c>
      <c r="F17" s="566">
        <f t="shared" si="1"/>
        <v>1.5177088104800285E-2</v>
      </c>
      <c r="G17" s="43"/>
      <c r="H17" s="197" t="s">
        <v>1170</v>
      </c>
      <c r="I17" s="242" t="s">
        <v>195</v>
      </c>
      <c r="J17" s="242" t="s">
        <v>705</v>
      </c>
      <c r="K17" s="242" t="s">
        <v>540</v>
      </c>
      <c r="L17" s="572" t="s">
        <v>3</v>
      </c>
      <c r="M17" s="572"/>
      <c r="N17" s="572"/>
      <c r="O17" s="241" t="s">
        <v>865</v>
      </c>
      <c r="P17" s="243">
        <v>0.84139671855279763</v>
      </c>
      <c r="Q17" s="244">
        <v>3</v>
      </c>
      <c r="R17" s="245">
        <v>3103.01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7.0000000000000007E-2</v>
      </c>
      <c r="Y17" s="247">
        <f t="shared" si="2"/>
        <v>7832.5872949095501</v>
      </c>
      <c r="Z17" s="7">
        <f t="shared" si="5"/>
        <v>6.241095985641916E-2</v>
      </c>
      <c r="AA17" s="17">
        <f t="shared" si="3"/>
        <v>6.241095985641916E-2</v>
      </c>
      <c r="AB17" s="196">
        <f t="shared" si="4"/>
        <v>-7.5890401435808469E-3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3</v>
      </c>
      <c r="AI17" s="46">
        <f t="shared" si="12"/>
        <v>6.241095985641916E-2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1169</v>
      </c>
      <c r="I18" s="242" t="s">
        <v>195</v>
      </c>
      <c r="J18" s="242" t="s">
        <v>699</v>
      </c>
      <c r="K18" s="242" t="s">
        <v>539</v>
      </c>
      <c r="L18" s="572" t="s">
        <v>2</v>
      </c>
      <c r="M18" s="572"/>
      <c r="N18" s="572"/>
      <c r="O18" s="241" t="s">
        <v>58</v>
      </c>
      <c r="P18" s="243">
        <v>1</v>
      </c>
      <c r="Q18" s="244">
        <v>5</v>
      </c>
      <c r="R18" s="245">
        <v>1882.77</v>
      </c>
      <c r="S18" s="2" t="s">
        <v>220</v>
      </c>
      <c r="T18" s="2" t="s">
        <v>221</v>
      </c>
      <c r="U18" s="2" t="s">
        <v>621</v>
      </c>
      <c r="V18" s="109">
        <v>1</v>
      </c>
      <c r="W18" s="579">
        <v>1</v>
      </c>
      <c r="X18" s="130">
        <v>7.0000000000000007E-2</v>
      </c>
      <c r="Y18" s="247">
        <f t="shared" si="2"/>
        <v>9413.85</v>
      </c>
      <c r="Z18" s="7">
        <f t="shared" si="5"/>
        <v>7.5010643651069103E-2</v>
      </c>
      <c r="AA18" s="17">
        <f t="shared" si="3"/>
        <v>7.5010643651069103E-2</v>
      </c>
      <c r="AB18" s="196">
        <f t="shared" si="4"/>
        <v>5.0106436510690966E-3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5</v>
      </c>
      <c r="AI18" s="46">
        <f t="shared" si="12"/>
        <v>7.5010643651069103E-2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6.4117034610394015E-3</v>
      </c>
      <c r="F19" s="566">
        <f t="shared" si="1"/>
        <v>-3.5882965389605987E-3</v>
      </c>
      <c r="G19" s="43"/>
      <c r="H19" s="197" t="s">
        <v>1181</v>
      </c>
      <c r="I19" s="242" t="s">
        <v>195</v>
      </c>
      <c r="J19" s="242" t="s">
        <v>711</v>
      </c>
      <c r="K19" s="242" t="s">
        <v>548</v>
      </c>
      <c r="L19" s="572" t="s">
        <v>10</v>
      </c>
      <c r="M19" s="572"/>
      <c r="N19" s="572"/>
      <c r="O19" s="241" t="s">
        <v>58</v>
      </c>
      <c r="P19" s="243">
        <v>1</v>
      </c>
      <c r="Q19" s="244">
        <v>1000</v>
      </c>
      <c r="R19" s="245">
        <v>15.561</v>
      </c>
      <c r="S19" s="2" t="s">
        <v>220</v>
      </c>
      <c r="T19" s="2" t="s">
        <v>223</v>
      </c>
      <c r="U19" s="2" t="s">
        <v>622</v>
      </c>
      <c r="V19" s="109">
        <v>1</v>
      </c>
      <c r="W19" s="579">
        <v>1</v>
      </c>
      <c r="X19" s="130">
        <v>0.06</v>
      </c>
      <c r="Y19" s="247">
        <f t="shared" si="2"/>
        <v>15561</v>
      </c>
      <c r="Z19" s="7">
        <f t="shared" si="5"/>
        <v>0.12399184455395892</v>
      </c>
      <c r="AA19" s="17">
        <f t="shared" si="3"/>
        <v>0.12399184455395892</v>
      </c>
      <c r="AB19" s="196">
        <f t="shared" si="4"/>
        <v>6.3991844553958926E-2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1000</v>
      </c>
      <c r="AI19" s="46">
        <f t="shared" si="12"/>
        <v>0.12399184455395892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</row>
    <row r="20" spans="1:62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1171</v>
      </c>
      <c r="I20" s="242" t="s">
        <v>195</v>
      </c>
      <c r="J20" s="242" t="s">
        <v>706</v>
      </c>
      <c r="K20" s="242" t="s">
        <v>541</v>
      </c>
      <c r="L20" s="572" t="s">
        <v>4</v>
      </c>
      <c r="M20" s="572"/>
      <c r="N20" s="572"/>
      <c r="O20" s="241" t="s">
        <v>865</v>
      </c>
      <c r="P20" s="243">
        <v>0.84139671855279763</v>
      </c>
      <c r="Q20" s="244">
        <v>5</v>
      </c>
      <c r="R20" s="245">
        <v>2869.34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>
        <v>7.0000000000000007E-2</v>
      </c>
      <c r="Y20" s="247">
        <f t="shared" si="2"/>
        <v>12071.266302061422</v>
      </c>
      <c r="Z20" s="7">
        <f t="shared" si="5"/>
        <v>9.6185243550841362E-2</v>
      </c>
      <c r="AA20" s="17">
        <f t="shared" si="3"/>
        <v>9.6185243550841362E-2</v>
      </c>
      <c r="AB20" s="196">
        <f t="shared" si="4"/>
        <v>2.6185243550841356E-2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</v>
      </c>
      <c r="AI20" s="46">
        <f t="shared" si="12"/>
        <v>9.6185243550841362E-2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</row>
    <row r="21" spans="1:62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1173</v>
      </c>
      <c r="I21" s="242" t="s">
        <v>195</v>
      </c>
      <c r="J21" s="242" t="s">
        <v>707</v>
      </c>
      <c r="K21" s="242" t="s">
        <v>543</v>
      </c>
      <c r="L21" s="572" t="s">
        <v>6</v>
      </c>
      <c r="M21" s="572"/>
      <c r="N21" s="572"/>
      <c r="O21" s="241" t="s">
        <v>58</v>
      </c>
      <c r="P21" s="243">
        <v>1</v>
      </c>
      <c r="Q21" s="244">
        <v>20</v>
      </c>
      <c r="R21" s="245">
        <v>1153.1300000000001</v>
      </c>
      <c r="S21" s="2" t="s">
        <v>226</v>
      </c>
      <c r="T21" s="2" t="s">
        <v>227</v>
      </c>
      <c r="U21" s="2" t="s">
        <v>622</v>
      </c>
      <c r="V21" s="109">
        <v>0.45</v>
      </c>
      <c r="W21" s="579">
        <v>1</v>
      </c>
      <c r="X21" s="130">
        <v>0.18</v>
      </c>
      <c r="Y21" s="247">
        <f t="shared" si="2"/>
        <v>23062.600000000002</v>
      </c>
      <c r="Z21" s="7">
        <f t="shared" si="5"/>
        <v>0.18376545943127906</v>
      </c>
      <c r="AA21" s="17">
        <f t="shared" si="3"/>
        <v>0.18376545943127906</v>
      </c>
      <c r="AB21" s="196">
        <f t="shared" si="4"/>
        <v>3.7654594312790668E-3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20</v>
      </c>
      <c r="AI21" s="46">
        <f t="shared" si="12"/>
        <v>0.18376545943127906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</row>
    <row r="22" spans="1:62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1175</v>
      </c>
      <c r="I22" s="242" t="s">
        <v>195</v>
      </c>
      <c r="J22" s="242" t="s">
        <v>702</v>
      </c>
      <c r="K22" s="242" t="s">
        <v>549</v>
      </c>
      <c r="L22" s="572" t="s">
        <v>12</v>
      </c>
      <c r="M22" s="572"/>
      <c r="N22" s="572"/>
      <c r="O22" s="241" t="s">
        <v>58</v>
      </c>
      <c r="P22" s="243">
        <v>1</v>
      </c>
      <c r="Q22" s="244">
        <v>110</v>
      </c>
      <c r="R22" s="245">
        <v>134.68</v>
      </c>
      <c r="S22" s="2" t="s">
        <v>13</v>
      </c>
      <c r="T22" s="2" t="s">
        <v>231</v>
      </c>
      <c r="U22" s="2" t="s">
        <v>621</v>
      </c>
      <c r="V22" s="109">
        <v>0</v>
      </c>
      <c r="W22" s="579">
        <v>1</v>
      </c>
      <c r="X22" s="130">
        <v>0.06</v>
      </c>
      <c r="Y22" s="247">
        <f t="shared" si="2"/>
        <v>14814.800000000001</v>
      </c>
      <c r="Z22" s="7">
        <f t="shared" si="5"/>
        <v>0.11804603680341821</v>
      </c>
      <c r="AA22" s="17">
        <f t="shared" si="3"/>
        <v>0.11804603680341821</v>
      </c>
      <c r="AB22" s="196">
        <f t="shared" si="4"/>
        <v>5.8046036803418216E-2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110</v>
      </c>
      <c r="AI22" s="46">
        <f t="shared" si="12"/>
        <v>0.11804603680341821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1124</v>
      </c>
      <c r="I23" s="242" t="s">
        <v>195</v>
      </c>
      <c r="J23" s="242" t="s">
        <v>701</v>
      </c>
      <c r="K23" s="242" t="s">
        <v>544</v>
      </c>
      <c r="L23" s="572" t="s">
        <v>53</v>
      </c>
      <c r="M23" s="572"/>
      <c r="N23" s="572"/>
      <c r="O23" s="241" t="s">
        <v>58</v>
      </c>
      <c r="P23" s="243">
        <v>1</v>
      </c>
      <c r="Q23" s="244">
        <v>8</v>
      </c>
      <c r="R23" s="245">
        <v>2808.4520000000002</v>
      </c>
      <c r="S23" s="2" t="s">
        <v>228</v>
      </c>
      <c r="T23" s="2" t="s">
        <v>229</v>
      </c>
      <c r="U23" s="2" t="s">
        <v>621</v>
      </c>
      <c r="V23" s="109">
        <v>0</v>
      </c>
      <c r="W23" s="579">
        <v>1</v>
      </c>
      <c r="X23" s="130">
        <v>0.18</v>
      </c>
      <c r="Y23" s="247">
        <f t="shared" si="2"/>
        <v>22467.616000000002</v>
      </c>
      <c r="Z23" s="7">
        <f t="shared" si="5"/>
        <v>0.17902455822698032</v>
      </c>
      <c r="AA23" s="17">
        <f t="shared" si="3"/>
        <v>0.17902455822698032</v>
      </c>
      <c r="AB23" s="196">
        <f t="shared" si="4"/>
        <v>-9.7544177301966961E-4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8</v>
      </c>
      <c r="AI23" s="46">
        <f t="shared" si="12"/>
        <v>0.17902455822698032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1172</v>
      </c>
      <c r="I24" s="242" t="s">
        <v>195</v>
      </c>
      <c r="J24" s="242" t="s">
        <v>700</v>
      </c>
      <c r="K24" s="242" t="s">
        <v>542</v>
      </c>
      <c r="L24" s="572" t="s">
        <v>5</v>
      </c>
      <c r="M24" s="572"/>
      <c r="N24" s="572"/>
      <c r="O24" s="241" t="s">
        <v>58</v>
      </c>
      <c r="P24" s="243">
        <v>1</v>
      </c>
      <c r="Q24" s="244">
        <v>14</v>
      </c>
      <c r="R24" s="245">
        <v>1121.9100000000001</v>
      </c>
      <c r="S24" s="2" t="s">
        <v>224</v>
      </c>
      <c r="T24" s="2" t="s">
        <v>225</v>
      </c>
      <c r="U24" s="2" t="s">
        <v>622</v>
      </c>
      <c r="V24" s="109">
        <v>0.3</v>
      </c>
      <c r="W24" s="579">
        <v>1</v>
      </c>
      <c r="X24" s="130">
        <v>0.06</v>
      </c>
      <c r="Y24" s="247">
        <f t="shared" si="2"/>
        <v>15706.740000000002</v>
      </c>
      <c r="Z24" s="7">
        <f t="shared" si="5"/>
        <v>0.12515311769998388</v>
      </c>
      <c r="AA24" s="17">
        <f t="shared" si="3"/>
        <v>0.12515311769998388</v>
      </c>
      <c r="AB24" s="196">
        <f t="shared" si="4"/>
        <v>6.5153117699983887E-2</v>
      </c>
      <c r="AC24" s="247">
        <f t="shared" si="6"/>
        <v>1.8189894035458565E-12</v>
      </c>
      <c r="AD24" s="246">
        <f t="shared" si="7"/>
        <v>1.6213327303846621E-15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14</v>
      </c>
      <c r="AI24" s="46">
        <f t="shared" si="12"/>
        <v>0.12515311769998388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x14ac:dyDescent="0.25">
      <c r="A25" s="585"/>
      <c r="B25" s="529" t="s">
        <v>231</v>
      </c>
      <c r="C25" s="530" t="s">
        <v>621</v>
      </c>
      <c r="D25" s="567">
        <v>0.06</v>
      </c>
      <c r="E25" s="568">
        <f t="shared" si="0"/>
        <v>0.11804603680341821</v>
      </c>
      <c r="F25" s="566">
        <f t="shared" si="1"/>
        <v>5.8046036803418216E-2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ref="Y25:Y78" si="13">IF(H25&lt;&gt;"",R25*W25*Q25*P25,"")</f>
        <v/>
      </c>
      <c r="Z25" s="7" t="str">
        <f t="shared" ref="Z25:Z78" si="14">IF(H25&lt;&gt;"",Y25/($D$6+$D$7),"")</f>
        <v/>
      </c>
      <c r="AA25" s="17" t="str">
        <f t="shared" si="3"/>
        <v/>
      </c>
      <c r="AB25" s="196" t="str">
        <f t="shared" ref="AB25:AB78" si="15">IF(AND(S25&lt;&gt;"",X25&lt;&gt;"-"),AA25-X25,"")</f>
        <v/>
      </c>
      <c r="AC25" s="247" t="str">
        <f t="shared" ref="AC25:AC78" si="16">IF(AND($AA25&lt;&gt;"",Q25&lt;&gt;""),($D$6+$D$7)*AA25-Y25,"")</f>
        <v/>
      </c>
      <c r="AD25" s="246" t="str">
        <f t="shared" ref="AD25:AD78" si="17">IF(AND($AC25&lt;&gt;""),AC25/R25/W25/P25,"")</f>
        <v/>
      </c>
      <c r="AE25" s="18" t="str">
        <f t="shared" ref="AE25:AE78" si="18">IF(Q25&lt;&gt;"",ROUND(AD25,0),"")</f>
        <v/>
      </c>
      <c r="AF25" s="247" t="str">
        <f t="shared" ref="AF25:AF78" si="19">IF(AD25&lt;&gt;"",AE25*R25*W25,"")</f>
        <v/>
      </c>
      <c r="AG25" s="247" t="str">
        <f t="shared" ref="AG25:AG78" si="20">IF(AD25&lt;&gt;"",AE25*R25*W25*P25,"")</f>
        <v/>
      </c>
      <c r="AH25" s="45" t="str">
        <f t="shared" ref="AH25:AH78" si="21">IF(H25&lt;&gt;"",AE25+Q25,"")</f>
        <v/>
      </c>
      <c r="AI25" s="46" t="str">
        <f t="shared" ref="AI25:AI78" si="22">IF(AH25&lt;&gt;"",(AH25*R25*W25*P25)/($D$6+$D$7),"")</f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</row>
    <row r="26" spans="1:62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0.18376545943127906</v>
      </c>
      <c r="F26" s="566">
        <f t="shared" si="1"/>
        <v>3.7654594312790668E-3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</row>
    <row r="27" spans="1:62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0.12515311769998388</v>
      </c>
      <c r="F27" s="566">
        <f t="shared" si="1"/>
        <v>6.5153117699983887E-2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</row>
    <row r="28" spans="1:62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</row>
    <row r="31" spans="1:62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</row>
    <row r="32" spans="1:62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</row>
    <row r="33" spans="1:62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</row>
    <row r="36" spans="1:62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</row>
    <row r="37" spans="1:62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</row>
    <row r="41" spans="1:62" x14ac:dyDescent="0.25">
      <c r="A41" s="585"/>
      <c r="B41" s="533" t="s">
        <v>229</v>
      </c>
      <c r="C41" s="534" t="s">
        <v>621</v>
      </c>
      <c r="D41" s="569">
        <v>0.18</v>
      </c>
      <c r="E41" s="570">
        <f t="shared" si="0"/>
        <v>0.17902455822698032</v>
      </c>
      <c r="F41" s="571">
        <f t="shared" si="1"/>
        <v>-9.7544177301966961E-4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</row>
    <row r="42" spans="1:62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</row>
    <row r="45" spans="1:62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</row>
    <row r="46" spans="1:62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</row>
    <row r="53" spans="1:62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</row>
    <row r="54" spans="1:62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</row>
    <row r="55" spans="1:62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</row>
    <row r="59" spans="1:62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</row>
    <row r="60" spans="1:62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</row>
    <row r="68" spans="1:62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</row>
    <row r="70" spans="1:62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</row>
    <row r="71" spans="1:62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</row>
    <row r="72" spans="1:62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</row>
    <row r="73" spans="1:62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</row>
    <row r="74" spans="1:62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</row>
    <row r="75" spans="1:62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</row>
    <row r="85" spans="1:62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</row>
    <row r="86" spans="1:62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</row>
    <row r="87" spans="1:62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</row>
    <row r="88" spans="1:62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</row>
    <row r="89" spans="1:62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</row>
    <row r="90" spans="1:62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</row>
    <row r="91" spans="1:62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</row>
    <row r="92" spans="1:62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</row>
    <row r="93" spans="1:62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</row>
    <row r="94" spans="1:62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</row>
    <row r="95" spans="1:62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</row>
    <row r="96" spans="1:62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</row>
    <row r="97" spans="1:62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</row>
    <row r="98" spans="1:62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</row>
    <row r="99" spans="1:62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</row>
    <row r="100" spans="1:62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</row>
    <row r="101" spans="1:62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</row>
    <row r="102" spans="1:62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</row>
    <row r="103" spans="1:62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</row>
    <row r="104" spans="1:62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</row>
    <row r="105" spans="1:62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</row>
    <row r="106" spans="1:62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</row>
    <row r="107" spans="1:62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</row>
    <row r="108" spans="1:62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</row>
    <row r="109" spans="1:62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</row>
    <row r="110" spans="1:62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</row>
    <row r="111" spans="1:62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</row>
    <row r="112" spans="1:62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</row>
    <row r="113" spans="1:6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</row>
    <row r="114" spans="1:6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</row>
    <row r="115" spans="1:6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</row>
    <row r="116" spans="1:61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21" priority="33">
      <formula>$M3&gt;$N3</formula>
    </cfRule>
  </conditionalFormatting>
  <conditionalFormatting sqref="L1:M1">
    <cfRule type="cellIs" dxfId="320" priority="30" operator="notBetween">
      <formula>0.99</formula>
      <formula>1.01</formula>
    </cfRule>
  </conditionalFormatting>
  <conditionalFormatting sqref="K7:N7">
    <cfRule type="expression" dxfId="319" priority="29">
      <formula>$M7&gt;$N7</formula>
    </cfRule>
  </conditionalFormatting>
  <conditionalFormatting sqref="D5">
    <cfRule type="cellIs" dxfId="318" priority="28" operator="greaterThan">
      <formula>TODAY()-60</formula>
    </cfRule>
  </conditionalFormatting>
  <conditionalFormatting sqref="D13:E13">
    <cfRule type="cellIs" dxfId="317" priority="26" operator="notBetween">
      <formula>0.99</formula>
      <formula>1.01</formula>
    </cfRule>
  </conditionalFormatting>
  <conditionalFormatting sqref="D3:E3">
    <cfRule type="cellIs" dxfId="316" priority="25" operator="notEqual">
      <formula>"D"</formula>
    </cfRule>
  </conditionalFormatting>
  <conditionalFormatting sqref="P16:P100 W16:W100">
    <cfRule type="cellIs" dxfId="315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14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13" priority="34" stopIfTrue="1">
      <formula>$AH$15&lt;0</formula>
    </cfRule>
  </conditionalFormatting>
  <hyperlinks>
    <hyperlink ref="B2" location="Dashboard!A1" display="Go to Dashboard" xr:uid="{676FA066-986A-414A-A8E5-B607663E5C4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022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2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7128-F2E3-4504-B6CF-C5FDF0836BA8}">
  <sheetPr codeName="Sheet65">
    <tabColor rgb="FFFFFFFF"/>
  </sheetPr>
  <dimension ref="A1:BN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6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</row>
    <row r="2" spans="1:66" ht="28.5" customHeight="1" x14ac:dyDescent="0.25">
      <c r="A2" s="19"/>
      <c r="B2" s="535" t="s">
        <v>26</v>
      </c>
      <c r="C2" s="551"/>
      <c r="D2" s="551" t="s">
        <v>202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</row>
    <row r="3" spans="1:66" x14ac:dyDescent="0.25">
      <c r="A3" s="19"/>
      <c r="B3" s="552" t="s">
        <v>299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45650</v>
      </c>
      <c r="R3" s="248" t="s">
        <v>662</v>
      </c>
      <c r="S3" s="254"/>
      <c r="T3" s="254">
        <v>72000</v>
      </c>
      <c r="U3" s="268">
        <v>72769.27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</row>
    <row r="4" spans="1:66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</v>
      </c>
      <c r="O4" s="19"/>
      <c r="P4" s="19"/>
      <c r="Q4" s="587">
        <v>45624</v>
      </c>
      <c r="R4" s="249" t="s">
        <v>662</v>
      </c>
      <c r="S4" s="255"/>
      <c r="T4" s="255">
        <v>74000</v>
      </c>
      <c r="U4" s="269">
        <v>73789.179999999993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</row>
    <row r="5" spans="1:66" x14ac:dyDescent="0.25">
      <c r="A5" s="19"/>
      <c r="B5" s="554"/>
      <c r="C5" s="556">
        <v>45611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</v>
      </c>
      <c r="O5" s="19"/>
      <c r="P5" s="19"/>
      <c r="Q5" s="252"/>
      <c r="R5" s="249"/>
      <c r="S5" s="255"/>
      <c r="T5" s="255"/>
      <c r="U5" s="26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</row>
    <row r="6" spans="1:66" x14ac:dyDescent="0.25">
      <c r="A6" s="19"/>
      <c r="B6" s="25" t="s">
        <v>51</v>
      </c>
      <c r="C6" s="557"/>
      <c r="D6" s="574">
        <f>SUM(Y15:Y100)</f>
        <v>137944.96203675604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252"/>
      <c r="R6" s="249"/>
      <c r="S6" s="255"/>
      <c r="T6" s="255"/>
      <c r="U6" s="26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</row>
    <row r="7" spans="1:66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252"/>
      <c r="R7" s="249"/>
      <c r="S7" s="255"/>
      <c r="T7" s="255"/>
      <c r="U7" s="26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</row>
    <row r="8" spans="1:66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0.98148072997896563</v>
      </c>
      <c r="M8" s="136">
        <f>SUMIF($T$15:$T$100, "*Produits Structurés*", AI$15:AI$100) + SUMIF($T$15:$T$100, "Matières Premières*", AI$15:AI$100) + SUMIF($T$15:$T$100, "*Certificats*", AI$15:AI$100)</f>
        <v>0.98148072997896563</v>
      </c>
      <c r="N8" s="135">
        <f>IFERROR(INDEX(Dashboard!$AB:$AB,MATCH($D$2,Dashboard!$A:$A,0)),INDEX(Dashboard!$AB:$AB,MATCH(VALUE($D$2),Dashboard!$A:$A,0)))</f>
        <v>1</v>
      </c>
      <c r="O8" s="19"/>
      <c r="P8" s="19"/>
      <c r="Q8" s="252"/>
      <c r="R8" s="249"/>
      <c r="S8" s="255"/>
      <c r="T8" s="255"/>
      <c r="U8" s="26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</row>
    <row r="9" spans="1:6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252"/>
      <c r="R9" s="249"/>
      <c r="S9" s="255"/>
      <c r="T9" s="255"/>
      <c r="U9" s="26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</row>
    <row r="10" spans="1:6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252"/>
      <c r="R10" s="249"/>
      <c r="S10" s="255"/>
      <c r="T10" s="255"/>
      <c r="U10" s="26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</row>
    <row r="11" spans="1:66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1.851927002103422E-2</v>
      </c>
      <c r="M11" s="132">
        <f>SUMIF($T$15:$T$100, "*Cash*", AI$15:AI$100)+SUMIF($S$15:$S$100, "*Monétaire*", AI$15:AI$100)</f>
        <v>1.851927002103422E-2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</row>
    <row r="12" spans="1:66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</row>
    <row r="13" spans="1:66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</row>
    <row r="14" spans="1:66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</row>
    <row r="15" spans="1:66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2554.64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0.02</v>
      </c>
      <c r="Y15" s="247">
        <f>IF(H15&lt;&gt;"",R15*W15*Q15*P15,"")</f>
        <v>2554.64</v>
      </c>
      <c r="Z15" s="7">
        <f>IF(O15&lt;&gt;"",(Y15+$D$7)/($D$6+$D$7),"")</f>
        <v>1.851927002103422E-2</v>
      </c>
      <c r="AA15" s="17">
        <f t="shared" ref="AA15:AA46" si="2">IF(S15&lt;&gt;"",Z15,"")</f>
        <v>1.851927002103422E-2</v>
      </c>
      <c r="AB15" s="196">
        <f>IF(AND(S15&lt;&gt;"",X15&lt;&gt;"-"),AA15-X15,"")</f>
        <v>-1.48072997896578E-3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2554.64</v>
      </c>
      <c r="AG15" s="539" t="s">
        <v>306</v>
      </c>
      <c r="AH15" s="45">
        <f>AF15</f>
        <v>2554.64</v>
      </c>
      <c r="AI15" s="46">
        <f>(AH15*P15)/($D$6+$D$7)</f>
        <v>1.851927002103422E-2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</row>
    <row r="16" spans="1:66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1302</v>
      </c>
      <c r="I16" s="242" t="s">
        <v>202</v>
      </c>
      <c r="J16" s="242" t="s">
        <v>758</v>
      </c>
      <c r="K16" s="242" t="s">
        <v>673</v>
      </c>
      <c r="L16" s="572" t="s">
        <v>662</v>
      </c>
      <c r="M16" s="572"/>
      <c r="N16" s="572"/>
      <c r="O16" s="241" t="s">
        <v>865</v>
      </c>
      <c r="P16" s="243">
        <v>0.84302815714044854</v>
      </c>
      <c r="Q16" s="244">
        <v>146000</v>
      </c>
      <c r="R16" s="245">
        <v>110</v>
      </c>
      <c r="S16" s="2" t="s">
        <v>66</v>
      </c>
      <c r="T16" s="2" t="s">
        <v>66</v>
      </c>
      <c r="U16" s="2" t="s">
        <v>620</v>
      </c>
      <c r="V16" s="109">
        <v>0</v>
      </c>
      <c r="W16" s="579">
        <v>0.01</v>
      </c>
      <c r="X16" s="130">
        <v>0.98</v>
      </c>
      <c r="Y16" s="247">
        <f>IF(H16&lt;&gt;"",R16*W16*Q16*P16,"")</f>
        <v>135390.32203675603</v>
      </c>
      <c r="Z16" s="7">
        <f>IF(H16&lt;&gt;"",Y16/($D$6+$D$7),"")</f>
        <v>0.98148072997896563</v>
      </c>
      <c r="AA16" s="17">
        <f t="shared" si="2"/>
        <v>0.98148072997896563</v>
      </c>
      <c r="AB16" s="196">
        <f>IF(AND(S16&lt;&gt;"",X16&lt;&gt;"-"),AA16-X16,"")</f>
        <v>1.4807299789656447E-3</v>
      </c>
      <c r="AC16" s="247">
        <f>IF(AND($AA16&lt;&gt;"",Q16&lt;&gt;""),($D$6+$D$7)*AA16-Y16,"")</f>
        <v>0</v>
      </c>
      <c r="AD16" s="246">
        <f>IF(AND($AC16&lt;&gt;""),AC16/R16/W16/P16,"")</f>
        <v>0</v>
      </c>
      <c r="AE16" s="18">
        <f>IF(Q16&lt;&gt;"",ROUND(AD16,0),"")</f>
        <v>0</v>
      </c>
      <c r="AF16" s="247">
        <f>IF(AD16&lt;&gt;"",AE16*R16*W16,"")</f>
        <v>0</v>
      </c>
      <c r="AG16" s="247">
        <f>IF(AD16&lt;&gt;"",AE16*R16*W16*P16,"")</f>
        <v>0</v>
      </c>
      <c r="AH16" s="45">
        <f>IF(H16&lt;&gt;"",AE16+Q16,"")</f>
        <v>146000</v>
      </c>
      <c r="AI16" s="46">
        <f>IF(AH16&lt;&gt;"",(AH16*R16*W16*P16)/($D$6+$D$7),"")</f>
        <v>0.98148072997896563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</row>
    <row r="17" spans="1:66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/>
      <c r="I17" s="242"/>
      <c r="J17" s="242"/>
      <c r="K17" s="242"/>
      <c r="L17" s="572"/>
      <c r="M17" s="572"/>
      <c r="N17" s="572"/>
      <c r="O17" s="241"/>
      <c r="P17" s="243"/>
      <c r="Q17" s="244"/>
      <c r="R17" s="245"/>
      <c r="S17" s="2"/>
      <c r="T17" s="2"/>
      <c r="U17" s="2"/>
      <c r="V17" s="109"/>
      <c r="W17" s="579"/>
      <c r="X17" s="130"/>
      <c r="Y17" s="247" t="str">
        <f t="shared" ref="Y17:Y78" si="3">IF(H17&lt;&gt;"",R17*W17*Q17*P17,"")</f>
        <v/>
      </c>
      <c r="Z17" s="7" t="str">
        <f t="shared" ref="Z17:Z78" si="4">IF(H17&lt;&gt;"",Y17/($D$6+$D$7),"")</f>
        <v/>
      </c>
      <c r="AA17" s="17" t="str">
        <f t="shared" si="2"/>
        <v/>
      </c>
      <c r="AB17" s="196" t="str">
        <f t="shared" ref="AB17:AB78" si="5">IF(AND(S17&lt;&gt;"",X17&lt;&gt;"-"),AA17-X17,"")</f>
        <v/>
      </c>
      <c r="AC17" s="247" t="str">
        <f t="shared" ref="AC17:AC78" si="6">IF(AND($AA17&lt;&gt;"",Q17&lt;&gt;""),($D$6+$D$7)*AA17-Y17,"")</f>
        <v/>
      </c>
      <c r="AD17" s="246" t="str">
        <f t="shared" ref="AD17:AD78" si="7">IF(AND($AC17&lt;&gt;""),AC17/R17/W17/P17,"")</f>
        <v/>
      </c>
      <c r="AE17" s="18" t="str">
        <f t="shared" ref="AE17:AE78" si="8">IF(Q17&lt;&gt;"",ROUND(AD17,0),"")</f>
        <v/>
      </c>
      <c r="AF17" s="247" t="str">
        <f t="shared" ref="AF17:AF78" si="9">IF(AD17&lt;&gt;"",AE17*R17*W17,"")</f>
        <v/>
      </c>
      <c r="AG17" s="247" t="str">
        <f t="shared" ref="AG17:AG78" si="10">IF(AD17&lt;&gt;"",AE17*R17*W17*P17,"")</f>
        <v/>
      </c>
      <c r="AH17" s="45" t="str">
        <f t="shared" ref="AH17:AH78" si="11">IF(H17&lt;&gt;"",AE17+Q17,"")</f>
        <v/>
      </c>
      <c r="AI17" s="46" t="str">
        <f t="shared" ref="AI17:AI78" si="12">IF(AH17&lt;&gt;"",(AH17*R17*W17*P17)/($D$6+$D$7),"")</f>
        <v/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</row>
    <row r="18" spans="1:66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/>
      <c r="I18" s="242"/>
      <c r="J18" s="242"/>
      <c r="K18" s="242"/>
      <c r="L18" s="572"/>
      <c r="M18" s="572"/>
      <c r="N18" s="572"/>
      <c r="O18" s="241"/>
      <c r="P18" s="243"/>
      <c r="Q18" s="244"/>
      <c r="R18" s="245"/>
      <c r="S18" s="2"/>
      <c r="T18" s="2"/>
      <c r="U18" s="2"/>
      <c r="V18" s="109"/>
      <c r="W18" s="579"/>
      <c r="X18" s="130"/>
      <c r="Y18" s="247" t="str">
        <f t="shared" si="3"/>
        <v/>
      </c>
      <c r="Z18" s="7" t="str">
        <f t="shared" si="4"/>
        <v/>
      </c>
      <c r="AA18" s="17" t="str">
        <f t="shared" si="2"/>
        <v/>
      </c>
      <c r="AB18" s="196" t="str">
        <f t="shared" si="5"/>
        <v/>
      </c>
      <c r="AC18" s="247" t="str">
        <f t="shared" si="6"/>
        <v/>
      </c>
      <c r="AD18" s="246" t="str">
        <f t="shared" si="7"/>
        <v/>
      </c>
      <c r="AE18" s="18" t="str">
        <f t="shared" si="8"/>
        <v/>
      </c>
      <c r="AF18" s="247" t="str">
        <f t="shared" si="9"/>
        <v/>
      </c>
      <c r="AG18" s="247" t="str">
        <f t="shared" si="10"/>
        <v/>
      </c>
      <c r="AH18" s="45" t="str">
        <f t="shared" si="11"/>
        <v/>
      </c>
      <c r="AI18" s="46" t="str">
        <f t="shared" si="12"/>
        <v/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</row>
    <row r="19" spans="1:66" x14ac:dyDescent="0.25">
      <c r="A19" s="585"/>
      <c r="B19" s="529" t="s">
        <v>16</v>
      </c>
      <c r="C19" s="530" t="s">
        <v>16</v>
      </c>
      <c r="D19" s="567">
        <v>0.02</v>
      </c>
      <c r="E19" s="568">
        <f t="shared" si="0"/>
        <v>1.851927002103422E-2</v>
      </c>
      <c r="F19" s="566">
        <f t="shared" si="1"/>
        <v>-1.48072997896578E-3</v>
      </c>
      <c r="G19" s="43"/>
      <c r="H19" s="197"/>
      <c r="I19" s="242"/>
      <c r="J19" s="242"/>
      <c r="K19" s="242"/>
      <c r="L19" s="572"/>
      <c r="M19" s="572"/>
      <c r="N19" s="572"/>
      <c r="O19" s="241"/>
      <c r="P19" s="243"/>
      <c r="Q19" s="244"/>
      <c r="R19" s="245"/>
      <c r="S19" s="2"/>
      <c r="T19" s="2"/>
      <c r="U19" s="2"/>
      <c r="V19" s="109"/>
      <c r="W19" s="579"/>
      <c r="X19" s="130"/>
      <c r="Y19" s="247" t="str">
        <f t="shared" si="3"/>
        <v/>
      </c>
      <c r="Z19" s="7" t="str">
        <f t="shared" si="4"/>
        <v/>
      </c>
      <c r="AA19" s="17" t="str">
        <f t="shared" si="2"/>
        <v/>
      </c>
      <c r="AB19" s="196" t="str">
        <f t="shared" si="5"/>
        <v/>
      </c>
      <c r="AC19" s="247" t="str">
        <f t="shared" si="6"/>
        <v/>
      </c>
      <c r="AD19" s="246" t="str">
        <f t="shared" si="7"/>
        <v/>
      </c>
      <c r="AE19" s="18" t="str">
        <f t="shared" si="8"/>
        <v/>
      </c>
      <c r="AF19" s="247" t="str">
        <f t="shared" si="9"/>
        <v/>
      </c>
      <c r="AG19" s="247" t="str">
        <f t="shared" si="10"/>
        <v/>
      </c>
      <c r="AH19" s="45" t="str">
        <f t="shared" si="11"/>
        <v/>
      </c>
      <c r="AI19" s="46" t="str">
        <f t="shared" si="12"/>
        <v/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</row>
    <row r="20" spans="1:66" x14ac:dyDescent="0.25">
      <c r="A20" s="585"/>
      <c r="B20" s="529" t="s">
        <v>66</v>
      </c>
      <c r="C20" s="530" t="s">
        <v>620</v>
      </c>
      <c r="D20" s="567">
        <v>0.98</v>
      </c>
      <c r="E20" s="568">
        <f t="shared" si="0"/>
        <v>0.98148072997896563</v>
      </c>
      <c r="F20" s="566">
        <f t="shared" si="1"/>
        <v>1.4807299789656447E-3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si="3"/>
        <v/>
      </c>
      <c r="Z20" s="7" t="str">
        <f t="shared" si="4"/>
        <v/>
      </c>
      <c r="AA20" s="17" t="str">
        <f t="shared" si="2"/>
        <v/>
      </c>
      <c r="AB20" s="196" t="str">
        <f t="shared" si="5"/>
        <v/>
      </c>
      <c r="AC20" s="247" t="str">
        <f t="shared" si="6"/>
        <v/>
      </c>
      <c r="AD20" s="246" t="str">
        <f t="shared" si="7"/>
        <v/>
      </c>
      <c r="AE20" s="18" t="str">
        <f t="shared" si="8"/>
        <v/>
      </c>
      <c r="AF20" s="247" t="str">
        <f t="shared" si="9"/>
        <v/>
      </c>
      <c r="AG20" s="247" t="str">
        <f t="shared" si="10"/>
        <v/>
      </c>
      <c r="AH20" s="45" t="str">
        <f t="shared" si="11"/>
        <v/>
      </c>
      <c r="AI20" s="46" t="str">
        <f t="shared" si="12"/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</row>
    <row r="21" spans="1:66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</row>
    <row r="22" spans="1:66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</row>
    <row r="23" spans="1:66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</row>
    <row r="24" spans="1:66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</row>
    <row r="25" spans="1:66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</row>
    <row r="26" spans="1:66" x14ac:dyDescent="0.25">
      <c r="A26" s="585"/>
      <c r="B26" s="529" t="s">
        <v>227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</row>
    <row r="27" spans="1:66" x14ac:dyDescent="0.25">
      <c r="A27" s="585"/>
      <c r="B27" s="529" t="s">
        <v>225</v>
      </c>
      <c r="C27" s="530" t="s">
        <v>622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</row>
    <row r="28" spans="1:66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</row>
    <row r="29" spans="1:66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</row>
    <row r="30" spans="1:66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</row>
    <row r="31" spans="1:66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</row>
    <row r="32" spans="1:66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</row>
    <row r="33" spans="1:66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</row>
    <row r="34" spans="1:66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</row>
    <row r="35" spans="1:66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</row>
    <row r="36" spans="1:66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</row>
    <row r="37" spans="1:66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</row>
    <row r="38" spans="1:66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</row>
    <row r="39" spans="1:66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</row>
    <row r="40" spans="1:66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</row>
    <row r="41" spans="1:66" x14ac:dyDescent="0.25">
      <c r="A41" s="585"/>
      <c r="B41" s="533" t="s">
        <v>229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</row>
    <row r="42" spans="1:66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</row>
    <row r="43" spans="1:66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</row>
    <row r="44" spans="1:66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</row>
    <row r="45" spans="1:66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</row>
    <row r="46" spans="1:66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</row>
    <row r="47" spans="1:66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</row>
    <row r="48" spans="1:66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</row>
    <row r="49" spans="1:66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</row>
    <row r="50" spans="1:66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</row>
    <row r="51" spans="1:66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</row>
    <row r="52" spans="1:66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</row>
    <row r="53" spans="1:66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</row>
    <row r="54" spans="1:66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</row>
    <row r="55" spans="1:66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</row>
    <row r="56" spans="1:66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</row>
    <row r="57" spans="1:66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</row>
    <row r="58" spans="1:66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</row>
    <row r="59" spans="1:66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</row>
    <row r="60" spans="1:66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</row>
    <row r="61" spans="1:66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</row>
    <row r="62" spans="1:66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</row>
    <row r="63" spans="1:66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</row>
    <row r="64" spans="1:66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</row>
    <row r="65" spans="1:66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</row>
    <row r="66" spans="1:66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</row>
    <row r="67" spans="1:66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</row>
    <row r="68" spans="1:66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</row>
    <row r="69" spans="1:66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</row>
    <row r="70" spans="1:66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</row>
    <row r="71" spans="1:66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</row>
    <row r="72" spans="1:66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</row>
    <row r="73" spans="1:66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</row>
    <row r="74" spans="1:66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</row>
    <row r="75" spans="1:66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</row>
    <row r="76" spans="1:66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</row>
    <row r="77" spans="1:66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</row>
    <row r="78" spans="1:66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</row>
    <row r="79" spans="1:66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</row>
    <row r="80" spans="1:66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</row>
    <row r="81" spans="1:66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</row>
    <row r="82" spans="1:66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</row>
    <row r="83" spans="1:66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</row>
    <row r="84" spans="1:66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</row>
    <row r="85" spans="1:66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</row>
    <row r="86" spans="1:66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</row>
    <row r="87" spans="1:66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</row>
    <row r="88" spans="1:66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</row>
    <row r="89" spans="1:66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</row>
    <row r="90" spans="1:66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</row>
    <row r="91" spans="1:66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</row>
    <row r="92" spans="1:66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</row>
    <row r="93" spans="1:66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</row>
    <row r="94" spans="1:66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</row>
    <row r="95" spans="1:66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</row>
    <row r="96" spans="1:66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</row>
    <row r="97" spans="1:66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</row>
    <row r="98" spans="1:66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</row>
    <row r="99" spans="1:66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</row>
    <row r="100" spans="1:66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</row>
    <row r="101" spans="1:6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</row>
    <row r="102" spans="1:66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</row>
    <row r="103" spans="1:6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</row>
    <row r="104" spans="1:6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</row>
    <row r="105" spans="1:6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</row>
    <row r="106" spans="1:6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</row>
    <row r="107" spans="1:6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</row>
    <row r="108" spans="1:6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</row>
    <row r="109" spans="1:6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</row>
    <row r="110" spans="1:6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</row>
    <row r="111" spans="1:6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</row>
    <row r="112" spans="1:6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</row>
    <row r="113" spans="1:6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</row>
    <row r="114" spans="1:6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</row>
    <row r="115" spans="1:6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</row>
    <row r="116" spans="1:65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12" priority="17">
      <formula>$M3&gt;$N3</formula>
    </cfRule>
  </conditionalFormatting>
  <conditionalFormatting sqref="L1:M1">
    <cfRule type="cellIs" dxfId="311" priority="14" operator="notBetween">
      <formula>0.99</formula>
      <formula>1.01</formula>
    </cfRule>
  </conditionalFormatting>
  <conditionalFormatting sqref="K7:N7">
    <cfRule type="expression" dxfId="310" priority="13">
      <formula>$M7&gt;$N7</formula>
    </cfRule>
  </conditionalFormatting>
  <conditionalFormatting sqref="D5">
    <cfRule type="cellIs" dxfId="309" priority="12" operator="greaterThan">
      <formula>TODAY()-60</formula>
    </cfRule>
  </conditionalFormatting>
  <conditionalFormatting sqref="D13:E13">
    <cfRule type="cellIs" dxfId="308" priority="10" operator="notBetween">
      <formula>0.99</formula>
      <formula>1.01</formula>
    </cfRule>
  </conditionalFormatting>
  <conditionalFormatting sqref="D3:E3">
    <cfRule type="cellIs" dxfId="307" priority="9" operator="notEqual">
      <formula>"D"</formula>
    </cfRule>
  </conditionalFormatting>
  <conditionalFormatting sqref="P16:P100 W16:W100">
    <cfRule type="cellIs" dxfId="306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305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304" priority="18" stopIfTrue="1">
      <formula>$AH$15&lt;0</formula>
    </cfRule>
  </conditionalFormatting>
  <hyperlinks>
    <hyperlink ref="B2" location="Dashboard!A1" display="Go to Dashboard" xr:uid="{D5E829BB-8111-4C35-AA3E-02B84CD79CE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684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5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AD7CE-E9FE-4545-926D-EEB62621BBCE}">
  <sheetPr codeName="Sheet54">
    <tabColor rgb="FFFFFFFF"/>
  </sheetPr>
  <dimension ref="A1:BG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9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</row>
    <row r="2" spans="1:59" ht="28.5" customHeight="1" x14ac:dyDescent="0.25">
      <c r="A2" s="19"/>
      <c r="B2" s="535" t="s">
        <v>26</v>
      </c>
      <c r="C2" s="551"/>
      <c r="D2" s="551" t="s">
        <v>683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</row>
    <row r="3" spans="1:59" x14ac:dyDescent="0.25">
      <c r="A3" s="19"/>
      <c r="B3" s="552" t="s">
        <v>684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0.3837986590557938</v>
      </c>
      <c r="M3" s="131">
        <f>SUMIF($L$15:$L$100, "VIA *", AA$15:AA$100)</f>
        <v>0.3837986590557938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46009</v>
      </c>
      <c r="R3" s="248" t="s">
        <v>2</v>
      </c>
      <c r="S3" s="254"/>
      <c r="T3" s="254">
        <v>6</v>
      </c>
      <c r="U3" s="268">
        <v>10838.34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</row>
    <row r="4" spans="1:59" x14ac:dyDescent="0.25">
      <c r="A4" s="19"/>
      <c r="B4" s="553" t="s">
        <v>38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0.33994110105320219</v>
      </c>
      <c r="M4" s="132">
        <f>SUMPRODUCT($V$15:$V$100,AI15:AI100)</f>
        <v>0.33994110105320219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46008</v>
      </c>
      <c r="R4" s="249" t="s">
        <v>53</v>
      </c>
      <c r="S4" s="255"/>
      <c r="T4" s="255">
        <v>-2</v>
      </c>
      <c r="U4" s="269">
        <v>-5568.46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</row>
    <row r="5" spans="1:59" x14ac:dyDescent="0.25">
      <c r="A5" s="19"/>
      <c r="B5" s="554"/>
      <c r="C5" s="556">
        <v>45898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0.21634369096915471</v>
      </c>
      <c r="M5" s="134">
        <f>SUMIF($S$15:$S$100, "Actions*", AI$15:AI$100)</f>
        <v>0.21634369096915471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45979</v>
      </c>
      <c r="R5" s="249" t="s">
        <v>61</v>
      </c>
      <c r="S5" s="255"/>
      <c r="T5" s="255">
        <v>11</v>
      </c>
      <c r="U5" s="269">
        <v>5689.89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</row>
    <row r="6" spans="1:59" x14ac:dyDescent="0.25">
      <c r="A6" s="19"/>
      <c r="B6" s="25" t="s">
        <v>51</v>
      </c>
      <c r="C6" s="557"/>
      <c r="D6" s="574">
        <f>SUM(Y15:Y100)</f>
        <v>151480.128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9.9578474082092139E-2</v>
      </c>
      <c r="M6" s="136">
        <f>SUMIF($T$15:$T$100, "*Obligations d'Etat*", AI$15:AI$100)+SUMIF($T$15:$T$100, "Crédit*", AI$15:AI$100)+SUMIF($T$15:$T$100, "*Convertibles*", AI$15:AI$100)</f>
        <v>9.9578474082092139E-2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45947</v>
      </c>
      <c r="R6" s="249" t="s">
        <v>10</v>
      </c>
      <c r="S6" s="255"/>
      <c r="T6" s="255">
        <v>1000</v>
      </c>
      <c r="U6" s="269">
        <v>14812.31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</row>
    <row r="7" spans="1:59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0.10368845212488863</v>
      </c>
      <c r="M7" s="136">
        <f>SUMIF($S$15:$S$100, "*Performance Absolue*", AI$15:AI$100)+SUMIF($S$15:$S$100, "*Alternative Investment*", AI$15:AI$100)</f>
        <v>0.10368845212488863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45937</v>
      </c>
      <c r="R7" s="249" t="s">
        <v>6</v>
      </c>
      <c r="S7" s="255"/>
      <c r="T7" s="255">
        <v>27</v>
      </c>
      <c r="U7" s="269">
        <v>30599.63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</row>
    <row r="8" spans="1:59" x14ac:dyDescent="0.25">
      <c r="A8" s="19"/>
      <c r="B8" s="26" t="s">
        <v>46</v>
      </c>
      <c r="C8" s="343"/>
      <c r="D8" s="41"/>
      <c r="E8" s="27" t="s">
        <v>1343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45937</v>
      </c>
      <c r="R8" s="249" t="s">
        <v>5</v>
      </c>
      <c r="S8" s="255"/>
      <c r="T8" s="255">
        <v>14</v>
      </c>
      <c r="U8" s="269">
        <v>15396.58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</row>
    <row r="9" spans="1:59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0.20553527654795753</v>
      </c>
      <c r="M9" s="136">
        <f>SUMIF($T$15:$T$100, "*Diversifié*", AI$15:AI$100)</f>
        <v>0.20553527654795753</v>
      </c>
      <c r="N9" s="135" t="s">
        <v>306</v>
      </c>
      <c r="O9" s="19"/>
      <c r="P9" s="19"/>
      <c r="Q9" s="587">
        <v>45936</v>
      </c>
      <c r="R9" s="249" t="s">
        <v>12</v>
      </c>
      <c r="S9" s="255"/>
      <c r="T9" s="255">
        <v>112</v>
      </c>
      <c r="U9" s="269">
        <v>15211.65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</row>
    <row r="10" spans="1:59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45933</v>
      </c>
      <c r="R10" s="249" t="s">
        <v>53</v>
      </c>
      <c r="S10" s="255"/>
      <c r="T10" s="255">
        <v>21</v>
      </c>
      <c r="U10" s="269">
        <v>58811.18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</row>
    <row r="11" spans="1:59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0.37485410627590704</v>
      </c>
      <c r="M11" s="132">
        <f>SUMIF($T$15:$T$100, "*Cash*", AI$15:AI$100)+SUMIF($S$15:$S$100, "*Monétaire*", AI$15:AI$100)</f>
        <v>0.37485410627590704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</row>
    <row r="12" spans="1:59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</row>
    <row r="13" spans="1:59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</row>
    <row r="14" spans="1:59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x14ac:dyDescent="0.25">
      <c r="A15" s="585"/>
      <c r="B15" s="531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</v>
      </c>
      <c r="F15" s="563">
        <f t="shared" ref="F15:F50" si="1">E15-D15</f>
        <v>-0.16</v>
      </c>
      <c r="G15" s="43"/>
      <c r="H15" s="542" t="s">
        <v>1123</v>
      </c>
      <c r="I15" s="543" t="s">
        <v>683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3422.36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2" si="2">IF(H15&lt;&gt;"",R15*W15*Q15*P15,"")</f>
        <v>3422.36</v>
      </c>
      <c r="Z15" s="7">
        <f>IF(O15&lt;&gt;"",(Y15+$D$7)/($D$6+$D$7),"")</f>
        <v>2.2592798442842617E-2</v>
      </c>
      <c r="AA15" s="17">
        <f t="shared" ref="AA15:AA46" si="3">IF(S15&lt;&gt;"",Z15,"")</f>
        <v>2.2592798442842617E-2</v>
      </c>
      <c r="AB15" s="196">
        <f t="shared" ref="AB15:AB22" si="4">IF(AND(S15&lt;&gt;"",X15&lt;&gt;"-"),AA15-X15,"")</f>
        <v>1.2592798442842617E-2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3422.36</v>
      </c>
      <c r="AG15" s="539" t="s">
        <v>306</v>
      </c>
      <c r="AH15" s="45">
        <f>AF15</f>
        <v>3422.36</v>
      </c>
      <c r="AI15" s="46">
        <f>(AH15*P15)/($D$6+$D$7)</f>
        <v>2.2592798442842617E-2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x14ac:dyDescent="0.25">
      <c r="A16" s="585"/>
      <c r="B16" s="529" t="s">
        <v>221</v>
      </c>
      <c r="C16" s="530" t="s">
        <v>621</v>
      </c>
      <c r="D16" s="564">
        <v>9.5000000000000001E-2</v>
      </c>
      <c r="E16" s="565">
        <f t="shared" si="0"/>
        <v>7.4574930382947657E-2</v>
      </c>
      <c r="F16" s="566">
        <f t="shared" si="1"/>
        <v>-2.0425069617052344E-2</v>
      </c>
      <c r="G16" s="43"/>
      <c r="H16" s="197" t="s">
        <v>1169</v>
      </c>
      <c r="I16" s="242" t="s">
        <v>683</v>
      </c>
      <c r="J16" s="242" t="s">
        <v>699</v>
      </c>
      <c r="K16" s="242" t="s">
        <v>539</v>
      </c>
      <c r="L16" s="572" t="s">
        <v>2</v>
      </c>
      <c r="M16" s="572"/>
      <c r="N16" s="572"/>
      <c r="O16" s="241" t="s">
        <v>58</v>
      </c>
      <c r="P16" s="243">
        <v>1</v>
      </c>
      <c r="Q16" s="244">
        <v>6</v>
      </c>
      <c r="R16" s="245">
        <v>1882.77</v>
      </c>
      <c r="S16" s="2" t="s">
        <v>220</v>
      </c>
      <c r="T16" s="2" t="s">
        <v>221</v>
      </c>
      <c r="U16" s="2" t="s">
        <v>621</v>
      </c>
      <c r="V16" s="109">
        <v>1</v>
      </c>
      <c r="W16" s="579">
        <v>1</v>
      </c>
      <c r="X16" s="130">
        <v>7.0000000000000007E-2</v>
      </c>
      <c r="Y16" s="247">
        <f t="shared" si="2"/>
        <v>11296.619999999999</v>
      </c>
      <c r="Z16" s="7">
        <f t="shared" ref="Z16:Z22" si="5">IF(H16&lt;&gt;"",Y16/($D$6+$D$7),"")</f>
        <v>7.4574930382947657E-2</v>
      </c>
      <c r="AA16" s="17">
        <f t="shared" si="3"/>
        <v>7.4574930382947657E-2</v>
      </c>
      <c r="AB16" s="196">
        <f t="shared" si="4"/>
        <v>4.5749303829476506E-3</v>
      </c>
      <c r="AC16" s="247">
        <f t="shared" ref="AC16:AC22" si="6">IF(AND($AA16&lt;&gt;"",Q16&lt;&gt;""),($D$6+$D$7)*AA16-Y16,"")</f>
        <v>1.8189894035458565E-12</v>
      </c>
      <c r="AD16" s="246">
        <f t="shared" ref="AD16:AD22" si="7">IF(AND($AC16&lt;&gt;""),AC16/R16/W16/P16,"")</f>
        <v>9.6612406377085696E-16</v>
      </c>
      <c r="AE16" s="18">
        <f t="shared" ref="AE16:AE22" si="8">IF(Q16&lt;&gt;"",ROUND(AD16,0),"")</f>
        <v>0</v>
      </c>
      <c r="AF16" s="247">
        <f t="shared" ref="AF16:AF22" si="9">IF(AD16&lt;&gt;"",AE16*R16*W16,"")</f>
        <v>0</v>
      </c>
      <c r="AG16" s="247">
        <f t="shared" ref="AG16:AG22" si="10">IF(AD16&lt;&gt;"",AE16*R16*W16*P16,"")</f>
        <v>0</v>
      </c>
      <c r="AH16" s="45">
        <f t="shared" ref="AH16:AH22" si="11">IF(H16&lt;&gt;"",AE16+Q16,"")</f>
        <v>6</v>
      </c>
      <c r="AI16" s="46">
        <f t="shared" ref="AI16:AI22" si="12">IF(AH16&lt;&gt;"",(AH16*R16*W16*P16)/($D$6+$D$7),"")</f>
        <v>7.4574930382947657E-2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x14ac:dyDescent="0.25">
      <c r="A17" s="585"/>
      <c r="B17" s="529" t="s">
        <v>223</v>
      </c>
      <c r="C17" s="530" t="s">
        <v>622</v>
      </c>
      <c r="D17" s="564">
        <v>0.20500000000000002</v>
      </c>
      <c r="E17" s="565">
        <f t="shared" si="0"/>
        <v>0.14176876058620705</v>
      </c>
      <c r="F17" s="566">
        <f t="shared" si="1"/>
        <v>-6.3231239413792967E-2</v>
      </c>
      <c r="G17" s="43"/>
      <c r="H17" s="197" t="s">
        <v>1178</v>
      </c>
      <c r="I17" s="242" t="s">
        <v>683</v>
      </c>
      <c r="J17" s="242" t="s">
        <v>712</v>
      </c>
      <c r="K17" s="242" t="s">
        <v>551</v>
      </c>
      <c r="L17" s="572" t="s">
        <v>61</v>
      </c>
      <c r="M17" s="572"/>
      <c r="N17" s="572"/>
      <c r="O17" s="241" t="s">
        <v>58</v>
      </c>
      <c r="P17" s="243">
        <v>1</v>
      </c>
      <c r="Q17" s="244">
        <v>11</v>
      </c>
      <c r="R17" s="245">
        <v>537.65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3.5000000000000003E-2</v>
      </c>
      <c r="Y17" s="247">
        <f t="shared" si="2"/>
        <v>5914.15</v>
      </c>
      <c r="Z17" s="7">
        <f t="shared" si="5"/>
        <v>3.9042414857214804E-2</v>
      </c>
      <c r="AA17" s="17">
        <f t="shared" si="3"/>
        <v>3.9042414857214804E-2</v>
      </c>
      <c r="AB17" s="196">
        <f t="shared" si="4"/>
        <v>4.0424148572148003E-3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11</v>
      </c>
      <c r="AI17" s="46">
        <f t="shared" si="12"/>
        <v>3.9042414857214804E-2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</row>
    <row r="18" spans="1:59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1181</v>
      </c>
      <c r="I18" s="242" t="s">
        <v>683</v>
      </c>
      <c r="J18" s="242" t="s">
        <v>711</v>
      </c>
      <c r="K18" s="242" t="s">
        <v>548</v>
      </c>
      <c r="L18" s="572" t="s">
        <v>10</v>
      </c>
      <c r="M18" s="572"/>
      <c r="N18" s="572"/>
      <c r="O18" s="241" t="s">
        <v>58</v>
      </c>
      <c r="P18" s="243">
        <v>1</v>
      </c>
      <c r="Q18" s="244">
        <v>1000</v>
      </c>
      <c r="R18" s="245">
        <v>15.561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0.06</v>
      </c>
      <c r="Y18" s="247">
        <f t="shared" si="2"/>
        <v>15561</v>
      </c>
      <c r="Z18" s="7">
        <f t="shared" si="5"/>
        <v>0.10272634572899225</v>
      </c>
      <c r="AA18" s="17">
        <f t="shared" si="3"/>
        <v>0.10272634572899225</v>
      </c>
      <c r="AB18" s="196">
        <f t="shared" si="4"/>
        <v>4.2726345728992254E-2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1000</v>
      </c>
      <c r="AI18" s="46">
        <f t="shared" si="12"/>
        <v>0.10272634572899225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</row>
    <row r="19" spans="1:59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2.2592798442842617E-2</v>
      </c>
      <c r="F19" s="566">
        <f t="shared" si="1"/>
        <v>1.2592798442842617E-2</v>
      </c>
      <c r="G19" s="43"/>
      <c r="H19" s="197" t="s">
        <v>1173</v>
      </c>
      <c r="I19" s="242" t="s">
        <v>683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27</v>
      </c>
      <c r="R19" s="245">
        <v>1153.1300000000001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0.18</v>
      </c>
      <c r="Y19" s="247">
        <f t="shared" si="2"/>
        <v>31134.510000000002</v>
      </c>
      <c r="Z19" s="7">
        <f t="shared" si="5"/>
        <v>0.20553527654795753</v>
      </c>
      <c r="AA19" s="17">
        <f t="shared" si="3"/>
        <v>0.20553527654795753</v>
      </c>
      <c r="AB19" s="196">
        <f t="shared" si="4"/>
        <v>2.5535276547957536E-2</v>
      </c>
      <c r="AC19" s="247">
        <f t="shared" si="6"/>
        <v>3.637978807091713E-12</v>
      </c>
      <c r="AD19" s="246">
        <f t="shared" si="7"/>
        <v>3.1548730907111188E-15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27</v>
      </c>
      <c r="AI19" s="46">
        <f t="shared" si="12"/>
        <v>0.20553527654795753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</row>
    <row r="20" spans="1:59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1175</v>
      </c>
      <c r="I20" s="242" t="s">
        <v>683</v>
      </c>
      <c r="J20" s="242" t="s">
        <v>702</v>
      </c>
      <c r="K20" s="242" t="s">
        <v>549</v>
      </c>
      <c r="L20" s="572" t="s">
        <v>12</v>
      </c>
      <c r="M20" s="572"/>
      <c r="N20" s="572"/>
      <c r="O20" s="241" t="s">
        <v>58</v>
      </c>
      <c r="P20" s="243">
        <v>1</v>
      </c>
      <c r="Q20" s="244">
        <v>112</v>
      </c>
      <c r="R20" s="245">
        <v>134.68</v>
      </c>
      <c r="S20" s="2" t="s">
        <v>13</v>
      </c>
      <c r="T20" s="2" t="s">
        <v>231</v>
      </c>
      <c r="U20" s="2" t="s">
        <v>621</v>
      </c>
      <c r="V20" s="109">
        <v>0</v>
      </c>
      <c r="W20" s="579">
        <v>1</v>
      </c>
      <c r="X20" s="130">
        <v>0.06</v>
      </c>
      <c r="Y20" s="247">
        <f t="shared" si="2"/>
        <v>15084.16</v>
      </c>
      <c r="Z20" s="7">
        <f t="shared" si="5"/>
        <v>9.9578474082092139E-2</v>
      </c>
      <c r="AA20" s="17">
        <f t="shared" si="3"/>
        <v>9.9578474082092139E-2</v>
      </c>
      <c r="AB20" s="196">
        <f t="shared" si="4"/>
        <v>3.9578474082092141E-2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112</v>
      </c>
      <c r="AI20" s="46">
        <f t="shared" si="12"/>
        <v>9.9578474082092139E-2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1124</v>
      </c>
      <c r="I21" s="242" t="s">
        <v>683</v>
      </c>
      <c r="J21" s="242" t="s">
        <v>701</v>
      </c>
      <c r="K21" s="242" t="s">
        <v>544</v>
      </c>
      <c r="L21" s="572" t="s">
        <v>53</v>
      </c>
      <c r="M21" s="572"/>
      <c r="N21" s="572"/>
      <c r="O21" s="241" t="s">
        <v>58</v>
      </c>
      <c r="P21" s="243">
        <v>1</v>
      </c>
      <c r="Q21" s="244">
        <v>19</v>
      </c>
      <c r="R21" s="245">
        <v>2808.4520000000002</v>
      </c>
      <c r="S21" s="2" t="s">
        <v>228</v>
      </c>
      <c r="T21" s="2" t="s">
        <v>229</v>
      </c>
      <c r="U21" s="2" t="s">
        <v>621</v>
      </c>
      <c r="V21" s="109">
        <v>0</v>
      </c>
      <c r="W21" s="579">
        <v>1</v>
      </c>
      <c r="X21" s="130">
        <v>0.18</v>
      </c>
      <c r="Y21" s="247">
        <f t="shared" si="2"/>
        <v>53360.588000000003</v>
      </c>
      <c r="Z21" s="7">
        <f t="shared" si="5"/>
        <v>0.35226130783306442</v>
      </c>
      <c r="AA21" s="17">
        <f t="shared" si="3"/>
        <v>0.35226130783306442</v>
      </c>
      <c r="AB21" s="196">
        <f t="shared" si="4"/>
        <v>0.17226130783306443</v>
      </c>
      <c r="AC21" s="247">
        <f t="shared" si="6"/>
        <v>-7.2759576141834259E-12</v>
      </c>
      <c r="AD21" s="246">
        <f t="shared" si="7"/>
        <v>-2.5907359692041828E-15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19</v>
      </c>
      <c r="AI21" s="46">
        <f t="shared" si="12"/>
        <v>0.35226130783306442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</row>
    <row r="22" spans="1:59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1172</v>
      </c>
      <c r="I22" s="242" t="s">
        <v>683</v>
      </c>
      <c r="J22" s="242" t="s">
        <v>700</v>
      </c>
      <c r="K22" s="242" t="s">
        <v>542</v>
      </c>
      <c r="L22" s="572" t="s">
        <v>5</v>
      </c>
      <c r="M22" s="572"/>
      <c r="N22" s="572"/>
      <c r="O22" s="241" t="s">
        <v>58</v>
      </c>
      <c r="P22" s="243">
        <v>1</v>
      </c>
      <c r="Q22" s="244">
        <v>14</v>
      </c>
      <c r="R22" s="245">
        <v>1121.9100000000001</v>
      </c>
      <c r="S22" s="2" t="s">
        <v>224</v>
      </c>
      <c r="T22" s="2" t="s">
        <v>225</v>
      </c>
      <c r="U22" s="2" t="s">
        <v>622</v>
      </c>
      <c r="V22" s="109">
        <v>0.3</v>
      </c>
      <c r="W22" s="579">
        <v>1</v>
      </c>
      <c r="X22" s="130">
        <v>0.06</v>
      </c>
      <c r="Y22" s="247">
        <f t="shared" si="2"/>
        <v>15706.740000000002</v>
      </c>
      <c r="Z22" s="7">
        <f t="shared" si="5"/>
        <v>0.10368845212488863</v>
      </c>
      <c r="AA22" s="17">
        <f t="shared" si="3"/>
        <v>0.10368845212488863</v>
      </c>
      <c r="AB22" s="196">
        <f t="shared" si="4"/>
        <v>4.368845212488863E-2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14</v>
      </c>
      <c r="AI22" s="46">
        <f t="shared" si="12"/>
        <v>0.10368845212488863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</row>
    <row r="23" spans="1:59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ref="Y23:Y78" si="13">IF(H23&lt;&gt;"",R23*W23*Q23*P23,"")</f>
        <v/>
      </c>
      <c r="Z23" s="7" t="str">
        <f t="shared" ref="Z23:Z78" si="14">IF(H23&lt;&gt;"",Y23/($D$6+$D$7),"")</f>
        <v/>
      </c>
      <c r="AA23" s="17" t="str">
        <f t="shared" si="3"/>
        <v/>
      </c>
      <c r="AB23" s="196" t="str">
        <f t="shared" ref="AB23:AB78" si="15">IF(AND(S23&lt;&gt;"",X23&lt;&gt;"-"),AA23-X23,"")</f>
        <v/>
      </c>
      <c r="AC23" s="247" t="str">
        <f t="shared" ref="AC23:AC78" si="16">IF(AND($AA23&lt;&gt;"",Q23&lt;&gt;""),($D$6+$D$7)*AA23-Y23,"")</f>
        <v/>
      </c>
      <c r="AD23" s="246" t="str">
        <f t="shared" ref="AD23:AD78" si="17">IF(AND($AC23&lt;&gt;""),AC23/R23/W23/P23,"")</f>
        <v/>
      </c>
      <c r="AE23" s="18" t="str">
        <f t="shared" ref="AE23:AE78" si="18">IF(Q23&lt;&gt;"",ROUND(AD23,0),"")</f>
        <v/>
      </c>
      <c r="AF23" s="247" t="str">
        <f t="shared" ref="AF23:AF78" si="19">IF(AD23&lt;&gt;"",AE23*R23*W23,"")</f>
        <v/>
      </c>
      <c r="AG23" s="247" t="str">
        <f t="shared" ref="AG23:AG78" si="20">IF(AD23&lt;&gt;"",AE23*R23*W23*P23,"")</f>
        <v/>
      </c>
      <c r="AH23" s="45" t="str">
        <f t="shared" ref="AH23:AH78" si="21">IF(H23&lt;&gt;"",AE23+Q23,"")</f>
        <v/>
      </c>
      <c r="AI23" s="46" t="str">
        <f t="shared" ref="AI23:AI78" si="22">IF(AH23&lt;&gt;"",(AH23*R23*W23*P23)/($D$6+$D$7),"")</f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</row>
    <row r="24" spans="1:59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13"/>
        <v/>
      </c>
      <c r="Z24" s="7" t="str">
        <f t="shared" si="14"/>
        <v/>
      </c>
      <c r="AA24" s="17" t="str">
        <f t="shared" si="3"/>
        <v/>
      </c>
      <c r="AB24" s="196" t="str">
        <f t="shared" si="15"/>
        <v/>
      </c>
      <c r="AC24" s="247" t="str">
        <f t="shared" si="16"/>
        <v/>
      </c>
      <c r="AD24" s="246" t="str">
        <f t="shared" si="17"/>
        <v/>
      </c>
      <c r="AE24" s="18" t="str">
        <f t="shared" si="18"/>
        <v/>
      </c>
      <c r="AF24" s="247" t="str">
        <f t="shared" si="19"/>
        <v/>
      </c>
      <c r="AG24" s="247" t="str">
        <f t="shared" si="20"/>
        <v/>
      </c>
      <c r="AH24" s="45" t="str">
        <f t="shared" si="21"/>
        <v/>
      </c>
      <c r="AI24" s="46" t="str">
        <f t="shared" si="2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</row>
    <row r="25" spans="1:59" x14ac:dyDescent="0.25">
      <c r="A25" s="585"/>
      <c r="B25" s="529" t="s">
        <v>231</v>
      </c>
      <c r="C25" s="530" t="s">
        <v>621</v>
      </c>
      <c r="D25" s="567">
        <v>0.06</v>
      </c>
      <c r="E25" s="568">
        <f t="shared" si="0"/>
        <v>9.9578474082092139E-2</v>
      </c>
      <c r="F25" s="566">
        <f t="shared" si="1"/>
        <v>3.9578474082092141E-2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0.20553527654795753</v>
      </c>
      <c r="F26" s="566">
        <f t="shared" si="1"/>
        <v>2.5535276547957536E-2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</row>
    <row r="27" spans="1:59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0.10368845212488863</v>
      </c>
      <c r="F27" s="566">
        <f t="shared" si="1"/>
        <v>4.368845212488863E-2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</row>
    <row r="28" spans="1:59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</row>
    <row r="29" spans="1:59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</row>
    <row r="30" spans="1:59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</row>
    <row r="31" spans="1:59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</row>
    <row r="32" spans="1:59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</row>
    <row r="33" spans="1:59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</row>
    <row r="34" spans="1:59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</row>
    <row r="35" spans="1:59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</row>
    <row r="38" spans="1:59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</row>
    <row r="39" spans="1:59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25">
      <c r="A41" s="585"/>
      <c r="B41" s="533" t="s">
        <v>229</v>
      </c>
      <c r="C41" s="534" t="s">
        <v>621</v>
      </c>
      <c r="D41" s="569">
        <v>0.18</v>
      </c>
      <c r="E41" s="570">
        <f t="shared" si="0"/>
        <v>0.35226130783306442</v>
      </c>
      <c r="F41" s="571">
        <f t="shared" si="1"/>
        <v>0.17226130783306443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</row>
    <row r="43" spans="1:59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</row>
    <row r="44" spans="1:59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</row>
    <row r="48" spans="1:59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</row>
    <row r="49" spans="1:59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</row>
    <row r="50" spans="1:59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</row>
    <row r="51" spans="1:59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</row>
    <row r="52" spans="1:59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</row>
    <row r="53" spans="1:59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</row>
    <row r="54" spans="1:59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</row>
    <row r="56" spans="1:59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</row>
    <row r="57" spans="1:59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</row>
    <row r="58" spans="1:59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</row>
    <row r="59" spans="1:59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</row>
    <row r="60" spans="1:59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</row>
    <row r="61" spans="1:59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</row>
    <row r="62" spans="1:59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</row>
    <row r="63" spans="1:59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</row>
    <row r="64" spans="1:59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</row>
    <row r="65" spans="1:59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</row>
    <row r="66" spans="1:59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</row>
    <row r="67" spans="1:59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</row>
    <row r="68" spans="1:59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</row>
    <row r="69" spans="1:59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</row>
    <row r="70" spans="1:59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</row>
    <row r="71" spans="1:59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</row>
    <row r="72" spans="1:59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</row>
    <row r="73" spans="1:59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</row>
    <row r="74" spans="1:59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</row>
    <row r="75" spans="1:59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</row>
    <row r="76" spans="1:59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</row>
    <row r="77" spans="1:59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</row>
    <row r="78" spans="1:59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</row>
    <row r="79" spans="1:59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</row>
    <row r="80" spans="1:59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</row>
    <row r="81" spans="1:59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</row>
    <row r="82" spans="1:59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</row>
    <row r="83" spans="1:59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</row>
    <row r="84" spans="1:59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</row>
    <row r="85" spans="1:59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</row>
    <row r="86" spans="1:59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</row>
    <row r="87" spans="1:59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</row>
    <row r="88" spans="1:59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</row>
    <row r="89" spans="1:59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</row>
    <row r="90" spans="1:59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</row>
    <row r="91" spans="1:59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</row>
    <row r="92" spans="1:59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</row>
    <row r="93" spans="1:59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</row>
    <row r="94" spans="1:59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</row>
    <row r="95" spans="1:59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</row>
    <row r="96" spans="1:59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</row>
    <row r="97" spans="1:59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</row>
    <row r="98" spans="1:59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</row>
    <row r="99" spans="1:59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</row>
    <row r="100" spans="1:59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</row>
    <row r="101" spans="1:5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</row>
    <row r="102" spans="1:59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</row>
    <row r="103" spans="1:5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</row>
    <row r="104" spans="1:5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</row>
    <row r="105" spans="1:5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</row>
    <row r="106" spans="1:5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</row>
    <row r="107" spans="1:5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</row>
    <row r="108" spans="1:5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</row>
    <row r="109" spans="1:5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</row>
    <row r="110" spans="1:5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</row>
    <row r="111" spans="1:5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</row>
    <row r="112" spans="1:5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</row>
    <row r="113" spans="1:58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</row>
    <row r="114" spans="1:58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</row>
    <row r="115" spans="1:58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</row>
    <row r="116" spans="1:58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303" priority="45">
      <formula>$M3&gt;$N3</formula>
    </cfRule>
  </conditionalFormatting>
  <conditionalFormatting sqref="L1:M1">
    <cfRule type="cellIs" dxfId="302" priority="42" operator="notBetween">
      <formula>0.99</formula>
      <formula>1.01</formula>
    </cfRule>
  </conditionalFormatting>
  <conditionalFormatting sqref="K7:N7">
    <cfRule type="expression" dxfId="301" priority="41">
      <formula>$M7&gt;$N7</formula>
    </cfRule>
  </conditionalFormatting>
  <conditionalFormatting sqref="D5">
    <cfRule type="cellIs" dxfId="300" priority="40" operator="greaterThan">
      <formula>TODAY()-60</formula>
    </cfRule>
  </conditionalFormatting>
  <conditionalFormatting sqref="D13:E13">
    <cfRule type="cellIs" dxfId="299" priority="38" operator="notBetween">
      <formula>0.99</formula>
      <formula>1.01</formula>
    </cfRule>
  </conditionalFormatting>
  <conditionalFormatting sqref="D3:E3">
    <cfRule type="cellIs" dxfId="298" priority="37" operator="notEqual">
      <formula>"D"</formula>
    </cfRule>
  </conditionalFormatting>
  <conditionalFormatting sqref="P16:P100 W16:W100">
    <cfRule type="cellIs" dxfId="297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96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95" priority="46" stopIfTrue="1">
      <formula>$AH$15&lt;0</formula>
    </cfRule>
  </conditionalFormatting>
  <hyperlinks>
    <hyperlink ref="B2" location="Dashboard!A1" display="Go to Dashboard" xr:uid="{41E95703-F349-4F4F-872A-BAFF2E64105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558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8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04C1-C1BA-49EB-BCCE-04D48535A3DF}">
  <sheetPr codeName="Sheet51">
    <tabColor rgb="FFFFFFFF"/>
  </sheetPr>
  <dimension ref="A1:BJ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</row>
    <row r="2" spans="1:62" ht="28.5" customHeight="1" x14ac:dyDescent="0.25">
      <c r="A2" s="19"/>
      <c r="B2" s="535" t="s">
        <v>26</v>
      </c>
      <c r="C2" s="551"/>
      <c r="D2" s="551" t="s">
        <v>209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</row>
    <row r="3" spans="1:62" x14ac:dyDescent="0.25">
      <c r="A3" s="19"/>
      <c r="B3" s="552" t="s">
        <v>304</v>
      </c>
      <c r="C3" s="237" t="s">
        <v>34</v>
      </c>
      <c r="D3" s="583" t="s">
        <v>1301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0.45162022000308033</v>
      </c>
      <c r="M3" s="131">
        <f>SUMIF($L$15:$L$100, "VIA *", AA$15:AA$100)</f>
        <v>0.45162022000308033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46015</v>
      </c>
      <c r="R3" s="248" t="s">
        <v>11</v>
      </c>
      <c r="S3" s="254"/>
      <c r="T3" s="254">
        <v>28</v>
      </c>
      <c r="U3" s="268">
        <v>8012.86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2" x14ac:dyDescent="0.25">
      <c r="A4" s="19"/>
      <c r="B4" s="553" t="s">
        <v>42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0.61445441181463023</v>
      </c>
      <c r="M4" s="132">
        <f>SUMPRODUCT($V$15:$V$100,AI15:AI100)</f>
        <v>0.61445441181463023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45756</v>
      </c>
      <c r="R4" s="249" t="s">
        <v>53</v>
      </c>
      <c r="S4" s="255"/>
      <c r="T4" s="255">
        <v>-2</v>
      </c>
      <c r="U4" s="269">
        <v>-5480.28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2" x14ac:dyDescent="0.25">
      <c r="A5" s="19"/>
      <c r="B5" s="554"/>
      <c r="C5" s="556">
        <v>45644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0.51473853111726364</v>
      </c>
      <c r="M5" s="134">
        <f>SUMIF($S$15:$S$100, "Actions*", AI$15:AI$100)</f>
        <v>0.51473853111726364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45751</v>
      </c>
      <c r="R5" s="249" t="s">
        <v>61</v>
      </c>
      <c r="S5" s="255"/>
      <c r="T5" s="255">
        <v>20</v>
      </c>
      <c r="U5" s="269">
        <v>8536.5400000000009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2" x14ac:dyDescent="0.25">
      <c r="A6" s="19"/>
      <c r="B6" s="25" t="s">
        <v>51</v>
      </c>
      <c r="C6" s="557"/>
      <c r="D6" s="574">
        <f>SUM(Y15:Y100)</f>
        <v>163561.88588956333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8.2225757711553521E-2</v>
      </c>
      <c r="M6" s="136">
        <f>SUMIF($T$15:$T$100, "*Obligations d'Etat*", AI$15:AI$100)+SUMIF($T$15:$T$100, "Crédit*", AI$15:AI$100)+SUMIF($T$15:$T$100, "*Convertibles*", AI$15:AI$100)</f>
        <v>8.2225757711553521E-2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45751</v>
      </c>
      <c r="R6" s="249" t="s">
        <v>53</v>
      </c>
      <c r="S6" s="255"/>
      <c r="T6" s="255">
        <v>-4</v>
      </c>
      <c r="U6" s="269">
        <v>-10992.49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2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6.8066591060933629E-2</v>
      </c>
      <c r="M7" s="136">
        <f>SUMIF($S$15:$S$100, "*Performance Absolue*", AI$15:AI$100)+SUMIF($S$15:$S$100, "*Alternative Investment*", AI$15:AI$100)</f>
        <v>6.8066591060933629E-2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45664</v>
      </c>
      <c r="R7" s="249" t="s">
        <v>5</v>
      </c>
      <c r="S7" s="255"/>
      <c r="T7" s="255">
        <v>10</v>
      </c>
      <c r="U7" s="269">
        <v>10539.2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2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45664</v>
      </c>
      <c r="R8" s="249" t="s">
        <v>6</v>
      </c>
      <c r="S8" s="255"/>
      <c r="T8" s="255">
        <v>25</v>
      </c>
      <c r="U8" s="269">
        <v>26696.5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2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0.1762131186201924</v>
      </c>
      <c r="M9" s="136">
        <f>SUMIF($T$15:$T$100, "*Diversifié*", AI$15:AI$100)</f>
        <v>0.1762131186201924</v>
      </c>
      <c r="N9" s="135" t="s">
        <v>306</v>
      </c>
      <c r="O9" s="19"/>
      <c r="P9" s="19"/>
      <c r="Q9" s="587">
        <v>45664</v>
      </c>
      <c r="R9" s="249" t="s">
        <v>4</v>
      </c>
      <c r="S9" s="255"/>
      <c r="T9" s="255">
        <v>5</v>
      </c>
      <c r="U9" s="269">
        <v>10675.62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</row>
    <row r="10" spans="1:6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45663</v>
      </c>
      <c r="R10" s="249" t="s">
        <v>8</v>
      </c>
      <c r="S10" s="255"/>
      <c r="T10" s="255">
        <v>1000</v>
      </c>
      <c r="U10" s="269">
        <v>7475.22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</row>
    <row r="11" spans="1:6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0.15875600149005673</v>
      </c>
      <c r="M11" s="132">
        <f>SUMIF($T$15:$T$100, "*Cash*", AI$15:AI$100)+SUMIF($S$15:$S$100, "*Monétaire*", AI$15:AI$100)</f>
        <v>0.15875600149005673</v>
      </c>
      <c r="N11" s="133" t="s">
        <v>306</v>
      </c>
      <c r="O11" s="19"/>
      <c r="P11" s="19"/>
      <c r="Q11" s="588">
        <v>45663</v>
      </c>
      <c r="R11" s="250" t="s">
        <v>9</v>
      </c>
      <c r="S11" s="256"/>
      <c r="T11" s="256">
        <v>700</v>
      </c>
      <c r="U11" s="270">
        <v>9080.0499999999993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</row>
    <row r="12" spans="1:62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</row>
    <row r="13" spans="1:62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62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</row>
    <row r="15" spans="1:62" x14ac:dyDescent="0.25">
      <c r="A15" s="585"/>
      <c r="B15" s="531" t="s">
        <v>222</v>
      </c>
      <c r="C15" s="532" t="s">
        <v>620</v>
      </c>
      <c r="D15" s="561">
        <v>0.17</v>
      </c>
      <c r="E15" s="562">
        <f t="shared" ref="E15:E50" si="0">SUMIFS($AI$15:$AI$100,$T$15:$T$100,$B15,$U$15:$U$100,$C15)</f>
        <v>6.4261343041082886E-2</v>
      </c>
      <c r="F15" s="563">
        <f t="shared" ref="F15:F50" si="1">E15-D15</f>
        <v>-0.10573865695891713</v>
      </c>
      <c r="G15" s="43"/>
      <c r="H15" s="542" t="s">
        <v>1123</v>
      </c>
      <c r="I15" s="543" t="s">
        <v>209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691.65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7" si="2">IF(H15&lt;&gt;"",R15*W15*Q15*P15,"")</f>
        <v>691.65</v>
      </c>
      <c r="Z15" s="7">
        <f>IF(O15&lt;&gt;"",(Y15+$D$7)/($D$6+$D$7),"")</f>
        <v>4.2286746465310431E-3</v>
      </c>
      <c r="AA15" s="17">
        <f t="shared" ref="AA15:AA46" si="3">IF(S15&lt;&gt;"",Z15,"")</f>
        <v>4.2286746465310431E-3</v>
      </c>
      <c r="AB15" s="196">
        <f t="shared" ref="AB15:AB27" si="4">IF(AND(S15&lt;&gt;"",X15&lt;&gt;"-"),AA15-X15,"")</f>
        <v>-5.7713253534689571E-3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691.65</v>
      </c>
      <c r="AG15" s="539" t="s">
        <v>306</v>
      </c>
      <c r="AH15" s="45">
        <f>AF15</f>
        <v>691.65</v>
      </c>
      <c r="AI15" s="46">
        <f>(AH15*P15)/($D$6+$D$7)</f>
        <v>4.2286746465310431E-3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</row>
    <row r="16" spans="1:62" x14ac:dyDescent="0.25">
      <c r="A16" s="585"/>
      <c r="B16" s="529" t="s">
        <v>221</v>
      </c>
      <c r="C16" s="530" t="s">
        <v>621</v>
      </c>
      <c r="D16" s="564">
        <v>0.1</v>
      </c>
      <c r="E16" s="565">
        <f t="shared" si="0"/>
        <v>0.12054226382124432</v>
      </c>
      <c r="F16" s="566">
        <f t="shared" si="1"/>
        <v>2.0542263821244314E-2</v>
      </c>
      <c r="G16" s="43"/>
      <c r="H16" s="197" t="s">
        <v>1170</v>
      </c>
      <c r="I16" s="242" t="s">
        <v>209</v>
      </c>
      <c r="J16" s="242" t="s">
        <v>705</v>
      </c>
      <c r="K16" s="242" t="s">
        <v>540</v>
      </c>
      <c r="L16" s="572" t="s">
        <v>3</v>
      </c>
      <c r="M16" s="572"/>
      <c r="N16" s="572"/>
      <c r="O16" s="241" t="s">
        <v>865</v>
      </c>
      <c r="P16" s="243">
        <v>0.84302815714044854</v>
      </c>
      <c r="Q16" s="244">
        <v>4</v>
      </c>
      <c r="R16" s="245">
        <v>3116.95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7.0000000000000007E-2</v>
      </c>
      <c r="Y16" s="247">
        <f t="shared" si="2"/>
        <v>10510.706457595683</v>
      </c>
      <c r="Z16" s="7">
        <f t="shared" ref="Z16:Z27" si="5">IF(H16&lt;&gt;"",Y16/($D$6+$D$7),"")</f>
        <v>6.4261343041082886E-2</v>
      </c>
      <c r="AA16" s="17">
        <f t="shared" si="3"/>
        <v>6.4261343041082886E-2</v>
      </c>
      <c r="AB16" s="196">
        <f t="shared" si="4"/>
        <v>-5.738656958917121E-3</v>
      </c>
      <c r="AC16" s="247">
        <f t="shared" ref="AC16:AC27" si="6">IF(AND($AA16&lt;&gt;"",Q16&lt;&gt;""),($D$6+$D$7)*AA16-Y16,"")</f>
        <v>0</v>
      </c>
      <c r="AD16" s="246">
        <f t="shared" ref="AD16:AD27" si="7">IF(AND($AC16&lt;&gt;""),AC16/R16/W16/P16,"")</f>
        <v>0</v>
      </c>
      <c r="AE16" s="18">
        <f t="shared" ref="AE16:AE27" si="8">IF(Q16&lt;&gt;"",ROUND(AD16,0),"")</f>
        <v>0</v>
      </c>
      <c r="AF16" s="247">
        <f t="shared" ref="AF16:AF27" si="9">IF(AD16&lt;&gt;"",AE16*R16*W16,"")</f>
        <v>0</v>
      </c>
      <c r="AG16" s="247">
        <f t="shared" ref="AG16:AG27" si="10">IF(AD16&lt;&gt;"",AE16*R16*W16*P16,"")</f>
        <v>0</v>
      </c>
      <c r="AH16" s="45">
        <f t="shared" ref="AH16:AH27" si="11">IF(H16&lt;&gt;"",AE16+Q16,"")</f>
        <v>4</v>
      </c>
      <c r="AI16" s="46">
        <f t="shared" ref="AI16:AI27" si="12">IF(AH16&lt;&gt;"",(AH16*R16*W16*P16)/($D$6+$D$7),"")</f>
        <v>6.4261343041082886E-2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</row>
    <row r="17" spans="1:62" x14ac:dyDescent="0.25">
      <c r="A17" s="585"/>
      <c r="B17" s="529" t="s">
        <v>223</v>
      </c>
      <c r="C17" s="530" t="s">
        <v>622</v>
      </c>
      <c r="D17" s="564">
        <v>0.26</v>
      </c>
      <c r="E17" s="565">
        <f t="shared" si="0"/>
        <v>0.25840786930339832</v>
      </c>
      <c r="F17" s="566">
        <f t="shared" si="1"/>
        <v>-1.5921306966016902E-3</v>
      </c>
      <c r="G17" s="43"/>
      <c r="H17" s="197" t="s">
        <v>1182</v>
      </c>
      <c r="I17" s="242" t="s">
        <v>209</v>
      </c>
      <c r="J17" s="242" t="s">
        <v>714</v>
      </c>
      <c r="K17" s="242" t="s">
        <v>618</v>
      </c>
      <c r="L17" s="572" t="s">
        <v>11</v>
      </c>
      <c r="M17" s="572"/>
      <c r="N17" s="572"/>
      <c r="O17" s="241" t="s">
        <v>58</v>
      </c>
      <c r="P17" s="243">
        <v>1</v>
      </c>
      <c r="Q17" s="244">
        <v>28</v>
      </c>
      <c r="R17" s="245">
        <v>299.79000000000002</v>
      </c>
      <c r="S17" s="2" t="s">
        <v>220</v>
      </c>
      <c r="T17" s="2" t="s">
        <v>221</v>
      </c>
      <c r="U17" s="2" t="s">
        <v>621</v>
      </c>
      <c r="V17" s="109">
        <v>1</v>
      </c>
      <c r="W17" s="579">
        <v>1</v>
      </c>
      <c r="X17" s="130">
        <v>0.03</v>
      </c>
      <c r="Y17" s="247">
        <f t="shared" si="2"/>
        <v>8394.1200000000008</v>
      </c>
      <c r="Z17" s="7">
        <f t="shared" si="5"/>
        <v>5.1320758221555934E-2</v>
      </c>
      <c r="AA17" s="17">
        <f t="shared" si="3"/>
        <v>5.1320758221555934E-2</v>
      </c>
      <c r="AB17" s="196">
        <f t="shared" si="4"/>
        <v>2.1320758221555935E-2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28</v>
      </c>
      <c r="AI17" s="46">
        <f t="shared" si="12"/>
        <v>5.1320758221555934E-2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x14ac:dyDescent="0.25">
      <c r="A18" s="585"/>
      <c r="B18" s="529" t="s">
        <v>230</v>
      </c>
      <c r="C18" s="530" t="s">
        <v>623</v>
      </c>
      <c r="D18" s="564">
        <v>0.05</v>
      </c>
      <c r="E18" s="565">
        <f t="shared" si="0"/>
        <v>7.1527054951538105E-2</v>
      </c>
      <c r="F18" s="566">
        <f t="shared" si="1"/>
        <v>2.1527054951538102E-2</v>
      </c>
      <c r="G18" s="43"/>
      <c r="H18" s="197" t="s">
        <v>1169</v>
      </c>
      <c r="I18" s="242" t="s">
        <v>209</v>
      </c>
      <c r="J18" s="242" t="s">
        <v>699</v>
      </c>
      <c r="K18" s="242" t="s">
        <v>539</v>
      </c>
      <c r="L18" s="572" t="s">
        <v>2</v>
      </c>
      <c r="M18" s="572"/>
      <c r="N18" s="572"/>
      <c r="O18" s="241" t="s">
        <v>58</v>
      </c>
      <c r="P18" s="243">
        <v>1</v>
      </c>
      <c r="Q18" s="244">
        <v>6</v>
      </c>
      <c r="R18" s="245">
        <v>1887</v>
      </c>
      <c r="S18" s="2" t="s">
        <v>220</v>
      </c>
      <c r="T18" s="2" t="s">
        <v>221</v>
      </c>
      <c r="U18" s="2" t="s">
        <v>621</v>
      </c>
      <c r="V18" s="109">
        <v>1</v>
      </c>
      <c r="W18" s="579">
        <v>1</v>
      </c>
      <c r="X18" s="130">
        <v>7.0000000000000007E-2</v>
      </c>
      <c r="Y18" s="247">
        <f t="shared" si="2"/>
        <v>11322</v>
      </c>
      <c r="Z18" s="7">
        <f t="shared" si="5"/>
        <v>6.9221505599688385E-2</v>
      </c>
      <c r="AA18" s="17">
        <f t="shared" si="3"/>
        <v>6.9221505599688385E-2</v>
      </c>
      <c r="AB18" s="196">
        <f t="shared" si="4"/>
        <v>-7.7849440031162176E-4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6</v>
      </c>
      <c r="AI18" s="46">
        <f t="shared" si="12"/>
        <v>6.9221505599688385E-2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4.2286746465310431E-3</v>
      </c>
      <c r="F19" s="566">
        <f t="shared" si="1"/>
        <v>-5.7713253534689571E-3</v>
      </c>
      <c r="G19" s="43"/>
      <c r="H19" s="197" t="s">
        <v>1178</v>
      </c>
      <c r="I19" s="242" t="s">
        <v>209</v>
      </c>
      <c r="J19" s="242" t="s">
        <v>712</v>
      </c>
      <c r="K19" s="242" t="s">
        <v>551</v>
      </c>
      <c r="L19" s="572" t="s">
        <v>61</v>
      </c>
      <c r="M19" s="572"/>
      <c r="N19" s="572"/>
      <c r="O19" s="241" t="s">
        <v>58</v>
      </c>
      <c r="P19" s="243">
        <v>1</v>
      </c>
      <c r="Q19" s="244">
        <v>20</v>
      </c>
      <c r="R19" s="245">
        <v>543.11900000000003</v>
      </c>
      <c r="S19" s="2" t="s">
        <v>220</v>
      </c>
      <c r="T19" s="2" t="s">
        <v>223</v>
      </c>
      <c r="U19" s="2" t="s">
        <v>622</v>
      </c>
      <c r="V19" s="109">
        <v>1</v>
      </c>
      <c r="W19" s="579">
        <v>1</v>
      </c>
      <c r="X19" s="130">
        <v>7.0000000000000007E-2</v>
      </c>
      <c r="Y19" s="247">
        <f t="shared" si="2"/>
        <v>10862.380000000001</v>
      </c>
      <c r="Z19" s="7">
        <f t="shared" si="5"/>
        <v>6.6411437731491177E-2</v>
      </c>
      <c r="AA19" s="17">
        <f t="shared" si="3"/>
        <v>6.6411437731491177E-2</v>
      </c>
      <c r="AB19" s="196">
        <f t="shared" si="4"/>
        <v>-3.5885622685088298E-3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20</v>
      </c>
      <c r="AI19" s="46">
        <f t="shared" si="12"/>
        <v>6.6411437731491177E-2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</row>
    <row r="20" spans="1:62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1181</v>
      </c>
      <c r="I20" s="242" t="s">
        <v>209</v>
      </c>
      <c r="J20" s="242" t="s">
        <v>711</v>
      </c>
      <c r="K20" s="242" t="s">
        <v>548</v>
      </c>
      <c r="L20" s="572" t="s">
        <v>10</v>
      </c>
      <c r="M20" s="572"/>
      <c r="N20" s="572"/>
      <c r="O20" s="241" t="s">
        <v>58</v>
      </c>
      <c r="P20" s="243">
        <v>1</v>
      </c>
      <c r="Q20" s="244">
        <v>700</v>
      </c>
      <c r="R20" s="245">
        <v>15.7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>
        <v>7.0000000000000007E-2</v>
      </c>
      <c r="Y20" s="247">
        <f t="shared" si="2"/>
        <v>10990</v>
      </c>
      <c r="Z20" s="7">
        <f t="shared" si="5"/>
        <v>6.7191692858203089E-2</v>
      </c>
      <c r="AA20" s="17">
        <f t="shared" si="3"/>
        <v>6.7191692858203089E-2</v>
      </c>
      <c r="AB20" s="196">
        <f t="shared" si="4"/>
        <v>-2.8083071417969174E-3</v>
      </c>
      <c r="AC20" s="247">
        <f t="shared" si="6"/>
        <v>1.8189894035458565E-12</v>
      </c>
      <c r="AD20" s="246">
        <f t="shared" si="7"/>
        <v>1.1585919767808003E-13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700</v>
      </c>
      <c r="AI20" s="46">
        <f t="shared" si="12"/>
        <v>6.7191692858203089E-2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</row>
    <row r="21" spans="1:62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1176</v>
      </c>
      <c r="I21" s="242" t="s">
        <v>209</v>
      </c>
      <c r="J21" s="242" t="s">
        <v>710</v>
      </c>
      <c r="K21" s="242" t="s">
        <v>678</v>
      </c>
      <c r="L21" s="572" t="s">
        <v>8</v>
      </c>
      <c r="M21" s="572"/>
      <c r="N21" s="572"/>
      <c r="O21" s="241" t="s">
        <v>58</v>
      </c>
      <c r="P21" s="243">
        <v>1</v>
      </c>
      <c r="Q21" s="244">
        <v>1000</v>
      </c>
      <c r="R21" s="245">
        <v>8.3330000000000002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 t="s">
        <v>306</v>
      </c>
      <c r="Y21" s="247">
        <f t="shared" si="2"/>
        <v>8333</v>
      </c>
      <c r="Z21" s="7">
        <f t="shared" si="5"/>
        <v>5.0947077032521042E-2</v>
      </c>
      <c r="AA21" s="17">
        <f t="shared" si="3"/>
        <v>5.0947077032521042E-2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1000</v>
      </c>
      <c r="AI21" s="46">
        <f t="shared" si="12"/>
        <v>5.0947077032521042E-2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</row>
    <row r="22" spans="1:62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1171</v>
      </c>
      <c r="I22" s="242" t="s">
        <v>209</v>
      </c>
      <c r="J22" s="242" t="s">
        <v>706</v>
      </c>
      <c r="K22" s="242" t="s">
        <v>541</v>
      </c>
      <c r="L22" s="572" t="s">
        <v>4</v>
      </c>
      <c r="M22" s="572"/>
      <c r="N22" s="572"/>
      <c r="O22" s="241" t="s">
        <v>865</v>
      </c>
      <c r="P22" s="243">
        <v>0.84302815714044854</v>
      </c>
      <c r="Q22" s="244">
        <v>5</v>
      </c>
      <c r="R22" s="245">
        <v>2865.93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7.0000000000000007E-2</v>
      </c>
      <c r="Y22" s="247">
        <f t="shared" si="2"/>
        <v>12080.298431967629</v>
      </c>
      <c r="Z22" s="7">
        <f t="shared" si="5"/>
        <v>7.3857661681183004E-2</v>
      </c>
      <c r="AA22" s="17">
        <f t="shared" si="3"/>
        <v>7.3857661681183004E-2</v>
      </c>
      <c r="AB22" s="196">
        <f t="shared" si="4"/>
        <v>3.8576616811829972E-3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5</v>
      </c>
      <c r="AI22" s="46">
        <f t="shared" si="12"/>
        <v>7.3857661681183004E-2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1180</v>
      </c>
      <c r="I23" s="242" t="s">
        <v>209</v>
      </c>
      <c r="J23" s="242" t="s">
        <v>709</v>
      </c>
      <c r="K23" s="242" t="s">
        <v>547</v>
      </c>
      <c r="L23" s="572" t="s">
        <v>9</v>
      </c>
      <c r="M23" s="572"/>
      <c r="N23" s="572"/>
      <c r="O23" s="241" t="s">
        <v>58</v>
      </c>
      <c r="P23" s="243">
        <v>1</v>
      </c>
      <c r="Q23" s="244">
        <v>700</v>
      </c>
      <c r="R23" s="245">
        <v>16.713000000000001</v>
      </c>
      <c r="S23" s="2" t="s">
        <v>220</v>
      </c>
      <c r="T23" s="2" t="s">
        <v>230</v>
      </c>
      <c r="U23" s="2" t="s">
        <v>623</v>
      </c>
      <c r="V23" s="109">
        <v>1</v>
      </c>
      <c r="W23" s="579">
        <v>1</v>
      </c>
      <c r="X23" s="130">
        <v>0.05</v>
      </c>
      <c r="Y23" s="247">
        <f t="shared" si="2"/>
        <v>11699.1</v>
      </c>
      <c r="Z23" s="7">
        <f t="shared" si="5"/>
        <v>7.1527054951538105E-2</v>
      </c>
      <c r="AA23" s="17">
        <f t="shared" si="3"/>
        <v>7.1527054951538105E-2</v>
      </c>
      <c r="AB23" s="196">
        <f t="shared" si="4"/>
        <v>2.1527054951538102E-2</v>
      </c>
      <c r="AC23" s="247">
        <f t="shared" si="6"/>
        <v>1.8189894035458565E-12</v>
      </c>
      <c r="AD23" s="246">
        <f t="shared" si="7"/>
        <v>1.0883679791454894E-13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700</v>
      </c>
      <c r="AI23" s="46">
        <f t="shared" si="12"/>
        <v>7.1527054951538105E-2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1173</v>
      </c>
      <c r="I24" s="242" t="s">
        <v>209</v>
      </c>
      <c r="J24" s="242" t="s">
        <v>707</v>
      </c>
      <c r="K24" s="242" t="s">
        <v>543</v>
      </c>
      <c r="L24" s="572" t="s">
        <v>6</v>
      </c>
      <c r="M24" s="572"/>
      <c r="N24" s="572"/>
      <c r="O24" s="241" t="s">
        <v>58</v>
      </c>
      <c r="P24" s="243">
        <v>1</v>
      </c>
      <c r="Q24" s="244">
        <v>25</v>
      </c>
      <c r="R24" s="245">
        <v>1152.8699999999999</v>
      </c>
      <c r="S24" s="2" t="s">
        <v>226</v>
      </c>
      <c r="T24" s="2" t="s">
        <v>227</v>
      </c>
      <c r="U24" s="2" t="s">
        <v>622</v>
      </c>
      <c r="V24" s="109">
        <v>0.45</v>
      </c>
      <c r="W24" s="579">
        <v>1</v>
      </c>
      <c r="X24" s="130">
        <v>0.18</v>
      </c>
      <c r="Y24" s="247">
        <f t="shared" si="2"/>
        <v>28821.749999999996</v>
      </c>
      <c r="Z24" s="7">
        <f t="shared" si="5"/>
        <v>0.1762131186201924</v>
      </c>
      <c r="AA24" s="17">
        <f t="shared" si="3"/>
        <v>0.1762131186201924</v>
      </c>
      <c r="AB24" s="196">
        <f t="shared" si="4"/>
        <v>-3.786881379807594E-3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25</v>
      </c>
      <c r="AI24" s="46">
        <f t="shared" si="12"/>
        <v>0.1762131186201924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x14ac:dyDescent="0.25">
      <c r="A25" s="585"/>
      <c r="B25" s="529" t="s">
        <v>231</v>
      </c>
      <c r="C25" s="530" t="s">
        <v>621</v>
      </c>
      <c r="D25" s="567">
        <v>7.0000000000000007E-2</v>
      </c>
      <c r="E25" s="568">
        <f t="shared" si="0"/>
        <v>8.2225757711553521E-2</v>
      </c>
      <c r="F25" s="566">
        <f t="shared" si="1"/>
        <v>1.2225757711553514E-2</v>
      </c>
      <c r="G25" s="43"/>
      <c r="H25" s="197" t="s">
        <v>1175</v>
      </c>
      <c r="I25" s="242" t="s">
        <v>209</v>
      </c>
      <c r="J25" s="242" t="s">
        <v>702</v>
      </c>
      <c r="K25" s="242" t="s">
        <v>549</v>
      </c>
      <c r="L25" s="572" t="s">
        <v>12</v>
      </c>
      <c r="M25" s="572"/>
      <c r="N25" s="572"/>
      <c r="O25" s="241" t="s">
        <v>58</v>
      </c>
      <c r="P25" s="243">
        <v>1</v>
      </c>
      <c r="Q25" s="244">
        <v>100</v>
      </c>
      <c r="R25" s="245">
        <v>134.49</v>
      </c>
      <c r="S25" s="2" t="s">
        <v>13</v>
      </c>
      <c r="T25" s="2" t="s">
        <v>231</v>
      </c>
      <c r="U25" s="2" t="s">
        <v>621</v>
      </c>
      <c r="V25" s="109">
        <v>0</v>
      </c>
      <c r="W25" s="579">
        <v>1</v>
      </c>
      <c r="X25" s="130">
        <v>7.0000000000000007E-2</v>
      </c>
      <c r="Y25" s="247">
        <f t="shared" si="2"/>
        <v>13449</v>
      </c>
      <c r="Z25" s="7">
        <f t="shared" si="5"/>
        <v>8.2225757711553521E-2</v>
      </c>
      <c r="AA25" s="17">
        <f t="shared" si="3"/>
        <v>8.2225757711553521E-2</v>
      </c>
      <c r="AB25" s="196">
        <f t="shared" si="4"/>
        <v>1.2225757711553514E-2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100</v>
      </c>
      <c r="AI25" s="46">
        <f t="shared" si="12"/>
        <v>8.2225757711553521E-2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</row>
    <row r="26" spans="1:62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0.1762131186201924</v>
      </c>
      <c r="F26" s="566">
        <f t="shared" si="1"/>
        <v>-3.786881379807594E-3</v>
      </c>
      <c r="G26" s="43"/>
      <c r="H26" s="197" t="s">
        <v>1124</v>
      </c>
      <c r="I26" s="242" t="s">
        <v>209</v>
      </c>
      <c r="J26" s="242" t="s">
        <v>701</v>
      </c>
      <c r="K26" s="242" t="s">
        <v>544</v>
      </c>
      <c r="L26" s="572" t="s">
        <v>53</v>
      </c>
      <c r="M26" s="572"/>
      <c r="N26" s="572"/>
      <c r="O26" s="241" t="s">
        <v>58</v>
      </c>
      <c r="P26" s="243">
        <v>1</v>
      </c>
      <c r="Q26" s="244">
        <v>9</v>
      </c>
      <c r="R26" s="245">
        <v>2808.3090000000002</v>
      </c>
      <c r="S26" s="2" t="s">
        <v>228</v>
      </c>
      <c r="T26" s="2" t="s">
        <v>229</v>
      </c>
      <c r="U26" s="2" t="s">
        <v>621</v>
      </c>
      <c r="V26" s="109">
        <v>0</v>
      </c>
      <c r="W26" s="579">
        <v>1</v>
      </c>
      <c r="X26" s="130">
        <v>7.0000000000000007E-2</v>
      </c>
      <c r="Y26" s="247">
        <f t="shared" si="2"/>
        <v>25274.781000000003</v>
      </c>
      <c r="Z26" s="7">
        <f t="shared" si="5"/>
        <v>0.15452732684352569</v>
      </c>
      <c r="AA26" s="17">
        <f t="shared" si="3"/>
        <v>0.15452732684352569</v>
      </c>
      <c r="AB26" s="196">
        <f t="shared" si="4"/>
        <v>8.452732684352568E-2</v>
      </c>
      <c r="AC26" s="247">
        <f t="shared" si="6"/>
        <v>3.637978807091713E-12</v>
      </c>
      <c r="AD26" s="246">
        <f t="shared" si="7"/>
        <v>1.2954339451576421E-15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9</v>
      </c>
      <c r="AI26" s="46">
        <f t="shared" si="12"/>
        <v>0.15452732684352569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</row>
    <row r="27" spans="1:62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6.8066591060933629E-2</v>
      </c>
      <c r="F27" s="566">
        <f t="shared" si="1"/>
        <v>8.0665910609336311E-3</v>
      </c>
      <c r="G27" s="43"/>
      <c r="H27" s="197" t="s">
        <v>1172</v>
      </c>
      <c r="I27" s="242" t="s">
        <v>209</v>
      </c>
      <c r="J27" s="242" t="s">
        <v>700</v>
      </c>
      <c r="K27" s="242" t="s">
        <v>542</v>
      </c>
      <c r="L27" s="572" t="s">
        <v>5</v>
      </c>
      <c r="M27" s="572"/>
      <c r="N27" s="572"/>
      <c r="O27" s="241" t="s">
        <v>58</v>
      </c>
      <c r="P27" s="243">
        <v>1</v>
      </c>
      <c r="Q27" s="244">
        <v>10</v>
      </c>
      <c r="R27" s="245">
        <v>1113.31</v>
      </c>
      <c r="S27" s="2" t="s">
        <v>224</v>
      </c>
      <c r="T27" s="2" t="s">
        <v>225</v>
      </c>
      <c r="U27" s="2" t="s">
        <v>622</v>
      </c>
      <c r="V27" s="109">
        <v>0.3</v>
      </c>
      <c r="W27" s="579">
        <v>1</v>
      </c>
      <c r="X27" s="130">
        <v>0.06</v>
      </c>
      <c r="Y27" s="247">
        <f t="shared" si="2"/>
        <v>11133.099999999999</v>
      </c>
      <c r="Z27" s="7">
        <f t="shared" si="5"/>
        <v>6.8066591060933629E-2</v>
      </c>
      <c r="AA27" s="17">
        <f t="shared" si="3"/>
        <v>6.8066591060933629E-2</v>
      </c>
      <c r="AB27" s="196">
        <f t="shared" si="4"/>
        <v>8.0665910609336311E-3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10</v>
      </c>
      <c r="AI27" s="46">
        <f t="shared" si="12"/>
        <v>6.8066591060933629E-2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</row>
    <row r="28" spans="1:62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ref="Y28:Y78" si="13">IF(H28&lt;&gt;"",R28*W28*Q28*P28,"")</f>
        <v/>
      </c>
      <c r="Z28" s="7" t="str">
        <f t="shared" ref="Z28:Z78" si="14">IF(H28&lt;&gt;"",Y28/($D$6+$D$7),"")</f>
        <v/>
      </c>
      <c r="AA28" s="17" t="str">
        <f t="shared" si="3"/>
        <v/>
      </c>
      <c r="AB28" s="196" t="str">
        <f t="shared" ref="AB28:AB78" si="15">IF(AND(S28&lt;&gt;"",X28&lt;&gt;"-"),AA28-X28,"")</f>
        <v/>
      </c>
      <c r="AC28" s="247" t="str">
        <f t="shared" ref="AC28:AC78" si="16">IF(AND($AA28&lt;&gt;"",Q28&lt;&gt;""),($D$6+$D$7)*AA28-Y28,"")</f>
        <v/>
      </c>
      <c r="AD28" s="246" t="str">
        <f t="shared" ref="AD28:AD78" si="17">IF(AND($AC28&lt;&gt;""),AC28/R28/W28/P28,"")</f>
        <v/>
      </c>
      <c r="AE28" s="18" t="str">
        <f t="shared" ref="AE28:AE78" si="18">IF(Q28&lt;&gt;"",ROUND(AD28,0),"")</f>
        <v/>
      </c>
      <c r="AF28" s="247" t="str">
        <f t="shared" ref="AF28:AF78" si="19">IF(AD28&lt;&gt;"",AE28*R28*W28,"")</f>
        <v/>
      </c>
      <c r="AG28" s="247" t="str">
        <f t="shared" ref="AG28:AG78" si="20">IF(AD28&lt;&gt;"",AE28*R28*W28*P28,"")</f>
        <v/>
      </c>
      <c r="AH28" s="45" t="str">
        <f t="shared" ref="AH28:AH78" si="21">IF(H28&lt;&gt;"",AE28+Q28,"")</f>
        <v/>
      </c>
      <c r="AI28" s="46" t="str">
        <f t="shared" ref="AI28:AI78" si="22">IF(AH28&lt;&gt;"",(AH28*R28*W28*P28)/($D$6+$D$7),"")</f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</row>
    <row r="31" spans="1:62" x14ac:dyDescent="0.25">
      <c r="A31" s="585"/>
      <c r="B31" s="529" t="s">
        <v>704</v>
      </c>
      <c r="C31" s="530" t="s">
        <v>623</v>
      </c>
      <c r="D31" s="567">
        <v>0.03</v>
      </c>
      <c r="E31" s="568">
        <f t="shared" si="0"/>
        <v>0</v>
      </c>
      <c r="F31" s="566">
        <f t="shared" si="1"/>
        <v>-0.03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</row>
    <row r="32" spans="1:62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</row>
    <row r="33" spans="1:62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</row>
    <row r="36" spans="1:62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</row>
    <row r="37" spans="1:62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</row>
    <row r="41" spans="1:62" x14ac:dyDescent="0.25">
      <c r="A41" s="585"/>
      <c r="B41" s="533" t="s">
        <v>229</v>
      </c>
      <c r="C41" s="534" t="s">
        <v>621</v>
      </c>
      <c r="D41" s="569">
        <v>7.0000000000000007E-2</v>
      </c>
      <c r="E41" s="570">
        <f t="shared" si="0"/>
        <v>0.15452732684352569</v>
      </c>
      <c r="F41" s="571">
        <f t="shared" si="1"/>
        <v>8.452732684352568E-2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</row>
    <row r="42" spans="1:62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</row>
    <row r="45" spans="1:62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</row>
    <row r="46" spans="1:62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</row>
    <row r="53" spans="1:62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</row>
    <row r="54" spans="1:62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</row>
    <row r="55" spans="1:62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</row>
    <row r="59" spans="1:62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</row>
    <row r="60" spans="1:62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</row>
    <row r="68" spans="1:62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</row>
    <row r="70" spans="1:62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</row>
    <row r="71" spans="1:62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</row>
    <row r="72" spans="1:62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</row>
    <row r="73" spans="1:62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</row>
    <row r="74" spans="1:62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</row>
    <row r="75" spans="1:62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</row>
    <row r="85" spans="1:62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</row>
    <row r="86" spans="1:62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</row>
    <row r="87" spans="1:62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</row>
    <row r="88" spans="1:62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</row>
    <row r="89" spans="1:62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</row>
    <row r="90" spans="1:62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</row>
    <row r="91" spans="1:62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</row>
    <row r="92" spans="1:62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</row>
    <row r="93" spans="1:62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</row>
    <row r="94" spans="1:62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</row>
    <row r="95" spans="1:62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</row>
    <row r="96" spans="1:62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</row>
    <row r="97" spans="1:62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</row>
    <row r="98" spans="1:62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</row>
    <row r="99" spans="1:62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</row>
    <row r="100" spans="1:62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</row>
    <row r="101" spans="1:62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</row>
    <row r="102" spans="1:62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</row>
    <row r="103" spans="1:62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</row>
    <row r="104" spans="1:62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</row>
    <row r="105" spans="1:62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</row>
    <row r="106" spans="1:62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</row>
    <row r="107" spans="1:62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</row>
    <row r="108" spans="1:62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</row>
    <row r="109" spans="1:62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</row>
    <row r="110" spans="1:62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</row>
    <row r="111" spans="1:62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</row>
    <row r="112" spans="1:62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</row>
    <row r="113" spans="1:6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</row>
    <row r="114" spans="1:6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</row>
    <row r="115" spans="1:6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</row>
    <row r="116" spans="1:61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94" priority="33">
      <formula>$M3&gt;$N3</formula>
    </cfRule>
  </conditionalFormatting>
  <conditionalFormatting sqref="L1:M1">
    <cfRule type="cellIs" dxfId="293" priority="30" operator="notBetween">
      <formula>0.99</formula>
      <formula>1.01</formula>
    </cfRule>
  </conditionalFormatting>
  <conditionalFormatting sqref="K7:N7">
    <cfRule type="expression" dxfId="292" priority="29">
      <formula>$M7&gt;$N7</formula>
    </cfRule>
  </conditionalFormatting>
  <conditionalFormatting sqref="D5">
    <cfRule type="cellIs" dxfId="291" priority="28" operator="greaterThan">
      <formula>TODAY()-60</formula>
    </cfRule>
  </conditionalFormatting>
  <conditionalFormatting sqref="D13:E13">
    <cfRule type="cellIs" dxfId="290" priority="26" operator="notBetween">
      <formula>0.99</formula>
      <formula>1.01</formula>
    </cfRule>
  </conditionalFormatting>
  <conditionalFormatting sqref="D3:E3">
    <cfRule type="cellIs" dxfId="289" priority="25" operator="notEqual">
      <formula>"D"</formula>
    </cfRule>
  </conditionalFormatting>
  <conditionalFormatting sqref="P16:P100 W16:W100">
    <cfRule type="cellIs" dxfId="288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87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86" priority="34" stopIfTrue="1">
      <formula>$AH$15&lt;0</formula>
    </cfRule>
  </conditionalFormatting>
  <hyperlinks>
    <hyperlink ref="B2" location="Dashboard!A1" display="Go to Dashboard" xr:uid="{A89AD1A3-CC8F-4CC7-AA1B-0E04F4F171A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251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1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38AC4-B136-4F96-B3D8-58E124ACD82A}">
  <sheetPr codeName="Sheet11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191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211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0.45909900716642749</v>
      </c>
      <c r="M3" s="131">
        <f>SUMIF($L$15:$L$100, "VIA *", AA$15:AA$100)</f>
        <v>0.45909900716642749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46055</v>
      </c>
      <c r="R3" s="248" t="s">
        <v>53</v>
      </c>
      <c r="S3" s="254"/>
      <c r="T3" s="254">
        <v>5</v>
      </c>
      <c r="U3" s="268">
        <v>14065.13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0.62838559084064038</v>
      </c>
      <c r="M4" s="132">
        <f>SUMPRODUCT($V$15:$V$100,AI15:AI100)</f>
        <v>0.62838559084064038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46055</v>
      </c>
      <c r="R4" s="249" t="s">
        <v>7</v>
      </c>
      <c r="S4" s="255"/>
      <c r="T4" s="255">
        <v>20</v>
      </c>
      <c r="U4" s="269">
        <v>11812.23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45484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0.54241283347671476</v>
      </c>
      <c r="M5" s="134">
        <f>SUMIF($S$15:$S$100, "Actions*", AI$15:AI$100)</f>
        <v>0.54241283347671476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46055</v>
      </c>
      <c r="R5" s="249" t="s">
        <v>10</v>
      </c>
      <c r="S5" s="255"/>
      <c r="T5" s="255">
        <v>990</v>
      </c>
      <c r="U5" s="269">
        <v>15537.99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219400.19813665652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9.1777492322308696E-2</v>
      </c>
      <c r="M6" s="136">
        <f>SUMIF($T$15:$T$100, "*Obligations d'Etat*", AI$15:AI$100)+SUMIF($T$15:$T$100, "Crédit*", AI$15:AI$100)+SUMIF($T$15:$T$100, "*Convertibles*", AI$15:AI$100)</f>
        <v>9.1777492322308696E-2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46015</v>
      </c>
      <c r="R6" s="249" t="s">
        <v>11</v>
      </c>
      <c r="S6" s="255"/>
      <c r="T6" s="255">
        <v>31</v>
      </c>
      <c r="U6" s="269">
        <v>8868.18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5.079165877990223E-2</v>
      </c>
      <c r="M7" s="136">
        <f>SUMIF($S$15:$S$100, "*Performance Absolue*", AI$15:AI$100)+SUMIF($S$15:$S$100, "*Alternative Investment*", AI$15:AI$100)</f>
        <v>5.079165877990223E-2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46000</v>
      </c>
      <c r="R7" s="249" t="s">
        <v>2</v>
      </c>
      <c r="S7" s="255"/>
      <c r="T7" s="255">
        <v>-8</v>
      </c>
      <c r="U7" s="269">
        <v>-14172.88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46000</v>
      </c>
      <c r="R8" s="249" t="s">
        <v>53</v>
      </c>
      <c r="S8" s="255"/>
      <c r="T8" s="255">
        <v>-1</v>
      </c>
      <c r="U8" s="269">
        <v>-2767.98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0.15718946606656675</v>
      </c>
      <c r="M9" s="136">
        <f>SUMIF($T$15:$T$100, "*Diversifié*", AI$15:AI$100)</f>
        <v>0.15718946606656675</v>
      </c>
      <c r="N9" s="135" t="s">
        <v>306</v>
      </c>
      <c r="O9" s="19"/>
      <c r="P9" s="19"/>
      <c r="Q9" s="587">
        <v>45999</v>
      </c>
      <c r="R9" s="249" t="s">
        <v>14</v>
      </c>
      <c r="S9" s="255"/>
      <c r="T9" s="255">
        <v>12</v>
      </c>
      <c r="U9" s="269">
        <v>5133.3900000000003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45959</v>
      </c>
      <c r="R10" s="249" t="s">
        <v>53</v>
      </c>
      <c r="S10" s="255"/>
      <c r="T10" s="255">
        <v>-1</v>
      </c>
      <c r="U10" s="269">
        <v>-2761.84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0.15782854935450741</v>
      </c>
      <c r="M11" s="132">
        <f>SUMIF($T$15:$T$100, "*Cash*", AI$15:AI$100)+SUMIF($S$15:$S$100, "*Monétaire*", AI$15:AI$100)</f>
        <v>0.15782854935450741</v>
      </c>
      <c r="N11" s="133" t="s">
        <v>306</v>
      </c>
      <c r="O11" s="19"/>
      <c r="P11" s="19"/>
      <c r="Q11" s="588">
        <v>45617</v>
      </c>
      <c r="R11" s="250" t="s">
        <v>53</v>
      </c>
      <c r="S11" s="256"/>
      <c r="T11" s="256">
        <v>-2</v>
      </c>
      <c r="U11" s="270">
        <v>-5421.28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0.17</v>
      </c>
      <c r="E15" s="562">
        <f t="shared" ref="E15:E50" si="0">SUMIFS($AI$15:$AI$100,$T$15:$T$100,$B15,$U$15:$U$100,$C15)</f>
        <v>0.13492707890942304</v>
      </c>
      <c r="F15" s="563">
        <f t="shared" ref="F15:F50" si="1">E15-D15</f>
        <v>-3.5072921090576969E-2</v>
      </c>
      <c r="G15" s="43"/>
      <c r="H15" s="542" t="s">
        <v>1123</v>
      </c>
      <c r="I15" s="543" t="s">
        <v>191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3748.36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8" si="2">IF(H15&lt;&gt;"",R15*W15*Q15*P15,"")</f>
        <v>3748.36</v>
      </c>
      <c r="Z15" s="7">
        <f>IF(O15&lt;&gt;"",(Y15+$D$7)/($D$6+$D$7),"")</f>
        <v>1.7084578919410461E-2</v>
      </c>
      <c r="AA15" s="17">
        <f t="shared" ref="AA15:AA46" si="3">IF(S15&lt;&gt;"",Z15,"")</f>
        <v>1.7084578919410461E-2</v>
      </c>
      <c r="AB15" s="196">
        <f t="shared" ref="AB15:AB28" si="4">IF(AND(S15&lt;&gt;"",X15&lt;&gt;"-"),AA15-X15,"")</f>
        <v>7.0845789194104603E-3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3748.36</v>
      </c>
      <c r="AG15" s="539" t="s">
        <v>306</v>
      </c>
      <c r="AH15" s="45">
        <f>AF15</f>
        <v>3748.36</v>
      </c>
      <c r="AI15" s="46">
        <f>(AH15*P15)/($D$6+$D$7)</f>
        <v>1.7084578919410461E-2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0.1</v>
      </c>
      <c r="E16" s="565">
        <f t="shared" si="0"/>
        <v>0.10235168514302331</v>
      </c>
      <c r="F16" s="566">
        <f t="shared" si="1"/>
        <v>2.3516851430233077E-3</v>
      </c>
      <c r="G16" s="43"/>
      <c r="H16" s="197" t="s">
        <v>1174</v>
      </c>
      <c r="I16" s="242" t="s">
        <v>191</v>
      </c>
      <c r="J16" s="242" t="s">
        <v>708</v>
      </c>
      <c r="K16" s="242" t="s">
        <v>545</v>
      </c>
      <c r="L16" s="572" t="s">
        <v>7</v>
      </c>
      <c r="M16" s="572"/>
      <c r="N16" s="572"/>
      <c r="O16" s="241" t="s">
        <v>58</v>
      </c>
      <c r="P16" s="243">
        <v>1</v>
      </c>
      <c r="Q16" s="244">
        <v>20</v>
      </c>
      <c r="R16" s="245">
        <v>570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0.05</v>
      </c>
      <c r="Y16" s="247">
        <f t="shared" si="2"/>
        <v>11400</v>
      </c>
      <c r="Z16" s="7">
        <f t="shared" ref="Z16:Z28" si="5">IF(H16&lt;&gt;"",Y16/($D$6+$D$7),"")</f>
        <v>5.1959843686646759E-2</v>
      </c>
      <c r="AA16" s="17">
        <f t="shared" si="3"/>
        <v>5.1959843686646759E-2</v>
      </c>
      <c r="AB16" s="196">
        <f t="shared" si="4"/>
        <v>1.9598436866467561E-3</v>
      </c>
      <c r="AC16" s="247">
        <f t="shared" ref="AC16:AC28" si="6">IF(AND($AA16&lt;&gt;"",Q16&lt;&gt;""),($D$6+$D$7)*AA16-Y16,"")</f>
        <v>0</v>
      </c>
      <c r="AD16" s="246">
        <f t="shared" ref="AD16:AD28" si="7">IF(AND($AC16&lt;&gt;""),AC16/R16/W16/P16,"")</f>
        <v>0</v>
      </c>
      <c r="AE16" s="18">
        <f t="shared" ref="AE16:AE28" si="8">IF(Q16&lt;&gt;"",ROUND(AD16,0),"")</f>
        <v>0</v>
      </c>
      <c r="AF16" s="247">
        <f t="shared" ref="AF16:AF28" si="9">IF(AD16&lt;&gt;"",AE16*R16*W16,"")</f>
        <v>0</v>
      </c>
      <c r="AG16" s="247">
        <f t="shared" ref="AG16:AG28" si="10">IF(AD16&lt;&gt;"",AE16*R16*W16*P16,"")</f>
        <v>0</v>
      </c>
      <c r="AH16" s="45">
        <f t="shared" ref="AH16:AH28" si="11">IF(H16&lt;&gt;"",AE16+Q16,"")</f>
        <v>20</v>
      </c>
      <c r="AI16" s="46">
        <f t="shared" ref="AI16:AI28" si="12">IF(AH16&lt;&gt;"",(AH16*R16*W16*P16)/($D$6+$D$7),"")</f>
        <v>5.1959843686646759E-2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0.26</v>
      </c>
      <c r="E17" s="565">
        <f t="shared" si="0"/>
        <v>0.25327222017966222</v>
      </c>
      <c r="F17" s="566">
        <f t="shared" si="1"/>
        <v>-6.727779820337787E-3</v>
      </c>
      <c r="G17" s="43"/>
      <c r="H17" s="197" t="s">
        <v>1177</v>
      </c>
      <c r="I17" s="242" t="s">
        <v>191</v>
      </c>
      <c r="J17" s="242" t="s">
        <v>713</v>
      </c>
      <c r="K17" s="242" t="s">
        <v>550</v>
      </c>
      <c r="L17" s="572" t="s">
        <v>14</v>
      </c>
      <c r="M17" s="572"/>
      <c r="N17" s="572"/>
      <c r="O17" s="241" t="s">
        <v>58</v>
      </c>
      <c r="P17" s="243">
        <v>1</v>
      </c>
      <c r="Q17" s="244">
        <v>12</v>
      </c>
      <c r="R17" s="245">
        <v>422.24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0.05</v>
      </c>
      <c r="Y17" s="247">
        <f t="shared" si="2"/>
        <v>5066.88</v>
      </c>
      <c r="Z17" s="7">
        <f t="shared" si="5"/>
        <v>2.3094236208683925E-2</v>
      </c>
      <c r="AA17" s="17">
        <f t="shared" si="3"/>
        <v>2.3094236208683925E-2</v>
      </c>
      <c r="AB17" s="196">
        <f t="shared" si="4"/>
        <v>-2.6905763791316078E-2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12</v>
      </c>
      <c r="AI17" s="46">
        <f t="shared" si="12"/>
        <v>2.3094236208683925E-2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0.05</v>
      </c>
      <c r="E18" s="565">
        <f t="shared" si="0"/>
        <v>5.1861849244606156E-2</v>
      </c>
      <c r="F18" s="566">
        <f t="shared" si="1"/>
        <v>1.8618492446061535E-3</v>
      </c>
      <c r="G18" s="43"/>
      <c r="H18" s="197" t="s">
        <v>1170</v>
      </c>
      <c r="I18" s="242" t="s">
        <v>191</v>
      </c>
      <c r="J18" s="242" t="s">
        <v>705</v>
      </c>
      <c r="K18" s="242" t="s">
        <v>540</v>
      </c>
      <c r="L18" s="572" t="s">
        <v>3</v>
      </c>
      <c r="M18" s="572"/>
      <c r="N18" s="572"/>
      <c r="O18" s="241" t="s">
        <v>865</v>
      </c>
      <c r="P18" s="243">
        <v>0.84774499830451</v>
      </c>
      <c r="Q18" s="244">
        <v>5</v>
      </c>
      <c r="R18" s="245">
        <v>3099.08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7.0000000000000007E-2</v>
      </c>
      <c r="Y18" s="247">
        <f t="shared" si="2"/>
        <v>13136.147846727705</v>
      </c>
      <c r="Z18" s="7">
        <f t="shared" si="5"/>
        <v>5.9872999014092362E-2</v>
      </c>
      <c r="AA18" s="17">
        <f t="shared" si="3"/>
        <v>5.9872999014092362E-2</v>
      </c>
      <c r="AB18" s="196">
        <f t="shared" si="4"/>
        <v>-1.0127000985907644E-2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5</v>
      </c>
      <c r="AI18" s="46">
        <f t="shared" si="12"/>
        <v>5.9872999014092362E-2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1.7084578919410461E-2</v>
      </c>
      <c r="F19" s="566">
        <f t="shared" si="1"/>
        <v>7.0845789194104603E-3</v>
      </c>
      <c r="G19" s="43"/>
      <c r="H19" s="197" t="s">
        <v>1182</v>
      </c>
      <c r="I19" s="242" t="s">
        <v>191</v>
      </c>
      <c r="J19" s="242" t="s">
        <v>714</v>
      </c>
      <c r="K19" s="242" t="s">
        <v>618</v>
      </c>
      <c r="L19" s="572" t="s">
        <v>11</v>
      </c>
      <c r="M19" s="572"/>
      <c r="N19" s="572"/>
      <c r="O19" s="241" t="s">
        <v>58</v>
      </c>
      <c r="P19" s="243">
        <v>1</v>
      </c>
      <c r="Q19" s="244">
        <v>31</v>
      </c>
      <c r="R19" s="245">
        <v>297.82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>
        <v>0.03</v>
      </c>
      <c r="Y19" s="247">
        <f t="shared" si="2"/>
        <v>9232.42</v>
      </c>
      <c r="Z19" s="7">
        <f t="shared" si="5"/>
        <v>4.2080271934164144E-2</v>
      </c>
      <c r="AA19" s="17">
        <f t="shared" si="3"/>
        <v>4.2080271934164144E-2</v>
      </c>
      <c r="AB19" s="196">
        <f t="shared" si="4"/>
        <v>1.2080271934164145E-2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31</v>
      </c>
      <c r="AI19" s="46">
        <f t="shared" si="12"/>
        <v>4.2080271934164144E-2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1169</v>
      </c>
      <c r="I20" s="242" t="s">
        <v>191</v>
      </c>
      <c r="J20" s="242" t="s">
        <v>699</v>
      </c>
      <c r="K20" s="242" t="s">
        <v>539</v>
      </c>
      <c r="L20" s="572" t="s">
        <v>2</v>
      </c>
      <c r="M20" s="572"/>
      <c r="N20" s="572"/>
      <c r="O20" s="241" t="s">
        <v>58</v>
      </c>
      <c r="P20" s="243">
        <v>1</v>
      </c>
      <c r="Q20" s="244">
        <v>7</v>
      </c>
      <c r="R20" s="245">
        <v>1889.08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>
        <v>7.0000000000000007E-2</v>
      </c>
      <c r="Y20" s="247">
        <f t="shared" si="2"/>
        <v>13223.56</v>
      </c>
      <c r="Z20" s="7">
        <f t="shared" si="5"/>
        <v>6.0271413208859176E-2</v>
      </c>
      <c r="AA20" s="17">
        <f t="shared" si="3"/>
        <v>6.0271413208859176E-2</v>
      </c>
      <c r="AB20" s="196">
        <f t="shared" si="4"/>
        <v>-9.7285867911408308E-3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7</v>
      </c>
      <c r="AI20" s="46">
        <f t="shared" si="12"/>
        <v>6.0271413208859176E-2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1181</v>
      </c>
      <c r="I21" s="242" t="s">
        <v>191</v>
      </c>
      <c r="J21" s="242" t="s">
        <v>711</v>
      </c>
      <c r="K21" s="242" t="s">
        <v>548</v>
      </c>
      <c r="L21" s="572" t="s">
        <v>10</v>
      </c>
      <c r="M21" s="572"/>
      <c r="N21" s="572"/>
      <c r="O21" s="241" t="s">
        <v>58</v>
      </c>
      <c r="P21" s="243">
        <v>1</v>
      </c>
      <c r="Q21" s="244">
        <v>990</v>
      </c>
      <c r="R21" s="245">
        <v>15.523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>
        <v>7.0000000000000007E-2</v>
      </c>
      <c r="Y21" s="247">
        <f t="shared" si="2"/>
        <v>15367.77</v>
      </c>
      <c r="Z21" s="7">
        <f t="shared" si="5"/>
        <v>7.0044467281784165E-2</v>
      </c>
      <c r="AA21" s="17">
        <f t="shared" si="3"/>
        <v>7.0044467281784165E-2</v>
      </c>
      <c r="AB21" s="196">
        <f t="shared" si="4"/>
        <v>4.446728178415793E-5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990</v>
      </c>
      <c r="AI21" s="46">
        <f t="shared" si="12"/>
        <v>7.0044467281784165E-2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1176</v>
      </c>
      <c r="I22" s="242" t="s">
        <v>191</v>
      </c>
      <c r="J22" s="242" t="s">
        <v>710</v>
      </c>
      <c r="K22" s="242" t="s">
        <v>678</v>
      </c>
      <c r="L22" s="572" t="s">
        <v>8</v>
      </c>
      <c r="M22" s="572"/>
      <c r="N22" s="572"/>
      <c r="O22" s="241" t="s">
        <v>58</v>
      </c>
      <c r="P22" s="243">
        <v>1</v>
      </c>
      <c r="Q22" s="244">
        <v>1400</v>
      </c>
      <c r="R22" s="245">
        <v>8.1890000000000001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 t="s">
        <v>306</v>
      </c>
      <c r="Y22" s="247">
        <f t="shared" si="2"/>
        <v>11464.6</v>
      </c>
      <c r="Z22" s="7">
        <f t="shared" si="5"/>
        <v>5.2254282800871091E-2</v>
      </c>
      <c r="AA22" s="17">
        <f t="shared" si="3"/>
        <v>5.2254282800871091E-2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1400</v>
      </c>
      <c r="AI22" s="46">
        <f t="shared" si="12"/>
        <v>5.2254282800871091E-2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1171</v>
      </c>
      <c r="I23" s="242" t="s">
        <v>191</v>
      </c>
      <c r="J23" s="242" t="s">
        <v>706</v>
      </c>
      <c r="K23" s="242" t="s">
        <v>541</v>
      </c>
      <c r="L23" s="572" t="s">
        <v>4</v>
      </c>
      <c r="M23" s="572"/>
      <c r="N23" s="572"/>
      <c r="O23" s="241" t="s">
        <v>865</v>
      </c>
      <c r="P23" s="243">
        <v>0.84774499830451</v>
      </c>
      <c r="Q23" s="244">
        <v>12</v>
      </c>
      <c r="R23" s="245">
        <v>2824.71</v>
      </c>
      <c r="S23" s="2" t="s">
        <v>220</v>
      </c>
      <c r="T23" s="2" t="s">
        <v>223</v>
      </c>
      <c r="U23" s="2" t="s">
        <v>622</v>
      </c>
      <c r="V23" s="109">
        <v>1</v>
      </c>
      <c r="W23" s="579">
        <v>1</v>
      </c>
      <c r="X23" s="130">
        <v>7.0000000000000007E-2</v>
      </c>
      <c r="Y23" s="247">
        <f t="shared" si="2"/>
        <v>28735.605289928793</v>
      </c>
      <c r="Z23" s="7">
        <f t="shared" si="5"/>
        <v>0.13097347009700699</v>
      </c>
      <c r="AA23" s="17">
        <f t="shared" si="3"/>
        <v>0.13097347009700699</v>
      </c>
      <c r="AB23" s="196">
        <f t="shared" si="4"/>
        <v>6.0973470097006988E-2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12</v>
      </c>
      <c r="AI23" s="46">
        <f t="shared" si="12"/>
        <v>0.13097347009700699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1180</v>
      </c>
      <c r="I24" s="242" t="s">
        <v>191</v>
      </c>
      <c r="J24" s="242" t="s">
        <v>709</v>
      </c>
      <c r="K24" s="242" t="s">
        <v>547</v>
      </c>
      <c r="L24" s="572" t="s">
        <v>9</v>
      </c>
      <c r="M24" s="572"/>
      <c r="N24" s="572"/>
      <c r="O24" s="241" t="s">
        <v>58</v>
      </c>
      <c r="P24" s="243">
        <v>1</v>
      </c>
      <c r="Q24" s="244">
        <v>700</v>
      </c>
      <c r="R24" s="245">
        <v>16.254999999999999</v>
      </c>
      <c r="S24" s="2" t="s">
        <v>220</v>
      </c>
      <c r="T24" s="2" t="s">
        <v>230</v>
      </c>
      <c r="U24" s="2" t="s">
        <v>623</v>
      </c>
      <c r="V24" s="109">
        <v>1</v>
      </c>
      <c r="W24" s="579">
        <v>1</v>
      </c>
      <c r="X24" s="130">
        <v>0.05</v>
      </c>
      <c r="Y24" s="247">
        <f t="shared" si="2"/>
        <v>11378.5</v>
      </c>
      <c r="Z24" s="7">
        <f t="shared" si="5"/>
        <v>5.1861849244606156E-2</v>
      </c>
      <c r="AA24" s="17">
        <f t="shared" si="3"/>
        <v>5.1861849244606156E-2</v>
      </c>
      <c r="AB24" s="196">
        <f t="shared" si="4"/>
        <v>1.8618492446061535E-3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700</v>
      </c>
      <c r="AI24" s="46">
        <f t="shared" si="12"/>
        <v>5.1861849244606156E-2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7.0000000000000007E-2</v>
      </c>
      <c r="E25" s="568">
        <f t="shared" si="0"/>
        <v>9.1777492322308696E-2</v>
      </c>
      <c r="F25" s="566">
        <f t="shared" si="1"/>
        <v>2.1777492322308689E-2</v>
      </c>
      <c r="G25" s="43"/>
      <c r="H25" s="197" t="s">
        <v>1173</v>
      </c>
      <c r="I25" s="242" t="s">
        <v>191</v>
      </c>
      <c r="J25" s="242" t="s">
        <v>707</v>
      </c>
      <c r="K25" s="242" t="s">
        <v>543</v>
      </c>
      <c r="L25" s="572" t="s">
        <v>6</v>
      </c>
      <c r="M25" s="572"/>
      <c r="N25" s="572"/>
      <c r="O25" s="241" t="s">
        <v>58</v>
      </c>
      <c r="P25" s="243">
        <v>1</v>
      </c>
      <c r="Q25" s="244">
        <v>30</v>
      </c>
      <c r="R25" s="245">
        <v>1149.58</v>
      </c>
      <c r="S25" s="2" t="s">
        <v>226</v>
      </c>
      <c r="T25" s="2" t="s">
        <v>227</v>
      </c>
      <c r="U25" s="2" t="s">
        <v>622</v>
      </c>
      <c r="V25" s="109">
        <v>0.45</v>
      </c>
      <c r="W25" s="579">
        <v>1</v>
      </c>
      <c r="X25" s="130">
        <v>0.18</v>
      </c>
      <c r="Y25" s="247">
        <f t="shared" si="2"/>
        <v>34487.399999999994</v>
      </c>
      <c r="Z25" s="7">
        <f t="shared" si="5"/>
        <v>0.15718946606656675</v>
      </c>
      <c r="AA25" s="17">
        <f t="shared" si="3"/>
        <v>0.15718946606656675</v>
      </c>
      <c r="AB25" s="196">
        <f t="shared" si="4"/>
        <v>-2.2810533933433241E-2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30</v>
      </c>
      <c r="AI25" s="46">
        <f t="shared" si="12"/>
        <v>0.15718946606656675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0.15718946606656675</v>
      </c>
      <c r="F26" s="566">
        <f t="shared" si="1"/>
        <v>-2.2810533933433241E-2</v>
      </c>
      <c r="G26" s="43"/>
      <c r="H26" s="197" t="s">
        <v>1175</v>
      </c>
      <c r="I26" s="242" t="s">
        <v>191</v>
      </c>
      <c r="J26" s="242" t="s">
        <v>702</v>
      </c>
      <c r="K26" s="242" t="s">
        <v>549</v>
      </c>
      <c r="L26" s="572" t="s">
        <v>12</v>
      </c>
      <c r="M26" s="572"/>
      <c r="N26" s="572"/>
      <c r="O26" s="241" t="s">
        <v>58</v>
      </c>
      <c r="P26" s="243">
        <v>1</v>
      </c>
      <c r="Q26" s="244">
        <v>150</v>
      </c>
      <c r="R26" s="245">
        <v>134.24</v>
      </c>
      <c r="S26" s="2" t="s">
        <v>13</v>
      </c>
      <c r="T26" s="2" t="s">
        <v>231</v>
      </c>
      <c r="U26" s="2" t="s">
        <v>621</v>
      </c>
      <c r="V26" s="109">
        <v>0</v>
      </c>
      <c r="W26" s="579">
        <v>1</v>
      </c>
      <c r="X26" s="130">
        <v>7.0000000000000007E-2</v>
      </c>
      <c r="Y26" s="247">
        <f t="shared" si="2"/>
        <v>20136</v>
      </c>
      <c r="Z26" s="7">
        <f t="shared" si="5"/>
        <v>9.1777492322308696E-2</v>
      </c>
      <c r="AA26" s="17">
        <f t="shared" si="3"/>
        <v>9.1777492322308696E-2</v>
      </c>
      <c r="AB26" s="196">
        <f t="shared" si="4"/>
        <v>2.1777492322308689E-2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150</v>
      </c>
      <c r="AI26" s="46">
        <f t="shared" si="12"/>
        <v>9.1777492322308696E-2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5.079165877990223E-2</v>
      </c>
      <c r="F27" s="566">
        <f t="shared" si="1"/>
        <v>-9.2083412200977682E-3</v>
      </c>
      <c r="G27" s="43"/>
      <c r="H27" s="197" t="s">
        <v>1124</v>
      </c>
      <c r="I27" s="242" t="s">
        <v>191</v>
      </c>
      <c r="J27" s="242" t="s">
        <v>701</v>
      </c>
      <c r="K27" s="242" t="s">
        <v>544</v>
      </c>
      <c r="L27" s="572" t="s">
        <v>53</v>
      </c>
      <c r="M27" s="572"/>
      <c r="N27" s="572"/>
      <c r="O27" s="241" t="s">
        <v>58</v>
      </c>
      <c r="P27" s="243">
        <v>1</v>
      </c>
      <c r="Q27" s="244">
        <v>11</v>
      </c>
      <c r="R27" s="245">
        <v>2807.2049999999999</v>
      </c>
      <c r="S27" s="2" t="s">
        <v>228</v>
      </c>
      <c r="T27" s="2" t="s">
        <v>229</v>
      </c>
      <c r="U27" s="2" t="s">
        <v>621</v>
      </c>
      <c r="V27" s="109">
        <v>0</v>
      </c>
      <c r="W27" s="579">
        <v>1</v>
      </c>
      <c r="X27" s="130">
        <v>7.0000000000000007E-2</v>
      </c>
      <c r="Y27" s="247">
        <f t="shared" si="2"/>
        <v>30879.254999999997</v>
      </c>
      <c r="Z27" s="7">
        <f t="shared" si="5"/>
        <v>0.14074397043509695</v>
      </c>
      <c r="AA27" s="17">
        <f t="shared" si="3"/>
        <v>0.14074397043509695</v>
      </c>
      <c r="AB27" s="196">
        <f t="shared" si="4"/>
        <v>7.0743970435096948E-2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11</v>
      </c>
      <c r="AI27" s="46">
        <f t="shared" si="12"/>
        <v>0.14074397043509695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1172</v>
      </c>
      <c r="I28" s="242" t="s">
        <v>191</v>
      </c>
      <c r="J28" s="242" t="s">
        <v>700</v>
      </c>
      <c r="K28" s="242" t="s">
        <v>542</v>
      </c>
      <c r="L28" s="572" t="s">
        <v>5</v>
      </c>
      <c r="M28" s="572"/>
      <c r="N28" s="572"/>
      <c r="O28" s="241" t="s">
        <v>58</v>
      </c>
      <c r="P28" s="243">
        <v>1</v>
      </c>
      <c r="Q28" s="244">
        <v>10</v>
      </c>
      <c r="R28" s="245">
        <v>1114.3699999999999</v>
      </c>
      <c r="S28" s="2" t="s">
        <v>224</v>
      </c>
      <c r="T28" s="2" t="s">
        <v>225</v>
      </c>
      <c r="U28" s="2" t="s">
        <v>622</v>
      </c>
      <c r="V28" s="109">
        <v>0.3</v>
      </c>
      <c r="W28" s="579">
        <v>1</v>
      </c>
      <c r="X28" s="130">
        <v>0.06</v>
      </c>
      <c r="Y28" s="247">
        <f t="shared" si="2"/>
        <v>11143.699999999999</v>
      </c>
      <c r="Z28" s="7">
        <f t="shared" si="5"/>
        <v>5.079165877990223E-2</v>
      </c>
      <c r="AA28" s="17">
        <f t="shared" si="3"/>
        <v>5.079165877990223E-2</v>
      </c>
      <c r="AB28" s="196">
        <f t="shared" si="4"/>
        <v>-9.2083412200977682E-3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10</v>
      </c>
      <c r="AI28" s="46">
        <f t="shared" si="12"/>
        <v>5.079165877990223E-2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ref="Y29:Y78" si="13">IF(H29&lt;&gt;"",R29*W29*Q29*P29,"")</f>
        <v/>
      </c>
      <c r="Z29" s="7" t="str">
        <f t="shared" ref="Z29:Z78" si="14">IF(H29&lt;&gt;"",Y29/($D$6+$D$7),"")</f>
        <v/>
      </c>
      <c r="AA29" s="17" t="str">
        <f t="shared" si="3"/>
        <v/>
      </c>
      <c r="AB29" s="196" t="str">
        <f t="shared" ref="AB29:AB78" si="15">IF(AND(S29&lt;&gt;"",X29&lt;&gt;"-"),AA29-X29,"")</f>
        <v/>
      </c>
      <c r="AC29" s="247" t="str">
        <f t="shared" ref="AC29:AC78" si="16">IF(AND($AA29&lt;&gt;"",Q29&lt;&gt;""),($D$6+$D$7)*AA29-Y29,"")</f>
        <v/>
      </c>
      <c r="AD29" s="246" t="str">
        <f t="shared" ref="AD29:AD78" si="17">IF(AND($AC29&lt;&gt;""),AC29/R29/W29/P29,"")</f>
        <v/>
      </c>
      <c r="AE29" s="18" t="str">
        <f t="shared" ref="AE29:AE78" si="18">IF(Q29&lt;&gt;"",ROUND(AD29,0),"")</f>
        <v/>
      </c>
      <c r="AF29" s="247" t="str">
        <f t="shared" ref="AF29:AF78" si="19">IF(AD29&lt;&gt;"",AE29*R29*W29,"")</f>
        <v/>
      </c>
      <c r="AG29" s="247" t="str">
        <f t="shared" ref="AG29:AG78" si="20">IF(AD29&lt;&gt;"",AE29*R29*W29*P29,"")</f>
        <v/>
      </c>
      <c r="AH29" s="45" t="str">
        <f t="shared" ref="AH29:AH78" si="21">IF(H29&lt;&gt;"",AE29+Q29,"")</f>
        <v/>
      </c>
      <c r="AI29" s="46" t="str">
        <f t="shared" ref="AI29:AI78" si="22">IF(AH29&lt;&gt;"",(AH29*R29*W29*P29)/($D$6+$D$7),"")</f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0.03</v>
      </c>
      <c r="E31" s="568">
        <f t="shared" si="0"/>
        <v>0</v>
      </c>
      <c r="F31" s="566">
        <f t="shared" si="1"/>
        <v>-0.03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7.0000000000000007E-2</v>
      </c>
      <c r="E41" s="570">
        <f t="shared" si="0"/>
        <v>0.14074397043509695</v>
      </c>
      <c r="F41" s="571">
        <f t="shared" si="1"/>
        <v>7.0743970435096948E-2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85" priority="13">
      <formula>$M3&gt;$N3</formula>
    </cfRule>
  </conditionalFormatting>
  <conditionalFormatting sqref="L1:M1">
    <cfRule type="cellIs" dxfId="284" priority="10" operator="notBetween">
      <formula>0.99</formula>
      <formula>1.01</formula>
    </cfRule>
  </conditionalFormatting>
  <conditionalFormatting sqref="K7:N7">
    <cfRule type="expression" dxfId="283" priority="9">
      <formula>$M7&gt;$N7</formula>
    </cfRule>
  </conditionalFormatting>
  <conditionalFormatting sqref="D5">
    <cfRule type="cellIs" dxfId="282" priority="8" operator="greaterThan">
      <formula>TODAY()-60</formula>
    </cfRule>
  </conditionalFormatting>
  <conditionalFormatting sqref="D13:E13">
    <cfRule type="cellIs" dxfId="281" priority="6" operator="notBetween">
      <formula>0.99</formula>
      <formula>1.01</formula>
    </cfRule>
  </conditionalFormatting>
  <conditionalFormatting sqref="D3:E3">
    <cfRule type="cellIs" dxfId="280" priority="5" operator="notEqual">
      <formula>"D"</formula>
    </cfRule>
  </conditionalFormatting>
  <conditionalFormatting sqref="P16:P100 W16:W100">
    <cfRule type="cellIs" dxfId="279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78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77" priority="14" stopIfTrue="1">
      <formula>$AH$15&lt;0</formula>
    </cfRule>
  </conditionalFormatting>
  <hyperlinks>
    <hyperlink ref="B2" location="Dashboard!A1" display="Go to Dashboard" xr:uid="{17FE51D1-F044-481C-9ADF-AD561354DBF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0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0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CACA1-4E29-406E-A480-8E66D1577B52}">
  <sheetPr codeName="Sheet8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194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214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0.53811181134761688</v>
      </c>
      <c r="M3" s="131">
        <f>SUMIF($L$15:$L$100, "VIA *", AA$15:AA$100)</f>
        <v>0.53811181134761688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46056</v>
      </c>
      <c r="R3" s="248" t="s">
        <v>5</v>
      </c>
      <c r="S3" s="254"/>
      <c r="T3" s="254">
        <v>-5</v>
      </c>
      <c r="U3" s="268">
        <v>-5528.9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0.57827961227700841</v>
      </c>
      <c r="M4" s="132">
        <f>SUMPRODUCT($V$15:$V$100,AI15:AI100)</f>
        <v>0.57827961227700841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46055</v>
      </c>
      <c r="R4" s="249" t="s">
        <v>12</v>
      </c>
      <c r="S4" s="255"/>
      <c r="T4" s="255">
        <v>-70</v>
      </c>
      <c r="U4" s="269">
        <v>-9334.7000000000007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45561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0.47248640368406014</v>
      </c>
      <c r="M5" s="134">
        <f>SUMIF($S$15:$S$100, "Actions*", AI$15:AI$100)</f>
        <v>0.47248640368406014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46055</v>
      </c>
      <c r="R5" s="249" t="s">
        <v>61</v>
      </c>
      <c r="S5" s="255"/>
      <c r="T5" s="255">
        <v>-13</v>
      </c>
      <c r="U5" s="269">
        <v>-6997.12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212224.6626093591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8.2229839762414131E-2</v>
      </c>
      <c r="M6" s="136">
        <f>SUMIF($T$15:$T$100, "*Obligations d'Etat*", AI$15:AI$100)+SUMIF($T$15:$T$100, "Crédit*", AI$15:AI$100)+SUMIF($T$15:$T$100, "*Convertibles*", AI$15:AI$100)</f>
        <v>8.2229839762414131E-2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46052</v>
      </c>
      <c r="R6" s="249" t="s">
        <v>53</v>
      </c>
      <c r="S6" s="255"/>
      <c r="T6" s="255">
        <v>-2</v>
      </c>
      <c r="U6" s="269">
        <v>-5583.82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6.8261670542343125E-2</v>
      </c>
      <c r="M7" s="136">
        <f>SUMIF($S$15:$S$100, "*Performance Absolue*", AI$15:AI$100)+SUMIF($S$15:$S$100, "*Alternative Investment*", AI$15:AI$100)</f>
        <v>6.8261670542343125E-2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46034</v>
      </c>
      <c r="R7" s="249" t="s">
        <v>53</v>
      </c>
      <c r="S7" s="255"/>
      <c r="T7" s="255">
        <v>1</v>
      </c>
      <c r="U7" s="269">
        <v>2833.44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45959</v>
      </c>
      <c r="R8" s="249" t="s">
        <v>14</v>
      </c>
      <c r="S8" s="255"/>
      <c r="T8" s="255">
        <v>-15</v>
      </c>
      <c r="U8" s="269">
        <v>-6372.55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0.18958823873387851</v>
      </c>
      <c r="M9" s="136">
        <f>SUMIF($T$15:$T$100, "*Diversifié*", AI$15:AI$100)</f>
        <v>0.18958823873387851</v>
      </c>
      <c r="N9" s="135" t="s">
        <v>306</v>
      </c>
      <c r="O9" s="19"/>
      <c r="P9" s="19"/>
      <c r="Q9" s="587">
        <v>45930</v>
      </c>
      <c r="R9" s="249" t="s">
        <v>53</v>
      </c>
      <c r="S9" s="255"/>
      <c r="T9" s="255">
        <v>-3</v>
      </c>
      <c r="U9" s="269">
        <v>-8331.33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45930</v>
      </c>
      <c r="R10" s="249" t="s">
        <v>10</v>
      </c>
      <c r="S10" s="255"/>
      <c r="T10" s="255">
        <v>-2000</v>
      </c>
      <c r="U10" s="269">
        <v>-29529.360000000001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0.18743384727730408</v>
      </c>
      <c r="M11" s="132">
        <f>SUMIF($T$15:$T$100, "*Cash*", AI$15:AI$100)+SUMIF($S$15:$S$100, "*Monétaire*", AI$15:AI$100)</f>
        <v>0.18743384727730408</v>
      </c>
      <c r="N11" s="133" t="s">
        <v>306</v>
      </c>
      <c r="O11" s="19"/>
      <c r="P11" s="19"/>
      <c r="Q11" s="588">
        <v>45756</v>
      </c>
      <c r="R11" s="250" t="s">
        <v>53</v>
      </c>
      <c r="S11" s="256"/>
      <c r="T11" s="256">
        <v>-4</v>
      </c>
      <c r="U11" s="270">
        <v>-10990.56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0.15783734559508272</v>
      </c>
      <c r="F15" s="563">
        <f t="shared" ref="F15:F50" si="1">E15-D15</f>
        <v>-2.1626544049172802E-3</v>
      </c>
      <c r="G15" s="43"/>
      <c r="H15" s="542" t="s">
        <v>1123</v>
      </c>
      <c r="I15" s="543" t="s">
        <v>194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31356.47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6" si="2">IF(H15&lt;&gt;"",R15*W15*Q15*P15,"")</f>
        <v>31356.47</v>
      </c>
      <c r="Z15" s="7">
        <f>IF(O15&lt;&gt;"",(Y15+$D$7)/($D$6+$D$7),"")</f>
        <v>0.14775130097729358</v>
      </c>
      <c r="AA15" s="17">
        <f t="shared" ref="AA15:AA46" si="3">IF(S15&lt;&gt;"",Z15,"")</f>
        <v>0.14775130097729358</v>
      </c>
      <c r="AB15" s="196">
        <f t="shared" ref="AB15:AB26" si="4">IF(AND(S15&lt;&gt;"",X15&lt;&gt;"-"),AA15-X15,"")</f>
        <v>0.13775130097729357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31356.47</v>
      </c>
      <c r="AG15" s="539" t="s">
        <v>306</v>
      </c>
      <c r="AH15" s="45">
        <f>AF15</f>
        <v>31356.47</v>
      </c>
      <c r="AI15" s="46">
        <f>(AH15*P15)/($D$6+$D$7)</f>
        <v>0.14775130097729358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0.11571718243323993</v>
      </c>
      <c r="F16" s="566">
        <f t="shared" si="1"/>
        <v>2.0717182433239931E-2</v>
      </c>
      <c r="G16" s="43"/>
      <c r="H16" s="197" t="s">
        <v>1174</v>
      </c>
      <c r="I16" s="242" t="s">
        <v>194</v>
      </c>
      <c r="J16" s="242" t="s">
        <v>708</v>
      </c>
      <c r="K16" s="242" t="s">
        <v>545</v>
      </c>
      <c r="L16" s="572" t="s">
        <v>7</v>
      </c>
      <c r="M16" s="572"/>
      <c r="N16" s="572"/>
      <c r="O16" s="241" t="s">
        <v>58</v>
      </c>
      <c r="P16" s="243">
        <v>1</v>
      </c>
      <c r="Q16" s="244">
        <v>20</v>
      </c>
      <c r="R16" s="245">
        <v>570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0.06</v>
      </c>
      <c r="Y16" s="247">
        <f t="shared" si="2"/>
        <v>11400</v>
      </c>
      <c r="Z16" s="7">
        <f t="shared" ref="Z16:Z26" si="5">IF(H16&lt;&gt;"",Y16/($D$6+$D$7),"")</f>
        <v>5.3716659787952752E-2</v>
      </c>
      <c r="AA16" s="17">
        <f t="shared" si="3"/>
        <v>5.3716659787952752E-2</v>
      </c>
      <c r="AB16" s="196">
        <f t="shared" si="4"/>
        <v>-6.2833402120472462E-3</v>
      </c>
      <c r="AC16" s="247">
        <f t="shared" ref="AC16:AC26" si="6">IF(AND($AA16&lt;&gt;"",Q16&lt;&gt;""),($D$6+$D$7)*AA16-Y16,"")</f>
        <v>0</v>
      </c>
      <c r="AD16" s="246">
        <f t="shared" ref="AD16:AD26" si="7">IF(AND($AC16&lt;&gt;""),AC16/R16/W16/P16,"")</f>
        <v>0</v>
      </c>
      <c r="AE16" s="18">
        <f t="shared" ref="AE16:AE26" si="8">IF(Q16&lt;&gt;"",ROUND(AD16,0),"")</f>
        <v>0</v>
      </c>
      <c r="AF16" s="247">
        <f t="shared" ref="AF16:AF26" si="9">IF(AD16&lt;&gt;"",AE16*R16*W16,"")</f>
        <v>0</v>
      </c>
      <c r="AG16" s="247">
        <f t="shared" ref="AG16:AG26" si="10">IF(AD16&lt;&gt;"",AE16*R16*W16*P16,"")</f>
        <v>0</v>
      </c>
      <c r="AH16" s="45">
        <f t="shared" ref="AH16:AH26" si="11">IF(H16&lt;&gt;"",AE16+Q16,"")</f>
        <v>20</v>
      </c>
      <c r="AI16" s="46">
        <f t="shared" ref="AI16:AI26" si="12">IF(AH16&lt;&gt;"",(AH16*R16*W16*P16)/($D$6+$D$7),"")</f>
        <v>5.3716659787952752E-2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0.19893187565573744</v>
      </c>
      <c r="F17" s="566">
        <f t="shared" si="1"/>
        <v>-6.068124344262571E-3</v>
      </c>
      <c r="G17" s="43"/>
      <c r="H17" s="197" t="s">
        <v>1177</v>
      </c>
      <c r="I17" s="242" t="s">
        <v>194</v>
      </c>
      <c r="J17" s="242" t="s">
        <v>713</v>
      </c>
      <c r="K17" s="242" t="s">
        <v>550</v>
      </c>
      <c r="L17" s="572" t="s">
        <v>14</v>
      </c>
      <c r="M17" s="572"/>
      <c r="N17" s="572"/>
      <c r="O17" s="241" t="s">
        <v>58</v>
      </c>
      <c r="P17" s="243">
        <v>1</v>
      </c>
      <c r="Q17" s="244">
        <v>15</v>
      </c>
      <c r="R17" s="245">
        <v>422.24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0.03</v>
      </c>
      <c r="Y17" s="247">
        <f t="shared" si="2"/>
        <v>6333.6</v>
      </c>
      <c r="Z17" s="7">
        <f t="shared" si="5"/>
        <v>2.9843845301138382E-2</v>
      </c>
      <c r="AA17" s="17">
        <f t="shared" si="3"/>
        <v>2.9843845301138382E-2</v>
      </c>
      <c r="AB17" s="196">
        <f t="shared" si="4"/>
        <v>-1.5615469886161651E-4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15</v>
      </c>
      <c r="AI17" s="46">
        <f t="shared" si="12"/>
        <v>2.9843845301138382E-2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1170</v>
      </c>
      <c r="I18" s="242" t="s">
        <v>194</v>
      </c>
      <c r="J18" s="242" t="s">
        <v>705</v>
      </c>
      <c r="K18" s="242" t="s">
        <v>540</v>
      </c>
      <c r="L18" s="572" t="s">
        <v>3</v>
      </c>
      <c r="M18" s="572"/>
      <c r="N18" s="572"/>
      <c r="O18" s="241" t="s">
        <v>865</v>
      </c>
      <c r="P18" s="243">
        <v>0.84774499830451</v>
      </c>
      <c r="Q18" s="244">
        <v>6</v>
      </c>
      <c r="R18" s="245">
        <v>3099.08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7.0000000000000007E-2</v>
      </c>
      <c r="Y18" s="247">
        <f t="shared" si="2"/>
        <v>15763.377416073245</v>
      </c>
      <c r="Z18" s="7">
        <f t="shared" si="5"/>
        <v>7.4276840505991593E-2</v>
      </c>
      <c r="AA18" s="17">
        <f t="shared" si="3"/>
        <v>7.4276840505991593E-2</v>
      </c>
      <c r="AB18" s="196">
        <f t="shared" si="4"/>
        <v>4.2768405059915859E-3</v>
      </c>
      <c r="AC18" s="247">
        <f t="shared" si="6"/>
        <v>-1.8189894035458565E-12</v>
      </c>
      <c r="AD18" s="246">
        <f t="shared" si="7"/>
        <v>-6.9236028125207877E-16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6</v>
      </c>
      <c r="AI18" s="46">
        <f t="shared" si="12"/>
        <v>7.4276840505991593E-2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0.14775130097729358</v>
      </c>
      <c r="F19" s="566">
        <f t="shared" si="1"/>
        <v>0.13775130097729357</v>
      </c>
      <c r="G19" s="43"/>
      <c r="H19" s="197" t="s">
        <v>1169</v>
      </c>
      <c r="I19" s="242" t="s">
        <v>194</v>
      </c>
      <c r="J19" s="242" t="s">
        <v>699</v>
      </c>
      <c r="K19" s="242" t="s">
        <v>539</v>
      </c>
      <c r="L19" s="572" t="s">
        <v>2</v>
      </c>
      <c r="M19" s="572"/>
      <c r="N19" s="572"/>
      <c r="O19" s="241" t="s">
        <v>58</v>
      </c>
      <c r="P19" s="243">
        <v>1</v>
      </c>
      <c r="Q19" s="244">
        <v>13</v>
      </c>
      <c r="R19" s="245">
        <v>1889.08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>
        <v>7.0000000000000007E-2</v>
      </c>
      <c r="Y19" s="247">
        <f t="shared" si="2"/>
        <v>24558.04</v>
      </c>
      <c r="Z19" s="7">
        <f t="shared" si="5"/>
        <v>0.11571718243323993</v>
      </c>
      <c r="AA19" s="17">
        <f t="shared" si="3"/>
        <v>0.11571718243323993</v>
      </c>
      <c r="AB19" s="196">
        <f t="shared" si="4"/>
        <v>4.5717182433239925E-2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13</v>
      </c>
      <c r="AI19" s="46">
        <f t="shared" si="12"/>
        <v>0.11571718243323993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1178</v>
      </c>
      <c r="I20" s="242" t="s">
        <v>194</v>
      </c>
      <c r="J20" s="242" t="s">
        <v>712</v>
      </c>
      <c r="K20" s="242" t="s">
        <v>551</v>
      </c>
      <c r="L20" s="572" t="s">
        <v>61</v>
      </c>
      <c r="M20" s="572"/>
      <c r="N20" s="572"/>
      <c r="O20" s="241" t="s">
        <v>58</v>
      </c>
      <c r="P20" s="243">
        <v>1</v>
      </c>
      <c r="Q20" s="244">
        <v>17</v>
      </c>
      <c r="R20" s="245">
        <v>537.64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>
        <v>3.5000000000000003E-2</v>
      </c>
      <c r="Y20" s="247">
        <f t="shared" si="2"/>
        <v>9139.8799999999992</v>
      </c>
      <c r="Z20" s="7">
        <f t="shared" si="5"/>
        <v>4.3067002145852067E-2</v>
      </c>
      <c r="AA20" s="17">
        <f t="shared" si="3"/>
        <v>4.3067002145852067E-2</v>
      </c>
      <c r="AB20" s="196">
        <f t="shared" si="4"/>
        <v>8.0670021458520633E-3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17</v>
      </c>
      <c r="AI20" s="46">
        <f t="shared" si="12"/>
        <v>4.3067002145852067E-2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1176</v>
      </c>
      <c r="I21" s="242" t="s">
        <v>194</v>
      </c>
      <c r="J21" s="242" t="s">
        <v>710</v>
      </c>
      <c r="K21" s="242" t="s">
        <v>678</v>
      </c>
      <c r="L21" s="572" t="s">
        <v>8</v>
      </c>
      <c r="M21" s="572"/>
      <c r="N21" s="572"/>
      <c r="O21" s="241" t="s">
        <v>58</v>
      </c>
      <c r="P21" s="243">
        <v>1</v>
      </c>
      <c r="Q21" s="244">
        <v>1700</v>
      </c>
      <c r="R21" s="245">
        <v>8.1890000000000001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 t="s">
        <v>306</v>
      </c>
      <c r="Y21" s="247">
        <f t="shared" si="2"/>
        <v>13921.3</v>
      </c>
      <c r="Z21" s="7">
        <f t="shared" si="5"/>
        <v>6.5596994377721637E-2</v>
      </c>
      <c r="AA21" s="17">
        <f t="shared" si="3"/>
        <v>6.5596994377721637E-2</v>
      </c>
      <c r="AB21" s="196" t="str">
        <f t="shared" si="4"/>
        <v/>
      </c>
      <c r="AC21" s="247">
        <f t="shared" si="6"/>
        <v>1.8189894035458565E-12</v>
      </c>
      <c r="AD21" s="246">
        <f t="shared" si="7"/>
        <v>2.2212594987737897E-13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1700</v>
      </c>
      <c r="AI21" s="46">
        <f t="shared" si="12"/>
        <v>6.5596994377721637E-2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1171</v>
      </c>
      <c r="I22" s="242" t="s">
        <v>194</v>
      </c>
      <c r="J22" s="242" t="s">
        <v>706</v>
      </c>
      <c r="K22" s="242" t="s">
        <v>541</v>
      </c>
      <c r="L22" s="572" t="s">
        <v>4</v>
      </c>
      <c r="M22" s="572"/>
      <c r="N22" s="572"/>
      <c r="O22" s="241" t="s">
        <v>865</v>
      </c>
      <c r="P22" s="243">
        <v>0.84774499830451</v>
      </c>
      <c r="Q22" s="244">
        <v>8</v>
      </c>
      <c r="R22" s="245">
        <v>2824.71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7.0000000000000007E-2</v>
      </c>
      <c r="Y22" s="247">
        <f t="shared" si="2"/>
        <v>19157.070193285861</v>
      </c>
      <c r="Z22" s="7">
        <f t="shared" si="5"/>
        <v>9.0267879132163761E-2</v>
      </c>
      <c r="AA22" s="17">
        <f t="shared" si="3"/>
        <v>9.0267879132163761E-2</v>
      </c>
      <c r="AB22" s="196">
        <f t="shared" si="4"/>
        <v>2.0267879132163755E-2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8</v>
      </c>
      <c r="AI22" s="46">
        <f t="shared" si="12"/>
        <v>9.0267879132163761E-2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1173</v>
      </c>
      <c r="I23" s="242" t="s">
        <v>194</v>
      </c>
      <c r="J23" s="242" t="s">
        <v>707</v>
      </c>
      <c r="K23" s="242" t="s">
        <v>543</v>
      </c>
      <c r="L23" s="572" t="s">
        <v>6</v>
      </c>
      <c r="M23" s="572"/>
      <c r="N23" s="572"/>
      <c r="O23" s="241" t="s">
        <v>58</v>
      </c>
      <c r="P23" s="243">
        <v>1</v>
      </c>
      <c r="Q23" s="244">
        <v>35</v>
      </c>
      <c r="R23" s="245">
        <v>1149.58</v>
      </c>
      <c r="S23" s="2" t="s">
        <v>226</v>
      </c>
      <c r="T23" s="2" t="s">
        <v>227</v>
      </c>
      <c r="U23" s="2" t="s">
        <v>622</v>
      </c>
      <c r="V23" s="109">
        <v>0.45</v>
      </c>
      <c r="W23" s="579">
        <v>1</v>
      </c>
      <c r="X23" s="130">
        <v>0.18</v>
      </c>
      <c r="Y23" s="247">
        <f t="shared" si="2"/>
        <v>40235.299999999996</v>
      </c>
      <c r="Z23" s="7">
        <f t="shared" si="5"/>
        <v>0.18958823873387851</v>
      </c>
      <c r="AA23" s="17">
        <f t="shared" si="3"/>
        <v>0.18958823873387851</v>
      </c>
      <c r="AB23" s="196">
        <f t="shared" si="4"/>
        <v>9.5882387338785124E-3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35</v>
      </c>
      <c r="AI23" s="46">
        <f t="shared" si="12"/>
        <v>0.18958823873387851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1175</v>
      </c>
      <c r="I24" s="242" t="s">
        <v>194</v>
      </c>
      <c r="J24" s="242" t="s">
        <v>702</v>
      </c>
      <c r="K24" s="242" t="s">
        <v>549</v>
      </c>
      <c r="L24" s="572" t="s">
        <v>12</v>
      </c>
      <c r="M24" s="572"/>
      <c r="N24" s="572"/>
      <c r="O24" s="241" t="s">
        <v>58</v>
      </c>
      <c r="P24" s="243">
        <v>1</v>
      </c>
      <c r="Q24" s="244">
        <v>130</v>
      </c>
      <c r="R24" s="245">
        <v>134.24</v>
      </c>
      <c r="S24" s="2" t="s">
        <v>13</v>
      </c>
      <c r="T24" s="2" t="s">
        <v>231</v>
      </c>
      <c r="U24" s="2" t="s">
        <v>621</v>
      </c>
      <c r="V24" s="109">
        <v>0</v>
      </c>
      <c r="W24" s="579">
        <v>1</v>
      </c>
      <c r="X24" s="130">
        <v>0.06</v>
      </c>
      <c r="Y24" s="247">
        <f t="shared" si="2"/>
        <v>17451.2</v>
      </c>
      <c r="Z24" s="7">
        <f t="shared" si="5"/>
        <v>8.2229839762414131E-2</v>
      </c>
      <c r="AA24" s="17">
        <f t="shared" si="3"/>
        <v>8.2229839762414131E-2</v>
      </c>
      <c r="AB24" s="196">
        <f t="shared" si="4"/>
        <v>2.2229839762414133E-2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130</v>
      </c>
      <c r="AI24" s="46">
        <f t="shared" si="12"/>
        <v>8.2229839762414131E-2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8.2229839762414131E-2</v>
      </c>
      <c r="F25" s="566">
        <f t="shared" si="1"/>
        <v>2.2229839762414133E-2</v>
      </c>
      <c r="G25" s="43"/>
      <c r="H25" s="197" t="s">
        <v>1124</v>
      </c>
      <c r="I25" s="242" t="s">
        <v>194</v>
      </c>
      <c r="J25" s="242" t="s">
        <v>701</v>
      </c>
      <c r="K25" s="242" t="s">
        <v>544</v>
      </c>
      <c r="L25" s="572" t="s">
        <v>53</v>
      </c>
      <c r="M25" s="572"/>
      <c r="N25" s="572"/>
      <c r="O25" s="241" t="s">
        <v>58</v>
      </c>
      <c r="P25" s="243">
        <v>1</v>
      </c>
      <c r="Q25" s="244">
        <v>3</v>
      </c>
      <c r="R25" s="245">
        <v>2807.2049999999999</v>
      </c>
      <c r="S25" s="2" t="s">
        <v>228</v>
      </c>
      <c r="T25" s="2" t="s">
        <v>229</v>
      </c>
      <c r="U25" s="2" t="s">
        <v>621</v>
      </c>
      <c r="V25" s="109">
        <v>0</v>
      </c>
      <c r="W25" s="579">
        <v>1</v>
      </c>
      <c r="X25" s="130">
        <v>0.18</v>
      </c>
      <c r="Y25" s="247">
        <f t="shared" si="2"/>
        <v>8421.6149999999998</v>
      </c>
      <c r="Z25" s="7">
        <f t="shared" si="5"/>
        <v>3.9682546300010502E-2</v>
      </c>
      <c r="AA25" s="17">
        <f t="shared" si="3"/>
        <v>3.9682546300010502E-2</v>
      </c>
      <c r="AB25" s="196">
        <f t="shared" si="4"/>
        <v>-0.14031745369998949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3</v>
      </c>
      <c r="AI25" s="46">
        <f t="shared" si="12"/>
        <v>3.9682546300010502E-2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0.18958823873387851</v>
      </c>
      <c r="F26" s="566">
        <f t="shared" si="1"/>
        <v>9.5882387338785124E-3</v>
      </c>
      <c r="G26" s="43"/>
      <c r="H26" s="197" t="s">
        <v>1172</v>
      </c>
      <c r="I26" s="242" t="s">
        <v>194</v>
      </c>
      <c r="J26" s="242" t="s">
        <v>700</v>
      </c>
      <c r="K26" s="242" t="s">
        <v>542</v>
      </c>
      <c r="L26" s="572" t="s">
        <v>5</v>
      </c>
      <c r="M26" s="572"/>
      <c r="N26" s="572"/>
      <c r="O26" s="241" t="s">
        <v>58</v>
      </c>
      <c r="P26" s="243">
        <v>1</v>
      </c>
      <c r="Q26" s="244">
        <v>13</v>
      </c>
      <c r="R26" s="245">
        <v>1114.3699999999999</v>
      </c>
      <c r="S26" s="2" t="s">
        <v>224</v>
      </c>
      <c r="T26" s="2" t="s">
        <v>225</v>
      </c>
      <c r="U26" s="2" t="s">
        <v>622</v>
      </c>
      <c r="V26" s="109">
        <v>0.3</v>
      </c>
      <c r="W26" s="579">
        <v>1</v>
      </c>
      <c r="X26" s="130">
        <v>0.06</v>
      </c>
      <c r="Y26" s="247">
        <f t="shared" si="2"/>
        <v>14486.809999999998</v>
      </c>
      <c r="Z26" s="7">
        <f t="shared" si="5"/>
        <v>6.8261670542343125E-2</v>
      </c>
      <c r="AA26" s="17">
        <f t="shared" si="3"/>
        <v>6.8261670542343125E-2</v>
      </c>
      <c r="AB26" s="196">
        <f t="shared" si="4"/>
        <v>8.2616705423431275E-3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13</v>
      </c>
      <c r="AI26" s="46">
        <f t="shared" si="12"/>
        <v>6.8261670542343125E-2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6.8261670542343125E-2</v>
      </c>
      <c r="F27" s="566">
        <f t="shared" si="1"/>
        <v>8.2616705423431275E-3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ref="Y27:Y78" si="13">IF(H27&lt;&gt;"",R27*W27*Q27*P27,"")</f>
        <v/>
      </c>
      <c r="Z27" s="7" t="str">
        <f t="shared" ref="Z27:Z78" si="14">IF(H27&lt;&gt;"",Y27/($D$6+$D$7),"")</f>
        <v/>
      </c>
      <c r="AA27" s="17" t="str">
        <f t="shared" si="3"/>
        <v/>
      </c>
      <c r="AB27" s="196" t="str">
        <f t="shared" ref="AB27:AB78" si="15">IF(AND(S27&lt;&gt;"",X27&lt;&gt;"-"),AA27-X27,"")</f>
        <v/>
      </c>
      <c r="AC27" s="247" t="str">
        <f t="shared" ref="AC27:AC78" si="16">IF(AND($AA27&lt;&gt;"",Q27&lt;&gt;""),($D$6+$D$7)*AA27-Y27,"")</f>
        <v/>
      </c>
      <c r="AD27" s="246" t="str">
        <f t="shared" ref="AD27:AD78" si="17">IF(AND($AC27&lt;&gt;""),AC27/R27/W27/P27,"")</f>
        <v/>
      </c>
      <c r="AE27" s="18" t="str">
        <f t="shared" ref="AE27:AE78" si="18">IF(Q27&lt;&gt;"",ROUND(AD27,0),"")</f>
        <v/>
      </c>
      <c r="AF27" s="247" t="str">
        <f t="shared" ref="AF27:AF78" si="19">IF(AD27&lt;&gt;"",AE27*R27*W27,"")</f>
        <v/>
      </c>
      <c r="AG27" s="247" t="str">
        <f t="shared" ref="AG27:AG78" si="20">IF(AD27&lt;&gt;"",AE27*R27*W27*P27,"")</f>
        <v/>
      </c>
      <c r="AH27" s="45" t="str">
        <f t="shared" ref="AH27:AH78" si="21">IF(H27&lt;&gt;"",AE27+Q27,"")</f>
        <v/>
      </c>
      <c r="AI27" s="46" t="str">
        <f t="shared" ref="AI27:AI78" si="22">IF(AH27&lt;&gt;"",(AH27*R27*W27*P27)/($D$6+$D$7),"")</f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3.9682546300010502E-2</v>
      </c>
      <c r="F41" s="571">
        <f t="shared" si="1"/>
        <v>-0.14031745369998949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76" priority="13">
      <formula>$M3&gt;$N3</formula>
    </cfRule>
  </conditionalFormatting>
  <conditionalFormatting sqref="L1:M1">
    <cfRule type="cellIs" dxfId="275" priority="10" operator="notBetween">
      <formula>0.99</formula>
      <formula>1.01</formula>
    </cfRule>
  </conditionalFormatting>
  <conditionalFormatting sqref="K7:N7">
    <cfRule type="expression" dxfId="274" priority="9">
      <formula>$M7&gt;$N7</formula>
    </cfRule>
  </conditionalFormatting>
  <conditionalFormatting sqref="D5">
    <cfRule type="cellIs" dxfId="273" priority="8" operator="greaterThan">
      <formula>TODAY()-60</formula>
    </cfRule>
  </conditionalFormatting>
  <conditionalFormatting sqref="D13:E13">
    <cfRule type="cellIs" dxfId="272" priority="6" operator="notBetween">
      <formula>0.99</formula>
      <formula>1.01</formula>
    </cfRule>
  </conditionalFormatting>
  <conditionalFormatting sqref="D3:E3">
    <cfRule type="cellIs" dxfId="271" priority="5" operator="notEqual">
      <formula>"D"</formula>
    </cfRule>
  </conditionalFormatting>
  <conditionalFormatting sqref="P16:P100 W16:W100">
    <cfRule type="cellIs" dxfId="270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69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68" priority="14" stopIfTrue="1">
      <formula>$AH$15&lt;0</formula>
    </cfRule>
  </conditionalFormatting>
  <hyperlinks>
    <hyperlink ref="B2" location="Dashboard!A1" display="Go to Dashboard" xr:uid="{F17E0FBD-F7B0-410A-9ADD-FDC40274212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257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7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A359-C086-4D6D-B887-F19E376DF85F}">
  <sheetPr codeName="Sheet38">
    <tabColor rgb="FFFFFFFF"/>
  </sheetPr>
  <dimension ref="A1:BJ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</row>
    <row r="2" spans="1:62" ht="28.5" customHeight="1" x14ac:dyDescent="0.25">
      <c r="A2" s="19"/>
      <c r="B2" s="535" t="s">
        <v>26</v>
      </c>
      <c r="C2" s="551"/>
      <c r="D2" s="551" t="s">
        <v>685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</row>
    <row r="3" spans="1:62" x14ac:dyDescent="0.25">
      <c r="A3" s="19"/>
      <c r="B3" s="552" t="s">
        <v>688</v>
      </c>
      <c r="C3" s="237" t="s">
        <v>34</v>
      </c>
      <c r="D3" s="583" t="s">
        <v>1301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0.36898054921114637</v>
      </c>
      <c r="M3" s="131">
        <f>SUMIF($L$15:$L$100, "VIA *", AA$15:AA$100)</f>
        <v>0.36898054921114637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46034</v>
      </c>
      <c r="R3" s="248" t="s">
        <v>53</v>
      </c>
      <c r="S3" s="254"/>
      <c r="T3" s="254">
        <v>8</v>
      </c>
      <c r="U3" s="268">
        <v>22457.52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2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0.28458251024210429</v>
      </c>
      <c r="M4" s="132">
        <f>SUMPRODUCT($V$15:$V$100,AI15:AI100)</f>
        <v>0.28458251024210429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46010</v>
      </c>
      <c r="R4" s="249" t="s">
        <v>4</v>
      </c>
      <c r="S4" s="255"/>
      <c r="T4" s="255">
        <v>5</v>
      </c>
      <c r="U4" s="269">
        <v>11556.72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2" x14ac:dyDescent="0.25">
      <c r="A5" s="19"/>
      <c r="B5" s="554"/>
      <c r="C5" s="556">
        <v>45937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0.18320632280072258</v>
      </c>
      <c r="M5" s="134">
        <f>SUMIF($S$15:$S$100, "Actions*", AI$15:AI$100)</f>
        <v>0.18320632280072258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45985</v>
      </c>
      <c r="R5" s="249" t="s">
        <v>53</v>
      </c>
      <c r="S5" s="255"/>
      <c r="T5" s="255">
        <v>36</v>
      </c>
      <c r="U5" s="269">
        <v>100664.62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2" x14ac:dyDescent="0.25">
      <c r="A6" s="19"/>
      <c r="B6" s="25" t="s">
        <v>51</v>
      </c>
      <c r="C6" s="557"/>
      <c r="D6" s="574">
        <f>SUM(Y15:Y100)</f>
        <v>254118.40443196762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6.0862769993271539E-2</v>
      </c>
      <c r="M6" s="136">
        <f>SUMIF($T$15:$T$100, "*Obligations d'Etat*", AI$15:AI$100)+SUMIF($T$15:$T$100, "Crédit*", AI$15:AI$100)+SUMIF($T$15:$T$100, "*Convertibles*", AI$15:AI$100)</f>
        <v>6.0862769993271539E-2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45979</v>
      </c>
      <c r="R6" s="249" t="s">
        <v>10</v>
      </c>
      <c r="S6" s="255"/>
      <c r="T6" s="255">
        <v>994</v>
      </c>
      <c r="U6" s="269">
        <v>14785.28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2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6.5716019417518479E-2</v>
      </c>
      <c r="M7" s="136">
        <f>SUMIF($S$15:$S$100, "*Performance Absolue*", AI$15:AI$100)+SUMIF($S$15:$S$100, "*Alternative Investment*", AI$15:AI$100)</f>
        <v>6.5716019417518479E-2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45971</v>
      </c>
      <c r="R7" s="249" t="s">
        <v>6</v>
      </c>
      <c r="S7" s="255"/>
      <c r="T7" s="255">
        <v>40</v>
      </c>
      <c r="U7" s="269">
        <v>45294.400000000001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2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45971</v>
      </c>
      <c r="R8" s="249" t="s">
        <v>5</v>
      </c>
      <c r="S8" s="255"/>
      <c r="T8" s="255">
        <v>15</v>
      </c>
      <c r="U8" s="269">
        <v>16515.75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2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0.18146973692472484</v>
      </c>
      <c r="M9" s="136">
        <f>SUMIF($T$15:$T$100, "*Diversifié*", AI$15:AI$100)</f>
        <v>0.18146973692472484</v>
      </c>
      <c r="N9" s="135" t="s">
        <v>306</v>
      </c>
      <c r="O9" s="19"/>
      <c r="P9" s="19"/>
      <c r="Q9" s="587">
        <v>45968</v>
      </c>
      <c r="R9" s="249" t="s">
        <v>2</v>
      </c>
      <c r="S9" s="255"/>
      <c r="T9" s="255">
        <v>10</v>
      </c>
      <c r="U9" s="269">
        <v>17559.3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</row>
    <row r="10" spans="1:6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45968</v>
      </c>
      <c r="R10" s="249" t="s">
        <v>12</v>
      </c>
      <c r="S10" s="255"/>
      <c r="T10" s="255">
        <v>115</v>
      </c>
      <c r="U10" s="269">
        <v>15435.5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</row>
    <row r="11" spans="1:6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0.5087451508637626</v>
      </c>
      <c r="M11" s="132">
        <f>SUMIF($T$15:$T$100, "*Cash*", AI$15:AI$100)+SUMIF($S$15:$S$100, "*Monétaire*", AI$15:AI$100)</f>
        <v>0.5087451508637626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</row>
    <row r="12" spans="1:62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</row>
    <row r="13" spans="1:62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62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</row>
    <row r="15" spans="1:62" x14ac:dyDescent="0.25">
      <c r="A15" s="585"/>
      <c r="B15" s="531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</v>
      </c>
      <c r="F15" s="563">
        <f t="shared" ref="F15:F50" si="1">E15-D15</f>
        <v>-0.16</v>
      </c>
      <c r="G15" s="43"/>
      <c r="H15" s="542" t="s">
        <v>1123</v>
      </c>
      <c r="I15" s="543" t="s">
        <v>685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5715.91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2" si="2">IF(H15&lt;&gt;"",R15*W15*Q15*P15,"")</f>
        <v>5715.91</v>
      </c>
      <c r="Z15" s="7">
        <f>IF(O15&lt;&gt;"",(Y15+$D$7)/($D$6+$D$7),"")</f>
        <v>2.2493097313344177E-2</v>
      </c>
      <c r="AA15" s="17">
        <f t="shared" ref="AA15:AA46" si="3">IF(S15&lt;&gt;"",Z15,"")</f>
        <v>2.2493097313344177E-2</v>
      </c>
      <c r="AB15" s="196">
        <f t="shared" ref="AB15:AB22" si="4">IF(AND(S15&lt;&gt;"",X15&lt;&gt;"-"),AA15-X15,"")</f>
        <v>1.2493097313344177E-2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5715.91</v>
      </c>
      <c r="AG15" s="539" t="s">
        <v>306</v>
      </c>
      <c r="AH15" s="45">
        <f>AF15</f>
        <v>5715.91</v>
      </c>
      <c r="AI15" s="46">
        <f>(AH15*P15)/($D$6+$D$7)</f>
        <v>2.2493097313344177E-2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</row>
    <row r="16" spans="1:62" x14ac:dyDescent="0.25">
      <c r="A16" s="585"/>
      <c r="B16" s="529" t="s">
        <v>221</v>
      </c>
      <c r="C16" s="530" t="s">
        <v>621</v>
      </c>
      <c r="D16" s="564">
        <v>9.5000000000000001E-2</v>
      </c>
      <c r="E16" s="565">
        <f t="shared" si="0"/>
        <v>7.4256723129441274E-2</v>
      </c>
      <c r="F16" s="566">
        <f t="shared" si="1"/>
        <v>-2.0743276870558727E-2</v>
      </c>
      <c r="G16" s="43"/>
      <c r="H16" s="197" t="s">
        <v>1169</v>
      </c>
      <c r="I16" s="242" t="s">
        <v>685</v>
      </c>
      <c r="J16" s="242" t="s">
        <v>699</v>
      </c>
      <c r="K16" s="242" t="s">
        <v>539</v>
      </c>
      <c r="L16" s="572" t="s">
        <v>2</v>
      </c>
      <c r="M16" s="572"/>
      <c r="N16" s="572"/>
      <c r="O16" s="241" t="s">
        <v>58</v>
      </c>
      <c r="P16" s="243">
        <v>1</v>
      </c>
      <c r="Q16" s="244">
        <v>10</v>
      </c>
      <c r="R16" s="245">
        <v>1887</v>
      </c>
      <c r="S16" s="2" t="s">
        <v>220</v>
      </c>
      <c r="T16" s="2" t="s">
        <v>221</v>
      </c>
      <c r="U16" s="2" t="s">
        <v>621</v>
      </c>
      <c r="V16" s="109">
        <v>1</v>
      </c>
      <c r="W16" s="579">
        <v>1</v>
      </c>
      <c r="X16" s="130">
        <v>7.0000000000000007E-2</v>
      </c>
      <c r="Y16" s="247">
        <f t="shared" si="2"/>
        <v>18870</v>
      </c>
      <c r="Z16" s="7">
        <f t="shared" ref="Z16:Z22" si="5">IF(H16&lt;&gt;"",Y16/($D$6+$D$7),"")</f>
        <v>7.4256723129441274E-2</v>
      </c>
      <c r="AA16" s="17">
        <f t="shared" si="3"/>
        <v>7.4256723129441274E-2</v>
      </c>
      <c r="AB16" s="196">
        <f t="shared" si="4"/>
        <v>4.2567231294412672E-3</v>
      </c>
      <c r="AC16" s="247">
        <f t="shared" ref="AC16:AC22" si="6">IF(AND($AA16&lt;&gt;"",Q16&lt;&gt;""),($D$6+$D$7)*AA16-Y16,"")</f>
        <v>0</v>
      </c>
      <c r="AD16" s="246">
        <f t="shared" ref="AD16:AD22" si="7">IF(AND($AC16&lt;&gt;""),AC16/R16/W16/P16,"")</f>
        <v>0</v>
      </c>
      <c r="AE16" s="18">
        <f t="shared" ref="AE16:AE22" si="8">IF(Q16&lt;&gt;"",ROUND(AD16,0),"")</f>
        <v>0</v>
      </c>
      <c r="AF16" s="247">
        <f t="shared" ref="AF16:AF22" si="9">IF(AD16&lt;&gt;"",AE16*R16*W16,"")</f>
        <v>0</v>
      </c>
      <c r="AG16" s="247">
        <f t="shared" ref="AG16:AG22" si="10">IF(AD16&lt;&gt;"",AE16*R16*W16*P16,"")</f>
        <v>0</v>
      </c>
      <c r="AH16" s="45">
        <f t="shared" ref="AH16:AH22" si="11">IF(H16&lt;&gt;"",AE16+Q16,"")</f>
        <v>10</v>
      </c>
      <c r="AI16" s="46">
        <f t="shared" ref="AI16:AI22" si="12">IF(AH16&lt;&gt;"",(AH16*R16*W16*P16)/($D$6+$D$7),"")</f>
        <v>7.4256723129441274E-2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</row>
    <row r="17" spans="1:62" x14ac:dyDescent="0.25">
      <c r="A17" s="585"/>
      <c r="B17" s="529" t="s">
        <v>223</v>
      </c>
      <c r="C17" s="530" t="s">
        <v>622</v>
      </c>
      <c r="D17" s="564">
        <v>0.20500000000000002</v>
      </c>
      <c r="E17" s="565">
        <f t="shared" si="0"/>
        <v>0.10894959967128129</v>
      </c>
      <c r="F17" s="566">
        <f t="shared" si="1"/>
        <v>-9.6050400328718727E-2</v>
      </c>
      <c r="G17" s="43"/>
      <c r="H17" s="197" t="s">
        <v>1181</v>
      </c>
      <c r="I17" s="242" t="s">
        <v>685</v>
      </c>
      <c r="J17" s="242" t="s">
        <v>711</v>
      </c>
      <c r="K17" s="242" t="s">
        <v>548</v>
      </c>
      <c r="L17" s="572" t="s">
        <v>10</v>
      </c>
      <c r="M17" s="572"/>
      <c r="N17" s="572"/>
      <c r="O17" s="241" t="s">
        <v>58</v>
      </c>
      <c r="P17" s="243">
        <v>1</v>
      </c>
      <c r="Q17" s="244">
        <v>994</v>
      </c>
      <c r="R17" s="245">
        <v>15.7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0.06</v>
      </c>
      <c r="Y17" s="247">
        <f t="shared" si="2"/>
        <v>15605.8</v>
      </c>
      <c r="Z17" s="7">
        <f t="shared" si="5"/>
        <v>6.1411529931819524E-2</v>
      </c>
      <c r="AA17" s="17">
        <f t="shared" si="3"/>
        <v>6.1411529931819524E-2</v>
      </c>
      <c r="AB17" s="196">
        <f t="shared" si="4"/>
        <v>1.411529931819526E-3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994</v>
      </c>
      <c r="AI17" s="46">
        <f t="shared" si="12"/>
        <v>6.1411529931819524E-2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1171</v>
      </c>
      <c r="I18" s="242" t="s">
        <v>685</v>
      </c>
      <c r="J18" s="242" t="s">
        <v>706</v>
      </c>
      <c r="K18" s="242" t="s">
        <v>541</v>
      </c>
      <c r="L18" s="572" t="s">
        <v>4</v>
      </c>
      <c r="M18" s="572"/>
      <c r="N18" s="572"/>
      <c r="O18" s="241" t="s">
        <v>865</v>
      </c>
      <c r="P18" s="243">
        <v>0.84302815714044854</v>
      </c>
      <c r="Q18" s="244">
        <v>5</v>
      </c>
      <c r="R18" s="245">
        <v>2865.93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7.0000000000000007E-2</v>
      </c>
      <c r="Y18" s="247">
        <f t="shared" si="2"/>
        <v>12080.298431967629</v>
      </c>
      <c r="Z18" s="7">
        <f t="shared" si="5"/>
        <v>4.7538069739461772E-2</v>
      </c>
      <c r="AA18" s="17">
        <f t="shared" si="3"/>
        <v>4.7538069739461772E-2</v>
      </c>
      <c r="AB18" s="196">
        <f t="shared" si="4"/>
        <v>-2.2461930260538235E-2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5</v>
      </c>
      <c r="AI18" s="46">
        <f t="shared" si="12"/>
        <v>4.7538069739461772E-2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2.2493097313344177E-2</v>
      </c>
      <c r="F19" s="566">
        <f t="shared" si="1"/>
        <v>1.2493097313344177E-2</v>
      </c>
      <c r="G19" s="43"/>
      <c r="H19" s="197" t="s">
        <v>1173</v>
      </c>
      <c r="I19" s="242" t="s">
        <v>685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40</v>
      </c>
      <c r="R19" s="245">
        <v>1152.8699999999999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0.18</v>
      </c>
      <c r="Y19" s="247">
        <f t="shared" si="2"/>
        <v>46114.799999999996</v>
      </c>
      <c r="Z19" s="7">
        <f t="shared" si="5"/>
        <v>0.18146973692472484</v>
      </c>
      <c r="AA19" s="17">
        <f t="shared" si="3"/>
        <v>0.18146973692472484</v>
      </c>
      <c r="AB19" s="196">
        <f t="shared" si="4"/>
        <v>1.4697369247248515E-3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40</v>
      </c>
      <c r="AI19" s="46">
        <f t="shared" si="12"/>
        <v>0.18146973692472484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</row>
    <row r="20" spans="1:62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1175</v>
      </c>
      <c r="I20" s="242" t="s">
        <v>685</v>
      </c>
      <c r="J20" s="242" t="s">
        <v>702</v>
      </c>
      <c r="K20" s="242" t="s">
        <v>549</v>
      </c>
      <c r="L20" s="572" t="s">
        <v>12</v>
      </c>
      <c r="M20" s="572"/>
      <c r="N20" s="572"/>
      <c r="O20" s="241" t="s">
        <v>58</v>
      </c>
      <c r="P20" s="243">
        <v>1</v>
      </c>
      <c r="Q20" s="244">
        <v>115</v>
      </c>
      <c r="R20" s="245">
        <v>134.49</v>
      </c>
      <c r="S20" s="2" t="s">
        <v>13</v>
      </c>
      <c r="T20" s="2" t="s">
        <v>231</v>
      </c>
      <c r="U20" s="2" t="s">
        <v>621</v>
      </c>
      <c r="V20" s="109">
        <v>0</v>
      </c>
      <c r="W20" s="579">
        <v>1</v>
      </c>
      <c r="X20" s="130">
        <v>0.06</v>
      </c>
      <c r="Y20" s="247">
        <f t="shared" si="2"/>
        <v>15466.35</v>
      </c>
      <c r="Z20" s="7">
        <f t="shared" si="5"/>
        <v>6.0862769993271539E-2</v>
      </c>
      <c r="AA20" s="17">
        <f t="shared" si="3"/>
        <v>6.0862769993271539E-2</v>
      </c>
      <c r="AB20" s="196">
        <f t="shared" si="4"/>
        <v>8.6276999327154075E-4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115</v>
      </c>
      <c r="AI20" s="46">
        <f t="shared" si="12"/>
        <v>6.0862769993271539E-2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</row>
    <row r="21" spans="1:62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1124</v>
      </c>
      <c r="I21" s="242" t="s">
        <v>685</v>
      </c>
      <c r="J21" s="242" t="s">
        <v>701</v>
      </c>
      <c r="K21" s="242" t="s">
        <v>544</v>
      </c>
      <c r="L21" s="572" t="s">
        <v>53</v>
      </c>
      <c r="M21" s="572"/>
      <c r="N21" s="572"/>
      <c r="O21" s="241" t="s">
        <v>58</v>
      </c>
      <c r="P21" s="243">
        <v>1</v>
      </c>
      <c r="Q21" s="244">
        <v>44</v>
      </c>
      <c r="R21" s="245">
        <v>2808.3090000000002</v>
      </c>
      <c r="S21" s="2" t="s">
        <v>228</v>
      </c>
      <c r="T21" s="2" t="s">
        <v>229</v>
      </c>
      <c r="U21" s="2" t="s">
        <v>621</v>
      </c>
      <c r="V21" s="109">
        <v>0</v>
      </c>
      <c r="W21" s="579">
        <v>1</v>
      </c>
      <c r="X21" s="130">
        <v>0.18</v>
      </c>
      <c r="Y21" s="247">
        <f t="shared" si="2"/>
        <v>123565.59600000001</v>
      </c>
      <c r="Z21" s="7">
        <f t="shared" si="5"/>
        <v>0.48625205355041845</v>
      </c>
      <c r="AA21" s="17">
        <f t="shared" si="3"/>
        <v>0.48625205355041845</v>
      </c>
      <c r="AB21" s="196">
        <f t="shared" si="4"/>
        <v>0.30625205355041846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44</v>
      </c>
      <c r="AI21" s="46">
        <f t="shared" si="12"/>
        <v>0.48625205355041845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</row>
    <row r="22" spans="1:62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1172</v>
      </c>
      <c r="I22" s="242" t="s">
        <v>685</v>
      </c>
      <c r="J22" s="242" t="s">
        <v>700</v>
      </c>
      <c r="K22" s="242" t="s">
        <v>542</v>
      </c>
      <c r="L22" s="572" t="s">
        <v>5</v>
      </c>
      <c r="M22" s="572"/>
      <c r="N22" s="572"/>
      <c r="O22" s="241" t="s">
        <v>58</v>
      </c>
      <c r="P22" s="243">
        <v>1</v>
      </c>
      <c r="Q22" s="244">
        <v>15</v>
      </c>
      <c r="R22" s="245">
        <v>1113.31</v>
      </c>
      <c r="S22" s="2" t="s">
        <v>224</v>
      </c>
      <c r="T22" s="2" t="s">
        <v>225</v>
      </c>
      <c r="U22" s="2" t="s">
        <v>622</v>
      </c>
      <c r="V22" s="109">
        <v>0.3</v>
      </c>
      <c r="W22" s="579">
        <v>1</v>
      </c>
      <c r="X22" s="130">
        <v>0.06</v>
      </c>
      <c r="Y22" s="247">
        <f t="shared" si="2"/>
        <v>16699.649999999998</v>
      </c>
      <c r="Z22" s="7">
        <f t="shared" si="5"/>
        <v>6.5716019417518479E-2</v>
      </c>
      <c r="AA22" s="17">
        <f t="shared" si="3"/>
        <v>6.5716019417518479E-2</v>
      </c>
      <c r="AB22" s="196">
        <f t="shared" si="4"/>
        <v>5.7160194175184809E-3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15</v>
      </c>
      <c r="AI22" s="46">
        <f t="shared" si="12"/>
        <v>6.5716019417518479E-2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ref="Y23:Y78" si="13">IF(H23&lt;&gt;"",R23*W23*Q23*P23,"")</f>
        <v/>
      </c>
      <c r="Z23" s="7" t="str">
        <f t="shared" ref="Z23:Z78" si="14">IF(H23&lt;&gt;"",Y23/($D$6+$D$7),"")</f>
        <v/>
      </c>
      <c r="AA23" s="17" t="str">
        <f t="shared" si="3"/>
        <v/>
      </c>
      <c r="AB23" s="196" t="str">
        <f t="shared" ref="AB23:AB78" si="15">IF(AND(S23&lt;&gt;"",X23&lt;&gt;"-"),AA23-X23,"")</f>
        <v/>
      </c>
      <c r="AC23" s="247" t="str">
        <f t="shared" ref="AC23:AC78" si="16">IF(AND($AA23&lt;&gt;"",Q23&lt;&gt;""),($D$6+$D$7)*AA23-Y23,"")</f>
        <v/>
      </c>
      <c r="AD23" s="246" t="str">
        <f t="shared" ref="AD23:AD78" si="17">IF(AND($AC23&lt;&gt;""),AC23/R23/W23/P23,"")</f>
        <v/>
      </c>
      <c r="AE23" s="18" t="str">
        <f t="shared" ref="AE23:AE78" si="18">IF(Q23&lt;&gt;"",ROUND(AD23,0),"")</f>
        <v/>
      </c>
      <c r="AF23" s="247" t="str">
        <f t="shared" ref="AF23:AF78" si="19">IF(AD23&lt;&gt;"",AE23*R23*W23,"")</f>
        <v/>
      </c>
      <c r="AG23" s="247" t="str">
        <f t="shared" ref="AG23:AG78" si="20">IF(AD23&lt;&gt;"",AE23*R23*W23*P23,"")</f>
        <v/>
      </c>
      <c r="AH23" s="45" t="str">
        <f t="shared" ref="AH23:AH78" si="21">IF(H23&lt;&gt;"",AE23+Q23,"")</f>
        <v/>
      </c>
      <c r="AI23" s="46" t="str">
        <f t="shared" ref="AI23:AI78" si="22">IF(AH23&lt;&gt;"",(AH23*R23*W23*P23)/($D$6+$D$7),"")</f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13"/>
        <v/>
      </c>
      <c r="Z24" s="7" t="str">
        <f t="shared" si="14"/>
        <v/>
      </c>
      <c r="AA24" s="17" t="str">
        <f t="shared" si="3"/>
        <v/>
      </c>
      <c r="AB24" s="196" t="str">
        <f t="shared" si="15"/>
        <v/>
      </c>
      <c r="AC24" s="247" t="str">
        <f t="shared" si="16"/>
        <v/>
      </c>
      <c r="AD24" s="246" t="str">
        <f t="shared" si="17"/>
        <v/>
      </c>
      <c r="AE24" s="18" t="str">
        <f t="shared" si="18"/>
        <v/>
      </c>
      <c r="AF24" s="247" t="str">
        <f t="shared" si="19"/>
        <v/>
      </c>
      <c r="AG24" s="247" t="str">
        <f t="shared" si="20"/>
        <v/>
      </c>
      <c r="AH24" s="45" t="str">
        <f t="shared" si="21"/>
        <v/>
      </c>
      <c r="AI24" s="46" t="str">
        <f t="shared" si="2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x14ac:dyDescent="0.25">
      <c r="A25" s="585"/>
      <c r="B25" s="529" t="s">
        <v>231</v>
      </c>
      <c r="C25" s="530" t="s">
        <v>621</v>
      </c>
      <c r="D25" s="567">
        <v>0.06</v>
      </c>
      <c r="E25" s="568">
        <f t="shared" si="0"/>
        <v>6.0862769993271539E-2</v>
      </c>
      <c r="F25" s="566">
        <f t="shared" si="1"/>
        <v>8.6276999327154075E-4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</row>
    <row r="26" spans="1:62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0.18146973692472484</v>
      </c>
      <c r="F26" s="566">
        <f t="shared" si="1"/>
        <v>1.4697369247248515E-3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</row>
    <row r="27" spans="1:62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6.5716019417518479E-2</v>
      </c>
      <c r="F27" s="566">
        <f t="shared" si="1"/>
        <v>5.7160194175184809E-3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</row>
    <row r="28" spans="1:62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</row>
    <row r="31" spans="1:62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</row>
    <row r="32" spans="1:62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</row>
    <row r="33" spans="1:62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</row>
    <row r="36" spans="1:62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</row>
    <row r="37" spans="1:62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</row>
    <row r="41" spans="1:62" x14ac:dyDescent="0.25">
      <c r="A41" s="585"/>
      <c r="B41" s="533" t="s">
        <v>229</v>
      </c>
      <c r="C41" s="534" t="s">
        <v>621</v>
      </c>
      <c r="D41" s="569">
        <v>0.18</v>
      </c>
      <c r="E41" s="570">
        <f t="shared" si="0"/>
        <v>0.48625205355041845</v>
      </c>
      <c r="F41" s="571">
        <f t="shared" si="1"/>
        <v>0.30625205355041846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</row>
    <row r="42" spans="1:62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</row>
    <row r="45" spans="1:62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</row>
    <row r="46" spans="1:62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</row>
    <row r="53" spans="1:62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</row>
    <row r="54" spans="1:62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</row>
    <row r="55" spans="1:62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</row>
    <row r="59" spans="1:62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</row>
    <row r="60" spans="1:62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</row>
    <row r="68" spans="1:62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</row>
    <row r="70" spans="1:62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</row>
    <row r="71" spans="1:62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</row>
    <row r="72" spans="1:62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</row>
    <row r="73" spans="1:62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</row>
    <row r="74" spans="1:62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</row>
    <row r="75" spans="1:62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</row>
    <row r="85" spans="1:62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</row>
    <row r="86" spans="1:62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</row>
    <row r="87" spans="1:62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</row>
    <row r="88" spans="1:62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</row>
    <row r="89" spans="1:62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</row>
    <row r="90" spans="1:62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</row>
    <row r="91" spans="1:62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</row>
    <row r="92" spans="1:62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</row>
    <row r="93" spans="1:62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</row>
    <row r="94" spans="1:62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</row>
    <row r="95" spans="1:62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</row>
    <row r="96" spans="1:62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</row>
    <row r="97" spans="1:62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</row>
    <row r="98" spans="1:62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</row>
    <row r="99" spans="1:62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</row>
    <row r="100" spans="1:62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</row>
    <row r="101" spans="1:62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</row>
    <row r="102" spans="1:62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</row>
    <row r="103" spans="1:62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</row>
    <row r="104" spans="1:62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</row>
    <row r="105" spans="1:62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</row>
    <row r="106" spans="1:62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</row>
    <row r="107" spans="1:62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</row>
    <row r="108" spans="1:62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</row>
    <row r="109" spans="1:62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</row>
    <row r="110" spans="1:62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</row>
    <row r="111" spans="1:62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</row>
    <row r="112" spans="1:62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</row>
    <row r="113" spans="1:6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</row>
    <row r="114" spans="1:6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</row>
    <row r="115" spans="1:6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</row>
    <row r="116" spans="1:61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67" priority="33">
      <formula>$M3&gt;$N3</formula>
    </cfRule>
  </conditionalFormatting>
  <conditionalFormatting sqref="L1:M1">
    <cfRule type="cellIs" dxfId="266" priority="30" operator="notBetween">
      <formula>0.99</formula>
      <formula>1.01</formula>
    </cfRule>
  </conditionalFormatting>
  <conditionalFormatting sqref="K7:N7">
    <cfRule type="expression" dxfId="265" priority="29">
      <formula>$M7&gt;$N7</formula>
    </cfRule>
  </conditionalFormatting>
  <conditionalFormatting sqref="D5">
    <cfRule type="cellIs" dxfId="264" priority="28" operator="greaterThan">
      <formula>TODAY()-60</formula>
    </cfRule>
  </conditionalFormatting>
  <conditionalFormatting sqref="D13:E13">
    <cfRule type="cellIs" dxfId="263" priority="26" operator="notBetween">
      <formula>0.99</formula>
      <formula>1.01</formula>
    </cfRule>
  </conditionalFormatting>
  <conditionalFormatting sqref="D3:E3">
    <cfRule type="cellIs" dxfId="262" priority="25" operator="notEqual">
      <formula>"D"</formula>
    </cfRule>
  </conditionalFormatting>
  <conditionalFormatting sqref="P16:P100 W16:W100">
    <cfRule type="cellIs" dxfId="261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60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59" priority="34" stopIfTrue="1">
      <formula>$AH$15&lt;0</formula>
    </cfRule>
  </conditionalFormatting>
  <hyperlinks>
    <hyperlink ref="B2" location="Dashboard!A1" display="Go to Dashboard" xr:uid="{E8C4D4EB-14C7-443F-BFBE-A4E90CA4638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1249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50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3FA8-4718-414A-A04E-77FFF379160C}">
  <sheetPr codeName="Sheet44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197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217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0.57380301659978383</v>
      </c>
      <c r="M3" s="131">
        <f>SUMIF($L$15:$L$100, "VIA *", AA$15:AA$100)</f>
        <v>0.57380301659978383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46020</v>
      </c>
      <c r="R3" s="248" t="s">
        <v>12</v>
      </c>
      <c r="S3" s="254"/>
      <c r="T3" s="254">
        <v>-60</v>
      </c>
      <c r="U3" s="268">
        <v>-7948.2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38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0.65262832347391742</v>
      </c>
      <c r="M4" s="132">
        <f>SUMPRODUCT($V$15:$V$100,AI15:AI100)</f>
        <v>0.65262832347391742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46015</v>
      </c>
      <c r="R4" s="249" t="s">
        <v>53</v>
      </c>
      <c r="S4" s="255"/>
      <c r="T4" s="255">
        <v>-1</v>
      </c>
      <c r="U4" s="269">
        <v>-2770.98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/>
      <c r="C5" s="556">
        <v>45561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0.51576037161813404</v>
      </c>
      <c r="M5" s="134">
        <f>SUMIF($S$15:$S$100, "Actions*", AI$15:AI$100)</f>
        <v>0.51576037161813404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46015</v>
      </c>
      <c r="R5" s="249" t="s">
        <v>61</v>
      </c>
      <c r="S5" s="255"/>
      <c r="T5" s="255">
        <v>-27</v>
      </c>
      <c r="U5" s="269">
        <v>-14213.81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275629.7547270261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0.13149813972695207</v>
      </c>
      <c r="M6" s="136">
        <f>SUMIF($T$15:$T$100, "*Obligations d'Etat*", AI$15:AI$100)+SUMIF($T$15:$T$100, "Crédit*", AI$15:AI$100)+SUMIF($T$15:$T$100, "*Convertibles*", AI$15:AI$100)</f>
        <v>0.13149813972695207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46015</v>
      </c>
      <c r="R6" s="249" t="s">
        <v>9</v>
      </c>
      <c r="S6" s="255"/>
      <c r="T6" s="255">
        <v>-700</v>
      </c>
      <c r="U6" s="269">
        <v>-10415.15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8.0859920301683846E-2</v>
      </c>
      <c r="M7" s="136">
        <f>SUMIF($S$15:$S$100, "*Performance Absolue*", AI$15:AI$100)+SUMIF($S$15:$S$100, "*Alternative Investment*", AI$15:AI$100)</f>
        <v>8.0859920301683846E-2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45931</v>
      </c>
      <c r="R7" s="249" t="s">
        <v>10</v>
      </c>
      <c r="S7" s="255"/>
      <c r="T7" s="255">
        <v>-1000</v>
      </c>
      <c r="U7" s="269">
        <v>-14859.64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45931</v>
      </c>
      <c r="R8" s="249" t="s">
        <v>53</v>
      </c>
      <c r="S8" s="255"/>
      <c r="T8" s="255">
        <v>-6</v>
      </c>
      <c r="U8" s="269">
        <v>-16693.650000000001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0.2502443905895072</v>
      </c>
      <c r="M9" s="136">
        <f>SUMIF($T$15:$T$100, "*Diversifié*", AI$15:AI$100)</f>
        <v>0.2502443905895072</v>
      </c>
      <c r="N9" s="135" t="s">
        <v>306</v>
      </c>
      <c r="O9" s="19"/>
      <c r="P9" s="19"/>
      <c r="Q9" s="587">
        <v>45839</v>
      </c>
      <c r="R9" s="249" t="s">
        <v>53</v>
      </c>
      <c r="S9" s="255"/>
      <c r="T9" s="255">
        <v>-3</v>
      </c>
      <c r="U9" s="269">
        <v>-8286.85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45839</v>
      </c>
      <c r="R10" s="249" t="s">
        <v>10</v>
      </c>
      <c r="S10" s="255"/>
      <c r="T10" s="255">
        <v>-500</v>
      </c>
      <c r="U10" s="269">
        <v>-6884.51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2.1637177763722881E-2</v>
      </c>
      <c r="M11" s="132">
        <f>SUMIF($T$15:$T$100, "*Cash*", AI$15:AI$100)+SUMIF($S$15:$S$100, "*Monétaire*", AI$15:AI$100)</f>
        <v>2.1637177763722881E-2</v>
      </c>
      <c r="N11" s="133" t="s">
        <v>306</v>
      </c>
      <c r="O11" s="19"/>
      <c r="P11" s="19"/>
      <c r="Q11" s="588">
        <v>45839</v>
      </c>
      <c r="R11" s="250" t="s">
        <v>7</v>
      </c>
      <c r="S11" s="256"/>
      <c r="T11" s="256">
        <v>-30</v>
      </c>
      <c r="U11" s="270">
        <v>-15495.41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0.18237873859156978</v>
      </c>
      <c r="F15" s="563">
        <f t="shared" ref="F15:F50" si="1">E15-D15</f>
        <v>2.2378738591569775E-2</v>
      </c>
      <c r="G15" s="43"/>
      <c r="H15" s="542" t="s">
        <v>1123</v>
      </c>
      <c r="I15" s="543" t="s">
        <v>197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5963.85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6" si="2">IF(H15&lt;&gt;"",R15*W15*Q15*P15,"")</f>
        <v>5963.85</v>
      </c>
      <c r="Z15" s="7">
        <f>IF(O15&lt;&gt;"",(Y15+$D$7)/($D$6+$D$7),"")</f>
        <v>2.1637177763722881E-2</v>
      </c>
      <c r="AA15" s="17">
        <f t="shared" ref="AA15:AA46" si="3">IF(S15&lt;&gt;"",Z15,"")</f>
        <v>2.1637177763722881E-2</v>
      </c>
      <c r="AB15" s="196">
        <f t="shared" ref="AB15:AB26" si="4">IF(AND(S15&lt;&gt;"",X15&lt;&gt;"-"),AA15-X15,"")</f>
        <v>1.163717776372288E-2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5963.85</v>
      </c>
      <c r="AG15" s="539" t="s">
        <v>306</v>
      </c>
      <c r="AH15" s="45">
        <f>AF15</f>
        <v>5963.85</v>
      </c>
      <c r="AI15" s="46">
        <f>(AH15*P15)/($D$6+$D$7)</f>
        <v>2.1637177763722881E-2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9.5000000000000001E-2</v>
      </c>
      <c r="E16" s="565">
        <f t="shared" si="0"/>
        <v>8.909792785006615E-2</v>
      </c>
      <c r="F16" s="566">
        <f t="shared" si="1"/>
        <v>-5.9020721499338513E-3</v>
      </c>
      <c r="G16" s="43"/>
      <c r="H16" s="197" t="s">
        <v>1174</v>
      </c>
      <c r="I16" s="242" t="s">
        <v>197</v>
      </c>
      <c r="J16" s="242" t="s">
        <v>708</v>
      </c>
      <c r="K16" s="242" t="s">
        <v>545</v>
      </c>
      <c r="L16" s="572" t="s">
        <v>7</v>
      </c>
      <c r="M16" s="572"/>
      <c r="N16" s="572"/>
      <c r="O16" s="241" t="s">
        <v>58</v>
      </c>
      <c r="P16" s="243">
        <v>1</v>
      </c>
      <c r="Q16" s="244">
        <v>30</v>
      </c>
      <c r="R16" s="245">
        <v>570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>
        <v>0.06</v>
      </c>
      <c r="Y16" s="247">
        <f t="shared" si="2"/>
        <v>17100</v>
      </c>
      <c r="Z16" s="7">
        <f t="shared" ref="Z16:Z26" si="5">IF(H16&lt;&gt;"",Y16/($D$6+$D$7),"")</f>
        <v>6.2039746096843686E-2</v>
      </c>
      <c r="AA16" s="17">
        <f t="shared" si="3"/>
        <v>6.2039746096843686E-2</v>
      </c>
      <c r="AB16" s="196">
        <f t="shared" si="4"/>
        <v>2.0397460968436879E-3</v>
      </c>
      <c r="AC16" s="247">
        <f t="shared" ref="AC16:AC26" si="6">IF(AND($AA16&lt;&gt;"",Q16&lt;&gt;""),($D$6+$D$7)*AA16-Y16,"")</f>
        <v>0</v>
      </c>
      <c r="AD16" s="246">
        <f t="shared" ref="AD16:AD26" si="7">IF(AND($AC16&lt;&gt;""),AC16/R16/W16/P16,"")</f>
        <v>0</v>
      </c>
      <c r="AE16" s="18">
        <f t="shared" ref="AE16:AE26" si="8">IF(Q16&lt;&gt;"",ROUND(AD16,0),"")</f>
        <v>0</v>
      </c>
      <c r="AF16" s="247">
        <f t="shared" ref="AF16:AF26" si="9">IF(AD16&lt;&gt;"",AE16*R16*W16,"")</f>
        <v>0</v>
      </c>
      <c r="AG16" s="247">
        <f t="shared" ref="AG16:AG26" si="10">IF(AD16&lt;&gt;"",AE16*R16*W16*P16,"")</f>
        <v>0</v>
      </c>
      <c r="AH16" s="45">
        <f t="shared" ref="AH16:AH26" si="11">IF(H16&lt;&gt;"",AE16+Q16,"")</f>
        <v>30</v>
      </c>
      <c r="AI16" s="46">
        <f t="shared" ref="AI16:AI26" si="12">IF(AH16&lt;&gt;"",(AH16*R16*W16*P16)/($D$6+$D$7),"")</f>
        <v>6.2039746096843686E-2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0.20500000000000002</v>
      </c>
      <c r="E17" s="565">
        <f t="shared" si="0"/>
        <v>0.19710447370027848</v>
      </c>
      <c r="F17" s="566">
        <f t="shared" si="1"/>
        <v>-7.8955262997215392E-3</v>
      </c>
      <c r="G17" s="43"/>
      <c r="H17" s="197" t="s">
        <v>1177</v>
      </c>
      <c r="I17" s="242" t="s">
        <v>197</v>
      </c>
      <c r="J17" s="242" t="s">
        <v>713</v>
      </c>
      <c r="K17" s="242" t="s">
        <v>550</v>
      </c>
      <c r="L17" s="572" t="s">
        <v>14</v>
      </c>
      <c r="M17" s="572"/>
      <c r="N17" s="572"/>
      <c r="O17" s="241" t="s">
        <v>58</v>
      </c>
      <c r="P17" s="243">
        <v>1</v>
      </c>
      <c r="Q17" s="244">
        <v>35</v>
      </c>
      <c r="R17" s="245">
        <v>422.24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0.03</v>
      </c>
      <c r="Y17" s="247">
        <f t="shared" si="2"/>
        <v>14778.4</v>
      </c>
      <c r="Z17" s="7">
        <f t="shared" si="5"/>
        <v>5.3616852848982148E-2</v>
      </c>
      <c r="AA17" s="17">
        <f t="shared" si="3"/>
        <v>5.3616852848982148E-2</v>
      </c>
      <c r="AB17" s="196">
        <f t="shared" si="4"/>
        <v>2.3616852848982149E-2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35</v>
      </c>
      <c r="AI17" s="46">
        <f t="shared" si="12"/>
        <v>5.3616852848982148E-2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2.5000000000000001E-2</v>
      </c>
      <c r="E18" s="565">
        <f t="shared" si="0"/>
        <v>4.7179231476219607E-2</v>
      </c>
      <c r="F18" s="566">
        <f t="shared" si="1"/>
        <v>2.2179231476219606E-2</v>
      </c>
      <c r="G18" s="43"/>
      <c r="H18" s="197" t="s">
        <v>1170</v>
      </c>
      <c r="I18" s="242" t="s">
        <v>197</v>
      </c>
      <c r="J18" s="242" t="s">
        <v>705</v>
      </c>
      <c r="K18" s="242" t="s">
        <v>540</v>
      </c>
      <c r="L18" s="572" t="s">
        <v>3</v>
      </c>
      <c r="M18" s="572"/>
      <c r="N18" s="572"/>
      <c r="O18" s="241" t="s">
        <v>865</v>
      </c>
      <c r="P18" s="243">
        <v>0.84774499830451</v>
      </c>
      <c r="Q18" s="244">
        <v>7</v>
      </c>
      <c r="R18" s="245">
        <v>3099.08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7.0000000000000007E-2</v>
      </c>
      <c r="Y18" s="247">
        <f t="shared" si="2"/>
        <v>18390.606985418784</v>
      </c>
      <c r="Z18" s="7">
        <f t="shared" si="5"/>
        <v>6.672213964574393E-2</v>
      </c>
      <c r="AA18" s="17">
        <f t="shared" si="3"/>
        <v>6.672213964574393E-2</v>
      </c>
      <c r="AB18" s="196">
        <f t="shared" si="4"/>
        <v>-3.2778603542560764E-3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7</v>
      </c>
      <c r="AI18" s="46">
        <f t="shared" si="12"/>
        <v>6.672213964574393E-2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0.01</v>
      </c>
      <c r="E19" s="568">
        <f t="shared" si="0"/>
        <v>2.1637177763722881E-2</v>
      </c>
      <c r="F19" s="566">
        <f t="shared" si="1"/>
        <v>1.163717776372288E-2</v>
      </c>
      <c r="G19" s="43"/>
      <c r="H19" s="197" t="s">
        <v>1169</v>
      </c>
      <c r="I19" s="242" t="s">
        <v>197</v>
      </c>
      <c r="J19" s="242" t="s">
        <v>699</v>
      </c>
      <c r="K19" s="242" t="s">
        <v>539</v>
      </c>
      <c r="L19" s="572" t="s">
        <v>2</v>
      </c>
      <c r="M19" s="572"/>
      <c r="N19" s="572"/>
      <c r="O19" s="241" t="s">
        <v>58</v>
      </c>
      <c r="P19" s="243">
        <v>1</v>
      </c>
      <c r="Q19" s="244">
        <v>13</v>
      </c>
      <c r="R19" s="245">
        <v>1889.08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>
        <v>7.0000000000000007E-2</v>
      </c>
      <c r="Y19" s="247">
        <f t="shared" si="2"/>
        <v>24558.04</v>
      </c>
      <c r="Z19" s="7">
        <f t="shared" si="5"/>
        <v>8.909792785006615E-2</v>
      </c>
      <c r="AA19" s="17">
        <f t="shared" si="3"/>
        <v>8.909792785006615E-2</v>
      </c>
      <c r="AB19" s="196">
        <f t="shared" si="4"/>
        <v>1.9097927850066143E-2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13</v>
      </c>
      <c r="AI19" s="46">
        <f t="shared" si="12"/>
        <v>8.909792785006615E-2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1178</v>
      </c>
      <c r="I20" s="242" t="s">
        <v>197</v>
      </c>
      <c r="J20" s="242" t="s">
        <v>712</v>
      </c>
      <c r="K20" s="242" t="s">
        <v>551</v>
      </c>
      <c r="L20" s="572" t="s">
        <v>61</v>
      </c>
      <c r="M20" s="572"/>
      <c r="N20" s="572"/>
      <c r="O20" s="241" t="s">
        <v>58</v>
      </c>
      <c r="P20" s="243">
        <v>1</v>
      </c>
      <c r="Q20" s="244">
        <v>23</v>
      </c>
      <c r="R20" s="245">
        <v>537.64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>
        <v>3.5000000000000003E-2</v>
      </c>
      <c r="Y20" s="247">
        <f t="shared" si="2"/>
        <v>12365.72</v>
      </c>
      <c r="Z20" s="7">
        <f t="shared" si="5"/>
        <v>4.4863516321910053E-2</v>
      </c>
      <c r="AA20" s="17">
        <f t="shared" si="3"/>
        <v>4.4863516321910053E-2</v>
      </c>
      <c r="AB20" s="196">
        <f t="shared" si="4"/>
        <v>9.86351632191005E-3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23</v>
      </c>
      <c r="AI20" s="46">
        <f t="shared" si="12"/>
        <v>4.4863516321910053E-2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1176</v>
      </c>
      <c r="I21" s="242" t="s">
        <v>197</v>
      </c>
      <c r="J21" s="242" t="s">
        <v>710</v>
      </c>
      <c r="K21" s="242" t="s">
        <v>678</v>
      </c>
      <c r="L21" s="572" t="s">
        <v>8</v>
      </c>
      <c r="M21" s="572"/>
      <c r="N21" s="572"/>
      <c r="O21" s="241" t="s">
        <v>58</v>
      </c>
      <c r="P21" s="243">
        <v>1</v>
      </c>
      <c r="Q21" s="244">
        <v>2200</v>
      </c>
      <c r="R21" s="245">
        <v>8.1890000000000001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 t="s">
        <v>306</v>
      </c>
      <c r="Y21" s="247">
        <f t="shared" si="2"/>
        <v>18015.8</v>
      </c>
      <c r="Z21" s="7">
        <f t="shared" si="5"/>
        <v>6.5362319165585755E-2</v>
      </c>
      <c r="AA21" s="17">
        <f t="shared" si="3"/>
        <v>6.5362319165585755E-2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2200</v>
      </c>
      <c r="AI21" s="46">
        <f t="shared" si="12"/>
        <v>6.5362319165585755E-2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1171</v>
      </c>
      <c r="I22" s="242" t="s">
        <v>197</v>
      </c>
      <c r="J22" s="242" t="s">
        <v>706</v>
      </c>
      <c r="K22" s="242" t="s">
        <v>541</v>
      </c>
      <c r="L22" s="572" t="s">
        <v>4</v>
      </c>
      <c r="M22" s="572"/>
      <c r="N22" s="572"/>
      <c r="O22" s="241" t="s">
        <v>865</v>
      </c>
      <c r="P22" s="243">
        <v>0.84774499830451</v>
      </c>
      <c r="Q22" s="244">
        <v>10</v>
      </c>
      <c r="R22" s="245">
        <v>2824.71</v>
      </c>
      <c r="S22" s="2" t="s">
        <v>220</v>
      </c>
      <c r="T22" s="2" t="s">
        <v>223</v>
      </c>
      <c r="U22" s="2" t="s">
        <v>622</v>
      </c>
      <c r="V22" s="109">
        <v>1</v>
      </c>
      <c r="W22" s="579">
        <v>1</v>
      </c>
      <c r="X22" s="130">
        <v>7.0000000000000007E-2</v>
      </c>
      <c r="Y22" s="247">
        <f t="shared" si="2"/>
        <v>23946.337741607324</v>
      </c>
      <c r="Z22" s="7">
        <f t="shared" si="5"/>
        <v>8.6878638212782661E-2</v>
      </c>
      <c r="AA22" s="17">
        <f t="shared" si="3"/>
        <v>8.6878638212782661E-2</v>
      </c>
      <c r="AB22" s="196">
        <f t="shared" si="4"/>
        <v>1.6878638212782654E-2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10</v>
      </c>
      <c r="AI22" s="46">
        <f t="shared" si="12"/>
        <v>8.6878638212782661E-2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1180</v>
      </c>
      <c r="I23" s="242" t="s">
        <v>197</v>
      </c>
      <c r="J23" s="242" t="s">
        <v>709</v>
      </c>
      <c r="K23" s="242" t="s">
        <v>547</v>
      </c>
      <c r="L23" s="572" t="s">
        <v>9</v>
      </c>
      <c r="M23" s="572"/>
      <c r="N23" s="572"/>
      <c r="O23" s="241" t="s">
        <v>58</v>
      </c>
      <c r="P23" s="243">
        <v>1</v>
      </c>
      <c r="Q23" s="244">
        <v>800</v>
      </c>
      <c r="R23" s="245">
        <v>16.254999999999999</v>
      </c>
      <c r="S23" s="2" t="s">
        <v>220</v>
      </c>
      <c r="T23" s="2" t="s">
        <v>230</v>
      </c>
      <c r="U23" s="2" t="s">
        <v>623</v>
      </c>
      <c r="V23" s="109">
        <v>1</v>
      </c>
      <c r="W23" s="579">
        <v>1</v>
      </c>
      <c r="X23" s="130">
        <v>2.5000000000000001E-2</v>
      </c>
      <c r="Y23" s="247">
        <f t="shared" si="2"/>
        <v>13004</v>
      </c>
      <c r="Z23" s="7">
        <f t="shared" si="5"/>
        <v>4.7179231476219607E-2</v>
      </c>
      <c r="AA23" s="17">
        <f t="shared" si="3"/>
        <v>4.7179231476219607E-2</v>
      </c>
      <c r="AB23" s="196">
        <f t="shared" si="4"/>
        <v>2.2179231476219606E-2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800</v>
      </c>
      <c r="AI23" s="46">
        <f t="shared" si="12"/>
        <v>4.7179231476219607E-2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1173</v>
      </c>
      <c r="I24" s="242" t="s">
        <v>197</v>
      </c>
      <c r="J24" s="242" t="s">
        <v>707</v>
      </c>
      <c r="K24" s="242" t="s">
        <v>543</v>
      </c>
      <c r="L24" s="572" t="s">
        <v>6</v>
      </c>
      <c r="M24" s="572"/>
      <c r="N24" s="572"/>
      <c r="O24" s="241" t="s">
        <v>58</v>
      </c>
      <c r="P24" s="243">
        <v>1</v>
      </c>
      <c r="Q24" s="244">
        <v>60</v>
      </c>
      <c r="R24" s="245">
        <v>1149.58</v>
      </c>
      <c r="S24" s="2" t="s">
        <v>226</v>
      </c>
      <c r="T24" s="2" t="s">
        <v>227</v>
      </c>
      <c r="U24" s="2" t="s">
        <v>622</v>
      </c>
      <c r="V24" s="109">
        <v>0.45</v>
      </c>
      <c r="W24" s="579">
        <v>1</v>
      </c>
      <c r="X24" s="130">
        <v>0.18</v>
      </c>
      <c r="Y24" s="247">
        <f t="shared" si="2"/>
        <v>68974.799999999988</v>
      </c>
      <c r="Z24" s="7">
        <f t="shared" si="5"/>
        <v>0.2502443905895072</v>
      </c>
      <c r="AA24" s="17">
        <f t="shared" si="3"/>
        <v>0.2502443905895072</v>
      </c>
      <c r="AB24" s="196">
        <f t="shared" si="4"/>
        <v>7.0244390589507211E-2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60</v>
      </c>
      <c r="AI24" s="46">
        <f t="shared" si="12"/>
        <v>0.2502443905895072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0.06</v>
      </c>
      <c r="E25" s="568">
        <f t="shared" si="0"/>
        <v>0.13149813972695207</v>
      </c>
      <c r="F25" s="566">
        <f t="shared" si="1"/>
        <v>7.149813972695207E-2</v>
      </c>
      <c r="G25" s="43"/>
      <c r="H25" s="197" t="s">
        <v>1175</v>
      </c>
      <c r="I25" s="242" t="s">
        <v>197</v>
      </c>
      <c r="J25" s="242" t="s">
        <v>702</v>
      </c>
      <c r="K25" s="242" t="s">
        <v>549</v>
      </c>
      <c r="L25" s="572" t="s">
        <v>12</v>
      </c>
      <c r="M25" s="572"/>
      <c r="N25" s="572"/>
      <c r="O25" s="241" t="s">
        <v>58</v>
      </c>
      <c r="P25" s="243">
        <v>1</v>
      </c>
      <c r="Q25" s="244">
        <v>270</v>
      </c>
      <c r="R25" s="245">
        <v>134.24</v>
      </c>
      <c r="S25" s="2" t="s">
        <v>13</v>
      </c>
      <c r="T25" s="2" t="s">
        <v>231</v>
      </c>
      <c r="U25" s="2" t="s">
        <v>621</v>
      </c>
      <c r="V25" s="109">
        <v>0</v>
      </c>
      <c r="W25" s="579">
        <v>1</v>
      </c>
      <c r="X25" s="130">
        <v>0.06</v>
      </c>
      <c r="Y25" s="247">
        <f t="shared" si="2"/>
        <v>36244.800000000003</v>
      </c>
      <c r="Z25" s="7">
        <f t="shared" si="5"/>
        <v>0.13149813972695207</v>
      </c>
      <c r="AA25" s="17">
        <f t="shared" si="3"/>
        <v>0.13149813972695207</v>
      </c>
      <c r="AB25" s="196">
        <f t="shared" si="4"/>
        <v>7.149813972695207E-2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270</v>
      </c>
      <c r="AI25" s="46">
        <f t="shared" si="12"/>
        <v>0.13149813972695207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0.18</v>
      </c>
      <c r="E26" s="568">
        <f t="shared" si="0"/>
        <v>0.2502443905895072</v>
      </c>
      <c r="F26" s="566">
        <f t="shared" si="1"/>
        <v>7.0244390589507211E-2</v>
      </c>
      <c r="G26" s="43"/>
      <c r="H26" s="197" t="s">
        <v>1172</v>
      </c>
      <c r="I26" s="242" t="s">
        <v>197</v>
      </c>
      <c r="J26" s="242" t="s">
        <v>700</v>
      </c>
      <c r="K26" s="242" t="s">
        <v>542</v>
      </c>
      <c r="L26" s="572" t="s">
        <v>5</v>
      </c>
      <c r="M26" s="572"/>
      <c r="N26" s="572"/>
      <c r="O26" s="241" t="s">
        <v>58</v>
      </c>
      <c r="P26" s="243">
        <v>1</v>
      </c>
      <c r="Q26" s="244">
        <v>20</v>
      </c>
      <c r="R26" s="245">
        <v>1114.3699999999999</v>
      </c>
      <c r="S26" s="2" t="s">
        <v>224</v>
      </c>
      <c r="T26" s="2" t="s">
        <v>225</v>
      </c>
      <c r="U26" s="2" t="s">
        <v>622</v>
      </c>
      <c r="V26" s="109">
        <v>0.3</v>
      </c>
      <c r="W26" s="579">
        <v>1</v>
      </c>
      <c r="X26" s="130">
        <v>0.06</v>
      </c>
      <c r="Y26" s="247">
        <f t="shared" si="2"/>
        <v>22287.399999999998</v>
      </c>
      <c r="Z26" s="7">
        <f t="shared" si="5"/>
        <v>8.0859920301683846E-2</v>
      </c>
      <c r="AA26" s="17">
        <f t="shared" si="3"/>
        <v>8.0859920301683846E-2</v>
      </c>
      <c r="AB26" s="196">
        <f t="shared" si="4"/>
        <v>2.0859920301683849E-2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20</v>
      </c>
      <c r="AI26" s="46">
        <f t="shared" si="12"/>
        <v>8.0859920301683846E-2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0.06</v>
      </c>
      <c r="E27" s="568">
        <f t="shared" si="0"/>
        <v>8.0859920301683846E-2</v>
      </c>
      <c r="F27" s="566">
        <f t="shared" si="1"/>
        <v>2.0859920301683849E-2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ref="Y27:Y78" si="13">IF(H27&lt;&gt;"",R27*W27*Q27*P27,"")</f>
        <v/>
      </c>
      <c r="Z27" s="7" t="str">
        <f t="shared" ref="Z27:Z78" si="14">IF(H27&lt;&gt;"",Y27/($D$6+$D$7),"")</f>
        <v/>
      </c>
      <c r="AA27" s="17" t="str">
        <f t="shared" si="3"/>
        <v/>
      </c>
      <c r="AB27" s="196" t="str">
        <f t="shared" ref="AB27:AB78" si="15">IF(AND(S27&lt;&gt;"",X27&lt;&gt;"-"),AA27-X27,"")</f>
        <v/>
      </c>
      <c r="AC27" s="247" t="str">
        <f t="shared" ref="AC27:AC78" si="16">IF(AND($AA27&lt;&gt;"",Q27&lt;&gt;""),($D$6+$D$7)*AA27-Y27,"")</f>
        <v/>
      </c>
      <c r="AD27" s="246" t="str">
        <f t="shared" ref="AD27:AD78" si="17">IF(AND($AC27&lt;&gt;""),AC27/R27/W27/P27,"")</f>
        <v/>
      </c>
      <c r="AE27" s="18" t="str">
        <f t="shared" ref="AE27:AE78" si="18">IF(Q27&lt;&gt;"",ROUND(AD27,0),"")</f>
        <v/>
      </c>
      <c r="AF27" s="247" t="str">
        <f t="shared" ref="AF27:AF78" si="19">IF(AD27&lt;&gt;"",AE27*R27*W27,"")</f>
        <v/>
      </c>
      <c r="AG27" s="247" t="str">
        <f t="shared" ref="AG27:AG78" si="20">IF(AD27&lt;&gt;"",AE27*R27*W27*P27,"")</f>
        <v/>
      </c>
      <c r="AH27" s="45" t="str">
        <f t="shared" ref="AH27:AH78" si="21">IF(H27&lt;&gt;"",AE27+Q27,"")</f>
        <v/>
      </c>
      <c r="AI27" s="46" t="str">
        <f t="shared" ref="AI27:AI78" si="22">IF(AH27&lt;&gt;"",(AH27*R27*W27*P27)/($D$6+$D$7),"")</f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2.5000000000000001E-2</v>
      </c>
      <c r="E31" s="568">
        <f t="shared" si="0"/>
        <v>0</v>
      </c>
      <c r="F31" s="566">
        <f t="shared" si="1"/>
        <v>-2.5000000000000001E-2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0.18</v>
      </c>
      <c r="E41" s="570">
        <f t="shared" si="0"/>
        <v>0</v>
      </c>
      <c r="F41" s="571">
        <f t="shared" si="1"/>
        <v>-0.18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58" priority="13">
      <formula>$M3&gt;$N3</formula>
    </cfRule>
  </conditionalFormatting>
  <conditionalFormatting sqref="L1:M1">
    <cfRule type="cellIs" dxfId="257" priority="10" operator="notBetween">
      <formula>0.99</formula>
      <formula>1.01</formula>
    </cfRule>
  </conditionalFormatting>
  <conditionalFormatting sqref="K7:N7">
    <cfRule type="expression" dxfId="256" priority="9">
      <formula>$M7&gt;$N7</formula>
    </cfRule>
  </conditionalFormatting>
  <conditionalFormatting sqref="D5">
    <cfRule type="cellIs" dxfId="255" priority="8" operator="greaterThan">
      <formula>TODAY()-60</formula>
    </cfRule>
  </conditionalFormatting>
  <conditionalFormatting sqref="D13:E13">
    <cfRule type="cellIs" dxfId="254" priority="6" operator="notBetween">
      <formula>0.99</formula>
      <formula>1.01</formula>
    </cfRule>
  </conditionalFormatting>
  <conditionalFormatting sqref="D3:E3">
    <cfRule type="cellIs" dxfId="253" priority="5" operator="notEqual">
      <formula>"D"</formula>
    </cfRule>
  </conditionalFormatting>
  <conditionalFormatting sqref="P16:P100 W16:W100">
    <cfRule type="cellIs" dxfId="252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51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50" priority="14" stopIfTrue="1">
      <formula>$AH$15&lt;0</formula>
    </cfRule>
  </conditionalFormatting>
  <hyperlinks>
    <hyperlink ref="B2" location="Dashboard!A1" display="Go to Dashboard" xr:uid="{8FF2A0EB-5D56-4143-8158-755E75D3863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739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9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B2AC5-AA2E-447B-8A62-85285578C7F5}">
  <sheetPr codeName="Sheet62">
    <tabColor rgb="FFFFFFFF"/>
  </sheetPr>
  <dimension ref="A1:BK116"/>
  <sheetViews>
    <sheetView zoomScale="88" zoomScaleNormal="88" workbookViewId="0">
      <selection activeCell="B2" sqref="B2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3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</row>
    <row r="2" spans="1:63" ht="28.5" customHeight="1" x14ac:dyDescent="0.25">
      <c r="A2" s="19"/>
      <c r="B2" s="535" t="s">
        <v>26</v>
      </c>
      <c r="C2" s="551"/>
      <c r="D2" s="551" t="s">
        <v>192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</row>
    <row r="3" spans="1:63" x14ac:dyDescent="0.25">
      <c r="A3" s="19"/>
      <c r="B3" s="552" t="s">
        <v>212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0.43610820765079977</v>
      </c>
      <c r="M3" s="131">
        <f>SUMIF($L$15:$L$100, "VIA *", AA$15:AA$100)</f>
        <v>0.43610820765079977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45924</v>
      </c>
      <c r="R3" s="248" t="s">
        <v>893</v>
      </c>
      <c r="S3" s="254"/>
      <c r="T3" s="254">
        <v>-140</v>
      </c>
      <c r="U3" s="268">
        <v>-7336.95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3" x14ac:dyDescent="0.25">
      <c r="A4" s="19"/>
      <c r="B4" s="553" t="s">
        <v>38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0.69374865527036977</v>
      </c>
      <c r="M4" s="132">
        <f>SUMPRODUCT($V$15:$V$100,AI15:AI100)</f>
        <v>0.69374865527036977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45924</v>
      </c>
      <c r="R4" s="249" t="s">
        <v>920</v>
      </c>
      <c r="S4" s="255"/>
      <c r="T4" s="255">
        <v>-70</v>
      </c>
      <c r="U4" s="269">
        <v>-5535.99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</row>
    <row r="5" spans="1:63" x14ac:dyDescent="0.25">
      <c r="A5" s="19"/>
      <c r="B5" s="554"/>
      <c r="C5" s="556">
        <v>45484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0.60678239215376317</v>
      </c>
      <c r="M5" s="134">
        <f>SUMIF($S$15:$S$100, "Actions*", AI$15:AI$100)</f>
        <v>0.60678239215376317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45923</v>
      </c>
      <c r="R5" s="249" t="s">
        <v>2</v>
      </c>
      <c r="S5" s="255"/>
      <c r="T5" s="255">
        <v>8</v>
      </c>
      <c r="U5" s="269">
        <v>14054.58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</row>
    <row r="6" spans="1:63" x14ac:dyDescent="0.25">
      <c r="A6" s="19"/>
      <c r="B6" s="25" t="s">
        <v>51</v>
      </c>
      <c r="C6" s="557"/>
      <c r="D6" s="574">
        <f>SUM(Y15:Y100)</f>
        <v>284703.22988124384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0.11167769334145741</v>
      </c>
      <c r="M6" s="136">
        <f>SUMIF($T$15:$T$100, "*Obligations d'Etat*", AI$15:AI$100)+SUMIF($T$15:$T$100, "Crédit*", AI$15:AI$100)+SUMIF($T$15:$T$100, "*Convertibles*", AI$15:AI$100)</f>
        <v>0.11167769334145741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45855</v>
      </c>
      <c r="R6" s="249" t="s">
        <v>633</v>
      </c>
      <c r="S6" s="255"/>
      <c r="T6" s="255">
        <v>110</v>
      </c>
      <c r="U6" s="269">
        <v>11140.53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</row>
    <row r="7" spans="1:63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4.6925073542624159E-2</v>
      </c>
      <c r="M7" s="136">
        <f>SUMIF($S$15:$S$100, "*Performance Absolue*", AI$15:AI$100)+SUMIF($S$15:$S$100, "*Alternative Investment*", AI$15:AI$100)</f>
        <v>4.6925073542624159E-2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45853</v>
      </c>
      <c r="R7" s="249" t="s">
        <v>53</v>
      </c>
      <c r="S7" s="255"/>
      <c r="T7" s="255">
        <v>-3</v>
      </c>
      <c r="U7" s="269">
        <v>-8294.2099999999991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</row>
    <row r="8" spans="1:63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45722</v>
      </c>
      <c r="R8" s="249" t="s">
        <v>8</v>
      </c>
      <c r="S8" s="255"/>
      <c r="T8" s="255">
        <v>1000</v>
      </c>
      <c r="U8" s="269">
        <v>6992.63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</row>
    <row r="9" spans="1:6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0.16197498011959865</v>
      </c>
      <c r="M9" s="136">
        <f>SUMIF($T$15:$T$100, "*Diversifié*", AI$15:AI$100)</f>
        <v>0.16197498011959865</v>
      </c>
      <c r="N9" s="135" t="s">
        <v>306</v>
      </c>
      <c r="O9" s="19"/>
      <c r="P9" s="19"/>
      <c r="Q9" s="587">
        <v>45631</v>
      </c>
      <c r="R9" s="249" t="s">
        <v>921</v>
      </c>
      <c r="S9" s="255"/>
      <c r="T9" s="255">
        <v>-9000</v>
      </c>
      <c r="U9" s="269">
        <v>-6327.29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</row>
    <row r="10" spans="1:63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45516</v>
      </c>
      <c r="R10" s="249" t="s">
        <v>3</v>
      </c>
      <c r="S10" s="255"/>
      <c r="T10" s="255">
        <v>6</v>
      </c>
      <c r="U10" s="269">
        <v>12912.3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</row>
    <row r="11" spans="1:63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7.2639860842556761E-2</v>
      </c>
      <c r="M11" s="132">
        <f>SUMIF($T$15:$T$100, "*Cash*", AI$15:AI$100)+SUMIF($S$15:$S$100, "*Monétaire*", AI$15:AI$100)</f>
        <v>7.2639860842556761E-2</v>
      </c>
      <c r="N11" s="133" t="s">
        <v>306</v>
      </c>
      <c r="O11" s="19"/>
      <c r="P11" s="19"/>
      <c r="Q11" s="588">
        <v>45516</v>
      </c>
      <c r="R11" s="250" t="s">
        <v>922</v>
      </c>
      <c r="S11" s="256"/>
      <c r="T11" s="256">
        <v>-760</v>
      </c>
      <c r="U11" s="270">
        <v>-7655.29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3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</row>
    <row r="13" spans="1:63" x14ac:dyDescent="0.25">
      <c r="A13" s="19"/>
      <c r="B13" s="19"/>
      <c r="C13" s="19"/>
      <c r="D13" s="137">
        <f>SUM(D15:D50)</f>
        <v>1.0000000000000002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</row>
    <row r="14" spans="1:63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</row>
    <row r="15" spans="1:63" x14ac:dyDescent="0.25">
      <c r="A15" s="585"/>
      <c r="B15" s="531" t="s">
        <v>222</v>
      </c>
      <c r="C15" s="532" t="s">
        <v>620</v>
      </c>
      <c r="D15" s="561">
        <v>0.17</v>
      </c>
      <c r="E15" s="562">
        <f t="shared" ref="E15:E50" si="0">SUMIFS($AI$15:$AI$100,$T$15:$T$100,$B15,$U$15:$U$100,$C15)</f>
        <v>8.7216832253290133E-2</v>
      </c>
      <c r="F15" s="563">
        <f t="shared" ref="F15:F50" si="1">E15-D15</f>
        <v>-8.2783167746709879E-2</v>
      </c>
      <c r="G15" s="43"/>
      <c r="H15" s="542" t="s">
        <v>1123</v>
      </c>
      <c r="I15" s="543" t="s">
        <v>192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1022.64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31" si="2">IF(H15&lt;&gt;"",R15*W15*Q15*P15,"")</f>
        <v>1022.64</v>
      </c>
      <c r="Z15" s="7">
        <f>IF(O15&lt;&gt;"",(Y15+$D$7)/($D$6+$D$7),"")</f>
        <v>3.5919508198996065E-3</v>
      </c>
      <c r="AA15" s="17">
        <f t="shared" ref="AA15:AA46" si="3">IF(S15&lt;&gt;"",Z15,"")</f>
        <v>3.5919508198996065E-3</v>
      </c>
      <c r="AB15" s="196">
        <f t="shared" ref="AB15:AB31" si="4">IF(AND(S15&lt;&gt;"",X15&lt;&gt;"-"),AA15-X15,"")</f>
        <v>-6.4080491801003937E-3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Q15-SUMIF(O16:O100,O15,AF16:AF100)+$D$7-SUMIF(O16:O100,"USD",AG16:AG100)-SUMIF(O16:O100,"CHF",AG16:AG100)</f>
        <v>1022.64</v>
      </c>
      <c r="AG15" s="539" t="s">
        <v>306</v>
      </c>
      <c r="AH15" s="45">
        <f>AF15</f>
        <v>1022.64</v>
      </c>
      <c r="AI15" s="46">
        <f>(AH15*P15)/($D$6+$D$7)</f>
        <v>3.5919508198996065E-3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</row>
    <row r="16" spans="1:63" x14ac:dyDescent="0.25">
      <c r="A16" s="585"/>
      <c r="B16" s="529" t="s">
        <v>221</v>
      </c>
      <c r="C16" s="530" t="s">
        <v>621</v>
      </c>
      <c r="D16" s="564">
        <v>0.1</v>
      </c>
      <c r="E16" s="565">
        <f t="shared" si="0"/>
        <v>0.31866986291131494</v>
      </c>
      <c r="F16" s="566">
        <f t="shared" si="1"/>
        <v>0.21866986291131493</v>
      </c>
      <c r="G16" s="43"/>
      <c r="H16" s="197" t="s">
        <v>1307</v>
      </c>
      <c r="I16" s="242" t="s">
        <v>192</v>
      </c>
      <c r="J16" s="242" t="s">
        <v>757</v>
      </c>
      <c r="K16" s="242" t="s">
        <v>1308</v>
      </c>
      <c r="L16" s="572" t="s">
        <v>912</v>
      </c>
      <c r="M16" s="572"/>
      <c r="N16" s="572"/>
      <c r="O16" s="241" t="s">
        <v>865</v>
      </c>
      <c r="P16" s="243">
        <v>0.84302815714044854</v>
      </c>
      <c r="Q16" s="244">
        <v>23</v>
      </c>
      <c r="R16" s="245">
        <v>467.51</v>
      </c>
      <c r="S16" s="2" t="s">
        <v>220</v>
      </c>
      <c r="T16" s="2" t="s">
        <v>222</v>
      </c>
      <c r="U16" s="2" t="s">
        <v>620</v>
      </c>
      <c r="V16" s="109">
        <v>1</v>
      </c>
      <c r="W16" s="579">
        <v>1</v>
      </c>
      <c r="X16" s="130" t="s">
        <v>306</v>
      </c>
      <c r="Y16" s="247">
        <f t="shared" si="2"/>
        <v>9064.8541561288148</v>
      </c>
      <c r="Z16" s="7">
        <f t="shared" ref="Z16:Z31" si="5">IF(H16&lt;&gt;"",Y16/($D$6+$D$7),"")</f>
        <v>3.1839660406768028E-2</v>
      </c>
      <c r="AA16" s="17">
        <f t="shared" si="3"/>
        <v>3.1839660406768028E-2</v>
      </c>
      <c r="AB16" s="196" t="str">
        <f t="shared" si="4"/>
        <v/>
      </c>
      <c r="AC16" s="247">
        <f t="shared" ref="AC16:AC31" si="6">IF(AND($AA16&lt;&gt;"",Q16&lt;&gt;""),($D$6+$D$7)*AA16-Y16,"")</f>
        <v>0</v>
      </c>
      <c r="AD16" s="246">
        <f t="shared" ref="AD16:AD31" si="7">IF(AND($AC16&lt;&gt;""),AC16/R16/W16/P16,"")</f>
        <v>0</v>
      </c>
      <c r="AE16" s="18">
        <f t="shared" ref="AE16:AE31" si="8">IF(Q16&lt;&gt;"",ROUND(AD16,0),"")</f>
        <v>0</v>
      </c>
      <c r="AF16" s="247">
        <f t="shared" ref="AF16:AF31" si="9">IF(AD16&lt;&gt;"",AE16*R16*W16,"")</f>
        <v>0</v>
      </c>
      <c r="AG16" s="247">
        <f t="shared" ref="AG16:AG31" si="10">IF(AD16&lt;&gt;"",AE16*R16*W16*P16,"")</f>
        <v>0</v>
      </c>
      <c r="AH16" s="45">
        <f t="shared" ref="AH16:AH31" si="11">IF(H16&lt;&gt;"",AE16+Q16,"")</f>
        <v>23</v>
      </c>
      <c r="AI16" s="46">
        <f t="shared" ref="AI16:AI31" si="12">IF(AH16&lt;&gt;"",(AH16*R16*W16*P16)/($D$6+$D$7),"")</f>
        <v>3.1839660406768028E-2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1:63" x14ac:dyDescent="0.25">
      <c r="A17" s="585"/>
      <c r="B17" s="529" t="s">
        <v>223</v>
      </c>
      <c r="C17" s="530" t="s">
        <v>622</v>
      </c>
      <c r="D17" s="564">
        <v>0.26</v>
      </c>
      <c r="E17" s="565">
        <f t="shared" si="0"/>
        <v>0.14806278741425011</v>
      </c>
      <c r="F17" s="566">
        <f t="shared" si="1"/>
        <v>-0.1119372125857499</v>
      </c>
      <c r="G17" s="43"/>
      <c r="H17" s="197" t="s">
        <v>1170</v>
      </c>
      <c r="I17" s="242" t="s">
        <v>192</v>
      </c>
      <c r="J17" s="242" t="s">
        <v>705</v>
      </c>
      <c r="K17" s="242" t="s">
        <v>540</v>
      </c>
      <c r="L17" s="572" t="s">
        <v>3</v>
      </c>
      <c r="M17" s="572"/>
      <c r="N17" s="572"/>
      <c r="O17" s="241" t="s">
        <v>865</v>
      </c>
      <c r="P17" s="243">
        <v>0.84302815714044854</v>
      </c>
      <c r="Q17" s="244">
        <v>6</v>
      </c>
      <c r="R17" s="245">
        <v>3116.95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7.0000000000000007E-2</v>
      </c>
      <c r="Y17" s="247">
        <f t="shared" si="2"/>
        <v>15766.059686393524</v>
      </c>
      <c r="Z17" s="7">
        <f t="shared" si="5"/>
        <v>5.5377171846522098E-2</v>
      </c>
      <c r="AA17" s="17">
        <f t="shared" si="3"/>
        <v>5.5377171846522098E-2</v>
      </c>
      <c r="AB17" s="196">
        <f t="shared" si="4"/>
        <v>-1.4622828153477908E-2</v>
      </c>
      <c r="AC17" s="247">
        <f t="shared" si="6"/>
        <v>1.8189894035458565E-12</v>
      </c>
      <c r="AD17" s="246">
        <f t="shared" si="7"/>
        <v>6.9224249041084865E-16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6</v>
      </c>
      <c r="AI17" s="46">
        <f t="shared" si="12"/>
        <v>5.5377171846522098E-2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x14ac:dyDescent="0.25">
      <c r="A18" s="585"/>
      <c r="B18" s="529" t="s">
        <v>230</v>
      </c>
      <c r="C18" s="530" t="s">
        <v>623</v>
      </c>
      <c r="D18" s="564">
        <v>0.05</v>
      </c>
      <c r="E18" s="565">
        <f t="shared" si="0"/>
        <v>5.2832909574908E-2</v>
      </c>
      <c r="F18" s="566">
        <f t="shared" si="1"/>
        <v>2.8329095749079977E-3</v>
      </c>
      <c r="G18" s="43"/>
      <c r="H18" s="197" t="s">
        <v>1261</v>
      </c>
      <c r="I18" s="242" t="s">
        <v>192</v>
      </c>
      <c r="J18" s="242" t="s">
        <v>732</v>
      </c>
      <c r="K18" s="242" t="s">
        <v>556</v>
      </c>
      <c r="L18" s="572" t="s">
        <v>878</v>
      </c>
      <c r="M18" s="572"/>
      <c r="N18" s="572"/>
      <c r="O18" s="241" t="s">
        <v>58</v>
      </c>
      <c r="P18" s="243">
        <v>1</v>
      </c>
      <c r="Q18" s="244">
        <v>126</v>
      </c>
      <c r="R18" s="245">
        <v>167.9</v>
      </c>
      <c r="S18" s="2" t="s">
        <v>220</v>
      </c>
      <c r="T18" s="2" t="s">
        <v>221</v>
      </c>
      <c r="U18" s="2" t="s">
        <v>621</v>
      </c>
      <c r="V18" s="109">
        <v>1</v>
      </c>
      <c r="W18" s="579">
        <v>1</v>
      </c>
      <c r="X18" s="130" t="s">
        <v>306</v>
      </c>
      <c r="Y18" s="247">
        <f t="shared" si="2"/>
        <v>21155.4</v>
      </c>
      <c r="Z18" s="7">
        <f t="shared" si="5"/>
        <v>7.43068493069938E-2</v>
      </c>
      <c r="AA18" s="17">
        <f t="shared" si="3"/>
        <v>7.43068493069938E-2</v>
      </c>
      <c r="AB18" s="196" t="str">
        <f t="shared" si="4"/>
        <v/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126</v>
      </c>
      <c r="AI18" s="46">
        <f t="shared" si="12"/>
        <v>7.43068493069938E-2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3.5919508198996065E-3</v>
      </c>
      <c r="F19" s="566">
        <f t="shared" si="1"/>
        <v>-6.4080491801003937E-3</v>
      </c>
      <c r="G19" s="43"/>
      <c r="H19" s="197" t="s">
        <v>1282</v>
      </c>
      <c r="I19" s="242" t="s">
        <v>192</v>
      </c>
      <c r="J19" s="242" t="s">
        <v>741</v>
      </c>
      <c r="K19" s="242" t="s">
        <v>553</v>
      </c>
      <c r="L19" s="572" t="s">
        <v>886</v>
      </c>
      <c r="M19" s="572"/>
      <c r="N19" s="572"/>
      <c r="O19" s="241" t="s">
        <v>58</v>
      </c>
      <c r="P19" s="243">
        <v>1</v>
      </c>
      <c r="Q19" s="244">
        <v>7</v>
      </c>
      <c r="R19" s="245">
        <v>2120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 t="s">
        <v>306</v>
      </c>
      <c r="Y19" s="247">
        <f t="shared" si="2"/>
        <v>14840</v>
      </c>
      <c r="Z19" s="7">
        <f t="shared" si="5"/>
        <v>5.2124452561321838E-2</v>
      </c>
      <c r="AA19" s="17">
        <f t="shared" si="3"/>
        <v>5.2124452561321838E-2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7</v>
      </c>
      <c r="AI19" s="46">
        <f t="shared" si="12"/>
        <v>5.2124452561321838E-2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</row>
    <row r="20" spans="1:63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1305</v>
      </c>
      <c r="I20" s="242" t="s">
        <v>192</v>
      </c>
      <c r="J20" s="242" t="s">
        <v>756</v>
      </c>
      <c r="K20" s="242" t="s">
        <v>1306</v>
      </c>
      <c r="L20" s="572" t="s">
        <v>911</v>
      </c>
      <c r="M20" s="572"/>
      <c r="N20" s="572"/>
      <c r="O20" s="241" t="s">
        <v>58</v>
      </c>
      <c r="P20" s="243">
        <v>1</v>
      </c>
      <c r="Q20" s="244">
        <v>45</v>
      </c>
      <c r="R20" s="245">
        <v>391.9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 t="s">
        <v>306</v>
      </c>
      <c r="Y20" s="247">
        <f t="shared" si="2"/>
        <v>17635.5</v>
      </c>
      <c r="Z20" s="7">
        <f t="shared" si="5"/>
        <v>6.1943448999002108E-2</v>
      </c>
      <c r="AA20" s="17">
        <f t="shared" si="3"/>
        <v>6.1943448999002108E-2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45</v>
      </c>
      <c r="AI20" s="46">
        <f t="shared" si="12"/>
        <v>6.1943448999002108E-2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</row>
    <row r="21" spans="1:63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1283</v>
      </c>
      <c r="I21" s="242" t="s">
        <v>192</v>
      </c>
      <c r="J21" s="242" t="s">
        <v>742</v>
      </c>
      <c r="K21" s="242" t="s">
        <v>555</v>
      </c>
      <c r="L21" s="572" t="s">
        <v>887</v>
      </c>
      <c r="M21" s="572"/>
      <c r="N21" s="572"/>
      <c r="O21" s="241" t="s">
        <v>58</v>
      </c>
      <c r="P21" s="243">
        <v>1</v>
      </c>
      <c r="Q21" s="244">
        <v>24</v>
      </c>
      <c r="R21" s="245">
        <v>525.1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 t="s">
        <v>306</v>
      </c>
      <c r="Y21" s="247">
        <f t="shared" si="2"/>
        <v>12602.400000000001</v>
      </c>
      <c r="Z21" s="7">
        <f t="shared" si="5"/>
        <v>4.4265040495876172E-2</v>
      </c>
      <c r="AA21" s="17">
        <f t="shared" si="3"/>
        <v>4.4265040495876172E-2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24</v>
      </c>
      <c r="AI21" s="46">
        <f t="shared" si="12"/>
        <v>4.4265040495876172E-2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</row>
    <row r="22" spans="1:63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1284</v>
      </c>
      <c r="I22" s="242" t="s">
        <v>192</v>
      </c>
      <c r="J22" s="242" t="s">
        <v>1285</v>
      </c>
      <c r="K22" s="242" t="s">
        <v>557</v>
      </c>
      <c r="L22" s="572" t="s">
        <v>1286</v>
      </c>
      <c r="M22" s="572"/>
      <c r="N22" s="572"/>
      <c r="O22" s="241" t="s">
        <v>1132</v>
      </c>
      <c r="P22" s="243">
        <v>1.0917268936002968</v>
      </c>
      <c r="Q22" s="244">
        <v>110</v>
      </c>
      <c r="R22" s="245">
        <v>78.25</v>
      </c>
      <c r="S22" s="2" t="s">
        <v>220</v>
      </c>
      <c r="T22" s="2" t="s">
        <v>221</v>
      </c>
      <c r="U22" s="2" t="s">
        <v>621</v>
      </c>
      <c r="V22" s="109">
        <v>1</v>
      </c>
      <c r="W22" s="579">
        <v>1</v>
      </c>
      <c r="X22" s="130" t="s">
        <v>306</v>
      </c>
      <c r="Y22" s="247">
        <f t="shared" si="2"/>
        <v>9397.0392366645556</v>
      </c>
      <c r="Z22" s="7">
        <f t="shared" si="5"/>
        <v>3.3006437055822208E-2</v>
      </c>
      <c r="AA22" s="17">
        <f t="shared" si="3"/>
        <v>3.3006437055822208E-2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110</v>
      </c>
      <c r="AI22" s="46">
        <f t="shared" si="12"/>
        <v>3.3006437055822208E-2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1169</v>
      </c>
      <c r="I23" s="242" t="s">
        <v>192</v>
      </c>
      <c r="J23" s="242" t="s">
        <v>699</v>
      </c>
      <c r="K23" s="242" t="s">
        <v>539</v>
      </c>
      <c r="L23" s="572" t="s">
        <v>2</v>
      </c>
      <c r="M23" s="572"/>
      <c r="N23" s="572"/>
      <c r="O23" s="241" t="s">
        <v>58</v>
      </c>
      <c r="P23" s="243">
        <v>1</v>
      </c>
      <c r="Q23" s="244">
        <v>8</v>
      </c>
      <c r="R23" s="245">
        <v>1887</v>
      </c>
      <c r="S23" s="2" t="s">
        <v>220</v>
      </c>
      <c r="T23" s="2" t="s">
        <v>221</v>
      </c>
      <c r="U23" s="2" t="s">
        <v>621</v>
      </c>
      <c r="V23" s="109">
        <v>1</v>
      </c>
      <c r="W23" s="579">
        <v>1</v>
      </c>
      <c r="X23" s="130">
        <v>7.0000000000000007E-2</v>
      </c>
      <c r="Y23" s="247">
        <f t="shared" si="2"/>
        <v>15096</v>
      </c>
      <c r="Z23" s="7">
        <f t="shared" si="5"/>
        <v>5.302363449229882E-2</v>
      </c>
      <c r="AA23" s="17">
        <f t="shared" si="3"/>
        <v>5.302363449229882E-2</v>
      </c>
      <c r="AB23" s="196">
        <f t="shared" si="4"/>
        <v>-1.6976365507701187E-2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8</v>
      </c>
      <c r="AI23" s="46">
        <f t="shared" si="12"/>
        <v>5.302363449229882E-2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1202</v>
      </c>
      <c r="I24" s="242" t="s">
        <v>192</v>
      </c>
      <c r="J24" s="242" t="s">
        <v>710</v>
      </c>
      <c r="K24" s="242" t="s">
        <v>546</v>
      </c>
      <c r="L24" s="572" t="s">
        <v>8</v>
      </c>
      <c r="M24" s="572"/>
      <c r="N24" s="572"/>
      <c r="O24" s="241" t="s">
        <v>865</v>
      </c>
      <c r="P24" s="243">
        <v>0.84302815714044854</v>
      </c>
      <c r="Q24" s="244">
        <v>1000</v>
      </c>
      <c r="R24" s="245">
        <v>9.8800000000000008</v>
      </c>
      <c r="S24" s="2" t="s">
        <v>220</v>
      </c>
      <c r="T24" s="2" t="s">
        <v>223</v>
      </c>
      <c r="U24" s="2" t="s">
        <v>622</v>
      </c>
      <c r="V24" s="109">
        <v>1</v>
      </c>
      <c r="W24" s="579">
        <v>1</v>
      </c>
      <c r="X24" s="130">
        <v>0.05</v>
      </c>
      <c r="Y24" s="247">
        <f t="shared" si="2"/>
        <v>8329.1181925476321</v>
      </c>
      <c r="Z24" s="7">
        <f t="shared" si="5"/>
        <v>2.9255439764494053E-2</v>
      </c>
      <c r="AA24" s="17">
        <f t="shared" si="3"/>
        <v>2.9255439764494053E-2</v>
      </c>
      <c r="AB24" s="196">
        <f t="shared" si="4"/>
        <v>-2.074456023550595E-2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1000</v>
      </c>
      <c r="AI24" s="46">
        <f t="shared" si="12"/>
        <v>2.9255439764494053E-2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x14ac:dyDescent="0.25">
      <c r="A25" s="585"/>
      <c r="B25" s="529" t="s">
        <v>231</v>
      </c>
      <c r="C25" s="530" t="s">
        <v>621</v>
      </c>
      <c r="D25" s="567">
        <v>7.0000000000000007E-2</v>
      </c>
      <c r="E25" s="568">
        <f t="shared" si="0"/>
        <v>7.085799486157858E-2</v>
      </c>
      <c r="F25" s="566">
        <f t="shared" si="1"/>
        <v>8.5799486157857319E-4</v>
      </c>
      <c r="G25" s="43"/>
      <c r="H25" s="197" t="s">
        <v>1171</v>
      </c>
      <c r="I25" s="242" t="s">
        <v>192</v>
      </c>
      <c r="J25" s="242" t="s">
        <v>706</v>
      </c>
      <c r="K25" s="242" t="s">
        <v>541</v>
      </c>
      <c r="L25" s="572" t="s">
        <v>4</v>
      </c>
      <c r="M25" s="572"/>
      <c r="N25" s="572"/>
      <c r="O25" s="241" t="s">
        <v>865</v>
      </c>
      <c r="P25" s="243">
        <v>0.84302815714044854</v>
      </c>
      <c r="Q25" s="244">
        <v>14</v>
      </c>
      <c r="R25" s="245">
        <v>2865.93</v>
      </c>
      <c r="S25" s="2" t="s">
        <v>220</v>
      </c>
      <c r="T25" s="2" t="s">
        <v>223</v>
      </c>
      <c r="U25" s="2" t="s">
        <v>622</v>
      </c>
      <c r="V25" s="109">
        <v>1</v>
      </c>
      <c r="W25" s="579">
        <v>1</v>
      </c>
      <c r="X25" s="130">
        <v>7.0000000000000007E-2</v>
      </c>
      <c r="Y25" s="247">
        <f t="shared" si="2"/>
        <v>33824.835609509355</v>
      </c>
      <c r="Z25" s="7">
        <f t="shared" si="5"/>
        <v>0.11880734764975606</v>
      </c>
      <c r="AA25" s="17">
        <f t="shared" si="3"/>
        <v>0.11880734764975606</v>
      </c>
      <c r="AB25" s="196">
        <f t="shared" si="4"/>
        <v>4.8807347649756055E-2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14</v>
      </c>
      <c r="AI25" s="46">
        <f t="shared" si="12"/>
        <v>0.11880734764975606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</row>
    <row r="26" spans="1:63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0.16197498011959865</v>
      </c>
      <c r="F26" s="566">
        <f t="shared" si="1"/>
        <v>-1.8025019880401338E-2</v>
      </c>
      <c r="G26" s="43"/>
      <c r="H26" s="197" t="s">
        <v>1180</v>
      </c>
      <c r="I26" s="242" t="s">
        <v>192</v>
      </c>
      <c r="J26" s="242" t="s">
        <v>709</v>
      </c>
      <c r="K26" s="242" t="s">
        <v>547</v>
      </c>
      <c r="L26" s="572" t="s">
        <v>9</v>
      </c>
      <c r="M26" s="572"/>
      <c r="N26" s="572"/>
      <c r="O26" s="241" t="s">
        <v>58</v>
      </c>
      <c r="P26" s="243">
        <v>1</v>
      </c>
      <c r="Q26" s="244">
        <v>900</v>
      </c>
      <c r="R26" s="245">
        <v>16.713000000000001</v>
      </c>
      <c r="S26" s="2" t="s">
        <v>220</v>
      </c>
      <c r="T26" s="2" t="s">
        <v>230</v>
      </c>
      <c r="U26" s="2" t="s">
        <v>623</v>
      </c>
      <c r="V26" s="109">
        <v>1</v>
      </c>
      <c r="W26" s="579">
        <v>1</v>
      </c>
      <c r="X26" s="130">
        <v>0.05</v>
      </c>
      <c r="Y26" s="247">
        <f t="shared" si="2"/>
        <v>15041.7</v>
      </c>
      <c r="Z26" s="7">
        <f t="shared" si="5"/>
        <v>5.2832909574908E-2</v>
      </c>
      <c r="AA26" s="17">
        <f t="shared" si="3"/>
        <v>5.2832909574908E-2</v>
      </c>
      <c r="AB26" s="196">
        <f t="shared" si="4"/>
        <v>2.8329095749079977E-3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900</v>
      </c>
      <c r="AI26" s="46">
        <f t="shared" si="12"/>
        <v>5.2832909574908E-2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</row>
    <row r="27" spans="1:63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4.6925073542624159E-2</v>
      </c>
      <c r="F27" s="566">
        <f t="shared" si="1"/>
        <v>-1.3074926457375839E-2</v>
      </c>
      <c r="G27" s="43"/>
      <c r="H27" s="197" t="s">
        <v>1173</v>
      </c>
      <c r="I27" s="242" t="s">
        <v>192</v>
      </c>
      <c r="J27" s="242" t="s">
        <v>707</v>
      </c>
      <c r="K27" s="242" t="s">
        <v>543</v>
      </c>
      <c r="L27" s="572" t="s">
        <v>6</v>
      </c>
      <c r="M27" s="572"/>
      <c r="N27" s="572"/>
      <c r="O27" s="241" t="s">
        <v>58</v>
      </c>
      <c r="P27" s="243">
        <v>1</v>
      </c>
      <c r="Q27" s="244">
        <v>40</v>
      </c>
      <c r="R27" s="245">
        <v>1152.8699999999999</v>
      </c>
      <c r="S27" s="2" t="s">
        <v>226</v>
      </c>
      <c r="T27" s="2" t="s">
        <v>227</v>
      </c>
      <c r="U27" s="2" t="s">
        <v>622</v>
      </c>
      <c r="V27" s="109">
        <v>0.45</v>
      </c>
      <c r="W27" s="579">
        <v>1</v>
      </c>
      <c r="X27" s="130">
        <v>0.18</v>
      </c>
      <c r="Y27" s="247">
        <f t="shared" si="2"/>
        <v>46114.799999999996</v>
      </c>
      <c r="Z27" s="7">
        <f t="shared" si="5"/>
        <v>0.16197498011959865</v>
      </c>
      <c r="AA27" s="17">
        <f t="shared" si="3"/>
        <v>0.16197498011959865</v>
      </c>
      <c r="AB27" s="196">
        <f t="shared" si="4"/>
        <v>-1.8025019880401338E-2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40</v>
      </c>
      <c r="AI27" s="46">
        <f t="shared" si="12"/>
        <v>0.16197498011959865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</row>
    <row r="28" spans="1:63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1175</v>
      </c>
      <c r="I28" s="242" t="s">
        <v>192</v>
      </c>
      <c r="J28" s="242" t="s">
        <v>702</v>
      </c>
      <c r="K28" s="242" t="s">
        <v>549</v>
      </c>
      <c r="L28" s="572" t="s">
        <v>12</v>
      </c>
      <c r="M28" s="572"/>
      <c r="N28" s="572"/>
      <c r="O28" s="241" t="s">
        <v>58</v>
      </c>
      <c r="P28" s="243">
        <v>1</v>
      </c>
      <c r="Q28" s="244">
        <v>150</v>
      </c>
      <c r="R28" s="245">
        <v>134.49</v>
      </c>
      <c r="S28" s="2" t="s">
        <v>13</v>
      </c>
      <c r="T28" s="2" t="s">
        <v>231</v>
      </c>
      <c r="U28" s="2" t="s">
        <v>621</v>
      </c>
      <c r="V28" s="109">
        <v>0</v>
      </c>
      <c r="W28" s="579">
        <v>1</v>
      </c>
      <c r="X28" s="130">
        <v>7.0000000000000007E-2</v>
      </c>
      <c r="Y28" s="247">
        <f t="shared" si="2"/>
        <v>20173.5</v>
      </c>
      <c r="Z28" s="7">
        <f t="shared" si="5"/>
        <v>7.085799486157858E-2</v>
      </c>
      <c r="AA28" s="17">
        <f t="shared" si="3"/>
        <v>7.085799486157858E-2</v>
      </c>
      <c r="AB28" s="196">
        <f t="shared" si="4"/>
        <v>8.5799486157857319E-4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150</v>
      </c>
      <c r="AI28" s="46">
        <f t="shared" si="12"/>
        <v>7.085799486157858E-2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1124</v>
      </c>
      <c r="I29" s="242" t="s">
        <v>192</v>
      </c>
      <c r="J29" s="242" t="s">
        <v>701</v>
      </c>
      <c r="K29" s="242" t="s">
        <v>544</v>
      </c>
      <c r="L29" s="572" t="s">
        <v>53</v>
      </c>
      <c r="M29" s="572"/>
      <c r="N29" s="572"/>
      <c r="O29" s="241" t="s">
        <v>58</v>
      </c>
      <c r="P29" s="243">
        <v>1</v>
      </c>
      <c r="Q29" s="244">
        <v>7</v>
      </c>
      <c r="R29" s="245">
        <v>2808.3090000000002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>
        <v>7.0000000000000007E-2</v>
      </c>
      <c r="Y29" s="247">
        <f t="shared" si="2"/>
        <v>19658.163</v>
      </c>
      <c r="Z29" s="7">
        <f t="shared" si="5"/>
        <v>6.9047910022657158E-2</v>
      </c>
      <c r="AA29" s="17">
        <f t="shared" si="3"/>
        <v>6.9047910022657158E-2</v>
      </c>
      <c r="AB29" s="196">
        <f t="shared" si="4"/>
        <v>-9.5208997734284873E-4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7</v>
      </c>
      <c r="AI29" s="46">
        <f t="shared" si="12"/>
        <v>6.9047910022657158E-2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1210</v>
      </c>
      <c r="I30" s="242" t="s">
        <v>192</v>
      </c>
      <c r="J30" s="242" t="s">
        <v>703</v>
      </c>
      <c r="K30" s="242" t="s">
        <v>632</v>
      </c>
      <c r="L30" s="572" t="s">
        <v>633</v>
      </c>
      <c r="M30" s="572"/>
      <c r="N30" s="572"/>
      <c r="O30" s="241" t="s">
        <v>58</v>
      </c>
      <c r="P30" s="243">
        <v>1</v>
      </c>
      <c r="Q30" s="244">
        <v>110</v>
      </c>
      <c r="R30" s="245">
        <v>105.65</v>
      </c>
      <c r="S30" s="2" t="s">
        <v>236</v>
      </c>
      <c r="T30" s="2" t="s">
        <v>704</v>
      </c>
      <c r="U30" s="2" t="s">
        <v>623</v>
      </c>
      <c r="V30" s="109">
        <v>0</v>
      </c>
      <c r="W30" s="579">
        <v>1</v>
      </c>
      <c r="X30" s="130">
        <v>0.03</v>
      </c>
      <c r="Y30" s="247">
        <f t="shared" si="2"/>
        <v>11621.5</v>
      </c>
      <c r="Z30" s="7">
        <f t="shared" si="5"/>
        <v>4.0819698479878826E-2</v>
      </c>
      <c r="AA30" s="17">
        <f t="shared" si="3"/>
        <v>4.0819698479878826E-2</v>
      </c>
      <c r="AB30" s="196">
        <f t="shared" si="4"/>
        <v>1.0819698479878827E-2</v>
      </c>
      <c r="AC30" s="247">
        <f t="shared" si="6"/>
        <v>1.8189894035458565E-12</v>
      </c>
      <c r="AD30" s="246">
        <f t="shared" si="7"/>
        <v>1.7217126394186999E-14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110</v>
      </c>
      <c r="AI30" s="46">
        <f t="shared" si="12"/>
        <v>4.0819698479878826E-2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</row>
    <row r="31" spans="1:63" x14ac:dyDescent="0.25">
      <c r="A31" s="585"/>
      <c r="B31" s="529" t="s">
        <v>704</v>
      </c>
      <c r="C31" s="530" t="s">
        <v>623</v>
      </c>
      <c r="D31" s="567">
        <v>0.03</v>
      </c>
      <c r="E31" s="568">
        <f t="shared" si="0"/>
        <v>4.0819698479878826E-2</v>
      </c>
      <c r="F31" s="566">
        <f t="shared" si="1"/>
        <v>1.0819698479878827E-2</v>
      </c>
      <c r="G31" s="43"/>
      <c r="H31" s="197" t="s">
        <v>1172</v>
      </c>
      <c r="I31" s="242" t="s">
        <v>192</v>
      </c>
      <c r="J31" s="242" t="s">
        <v>700</v>
      </c>
      <c r="K31" s="242" t="s">
        <v>542</v>
      </c>
      <c r="L31" s="572" t="s">
        <v>5</v>
      </c>
      <c r="M31" s="572"/>
      <c r="N31" s="572"/>
      <c r="O31" s="241" t="s">
        <v>58</v>
      </c>
      <c r="P31" s="243">
        <v>1</v>
      </c>
      <c r="Q31" s="244">
        <v>12</v>
      </c>
      <c r="R31" s="245">
        <v>1113.31</v>
      </c>
      <c r="S31" s="2" t="s">
        <v>224</v>
      </c>
      <c r="T31" s="2" t="s">
        <v>225</v>
      </c>
      <c r="U31" s="2" t="s">
        <v>622</v>
      </c>
      <c r="V31" s="109">
        <v>0.3</v>
      </c>
      <c r="W31" s="579">
        <v>1</v>
      </c>
      <c r="X31" s="130">
        <v>0.06</v>
      </c>
      <c r="Y31" s="247">
        <f t="shared" si="2"/>
        <v>13359.72</v>
      </c>
      <c r="Z31" s="7">
        <f t="shared" si="5"/>
        <v>4.6925073542624159E-2</v>
      </c>
      <c r="AA31" s="17">
        <f t="shared" si="3"/>
        <v>4.6925073542624159E-2</v>
      </c>
      <c r="AB31" s="196">
        <f t="shared" si="4"/>
        <v>-1.3074926457375839E-2</v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12</v>
      </c>
      <c r="AI31" s="46">
        <f t="shared" si="12"/>
        <v>4.6925073542624159E-2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</row>
    <row r="32" spans="1:63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ref="Y32:Y78" si="13">IF(H32&lt;&gt;"",R32*W32*Q32*P32,"")</f>
        <v/>
      </c>
      <c r="Z32" s="7" t="str">
        <f t="shared" ref="Z32:Z78" si="14">IF(H32&lt;&gt;"",Y32/($D$6+$D$7),"")</f>
        <v/>
      </c>
      <c r="AA32" s="17" t="str">
        <f t="shared" si="3"/>
        <v/>
      </c>
      <c r="AB32" s="196" t="str">
        <f t="shared" ref="AB32:AB78" si="15">IF(AND(S32&lt;&gt;"",X32&lt;&gt;"-"),AA32-X32,"")</f>
        <v/>
      </c>
      <c r="AC32" s="247" t="str">
        <f t="shared" ref="AC32:AC78" si="16">IF(AND($AA32&lt;&gt;"",Q32&lt;&gt;""),($D$6+$D$7)*AA32-Y32,"")</f>
        <v/>
      </c>
      <c r="AD32" s="246" t="str">
        <f t="shared" ref="AD32:AD78" si="17">IF(AND($AC32&lt;&gt;""),AC32/R32/W32/P32,"")</f>
        <v/>
      </c>
      <c r="AE32" s="18" t="str">
        <f t="shared" ref="AE32:AE78" si="18">IF(Q32&lt;&gt;"",ROUND(AD32,0),"")</f>
        <v/>
      </c>
      <c r="AF32" s="247" t="str">
        <f t="shared" ref="AF32:AF78" si="19">IF(AD32&lt;&gt;"",AE32*R32*W32,"")</f>
        <v/>
      </c>
      <c r="AG32" s="247" t="str">
        <f t="shared" ref="AG32:AG78" si="20">IF(AD32&lt;&gt;"",AE32*R32*W32*P32,"")</f>
        <v/>
      </c>
      <c r="AH32" s="45" t="str">
        <f t="shared" ref="AH32:AH78" si="21">IF(H32&lt;&gt;"",AE32+Q32,"")</f>
        <v/>
      </c>
      <c r="AI32" s="46" t="str">
        <f t="shared" ref="AI32:AI78" si="22">IF(AH32&lt;&gt;"",(AH32*R32*W32*P32)/($D$6+$D$7),"")</f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</row>
    <row r="33" spans="1:63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</row>
    <row r="36" spans="1:63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</row>
    <row r="37" spans="1:63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</row>
    <row r="41" spans="1:63" x14ac:dyDescent="0.25">
      <c r="A41" s="585"/>
      <c r="B41" s="533" t="s">
        <v>229</v>
      </c>
      <c r="C41" s="534" t="s">
        <v>621</v>
      </c>
      <c r="D41" s="569">
        <v>7.0000000000000007E-2</v>
      </c>
      <c r="E41" s="570">
        <f t="shared" si="0"/>
        <v>6.9047910022657158E-2</v>
      </c>
      <c r="F41" s="571">
        <f t="shared" si="1"/>
        <v>-9.5208997734284873E-4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</row>
    <row r="42" spans="1:63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63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</row>
    <row r="46" spans="1:63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</row>
    <row r="54" spans="1:63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</row>
    <row r="55" spans="1:63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</row>
    <row r="59" spans="1:63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</row>
    <row r="60" spans="1:63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</row>
    <row r="68" spans="1:63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</row>
    <row r="70" spans="1:63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</row>
    <row r="71" spans="1:63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</row>
    <row r="72" spans="1:63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</row>
    <row r="73" spans="1:63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</row>
    <row r="74" spans="1:63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</row>
    <row r="75" spans="1:63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</row>
    <row r="85" spans="1:63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</row>
    <row r="86" spans="1:63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</row>
    <row r="87" spans="1:63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</row>
    <row r="88" spans="1:63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</row>
    <row r="89" spans="1:63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</row>
    <row r="90" spans="1:63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</row>
    <row r="91" spans="1:63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</row>
    <row r="92" spans="1:63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</row>
    <row r="93" spans="1:63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</row>
    <row r="94" spans="1:63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</row>
    <row r="95" spans="1:63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</row>
    <row r="96" spans="1:63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</row>
    <row r="97" spans="1:63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</row>
    <row r="98" spans="1:63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</row>
    <row r="99" spans="1:63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</row>
    <row r="100" spans="1:63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</row>
    <row r="101" spans="1:6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</row>
    <row r="102" spans="1:63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</row>
    <row r="103" spans="1:6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</row>
    <row r="104" spans="1:6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</row>
    <row r="105" spans="1:6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</row>
    <row r="106" spans="1:6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</row>
    <row r="107" spans="1:6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</row>
    <row r="108" spans="1:6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</row>
    <row r="109" spans="1:6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</row>
    <row r="110" spans="1:6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</row>
    <row r="111" spans="1:6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</row>
    <row r="112" spans="1:6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</row>
    <row r="113" spans="1:62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</row>
    <row r="114" spans="1:62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</row>
    <row r="115" spans="1:62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</row>
    <row r="116" spans="1:62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49" priority="29">
      <formula>$M3&gt;$N3</formula>
    </cfRule>
  </conditionalFormatting>
  <conditionalFormatting sqref="L1:M1">
    <cfRule type="cellIs" dxfId="248" priority="26" operator="notBetween">
      <formula>0.99</formula>
      <formula>1.01</formula>
    </cfRule>
  </conditionalFormatting>
  <conditionalFormatting sqref="K7:N7">
    <cfRule type="expression" dxfId="247" priority="25">
      <formula>$M7&gt;$N7</formula>
    </cfRule>
  </conditionalFormatting>
  <conditionalFormatting sqref="D5">
    <cfRule type="cellIs" dxfId="246" priority="24" operator="greaterThan">
      <formula>TODAY()-60</formula>
    </cfRule>
  </conditionalFormatting>
  <conditionalFormatting sqref="D13:E13">
    <cfRule type="cellIs" dxfId="245" priority="22" operator="notBetween">
      <formula>0.99</formula>
      <formula>1.01</formula>
    </cfRule>
  </conditionalFormatting>
  <conditionalFormatting sqref="D3:E3">
    <cfRule type="cellIs" dxfId="244" priority="21" operator="notEqual">
      <formula>"D"</formula>
    </cfRule>
  </conditionalFormatting>
  <conditionalFormatting sqref="P16:P100 W16:W100">
    <cfRule type="cellIs" dxfId="243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42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41" priority="30" stopIfTrue="1">
      <formula>$AH$15&lt;0</formula>
    </cfRule>
  </conditionalFormatting>
  <hyperlinks>
    <hyperlink ref="B2" location="Dashboard!A1" display="Go to Dashboard" xr:uid="{1D36D06B-7593-4677-B084-4C561CF63D08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377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7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4238E-AE9C-4842-87BB-83179CC292B0}">
  <sheetPr codeName="Sheet63">
    <tabColor rgb="FFFFFFFF"/>
  </sheetPr>
  <dimension ref="A1:BJ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</row>
    <row r="2" spans="1:62" ht="28.5" customHeight="1" x14ac:dyDescent="0.25">
      <c r="A2" s="19"/>
      <c r="B2" s="535" t="s">
        <v>26</v>
      </c>
      <c r="C2" s="551"/>
      <c r="D2" s="551" t="s">
        <v>594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</row>
    <row r="3" spans="1:62" x14ac:dyDescent="0.25">
      <c r="A3" s="19"/>
      <c r="B3" s="552" t="s">
        <v>693</v>
      </c>
      <c r="C3" s="237" t="s">
        <v>34</v>
      </c>
      <c r="D3" s="583" t="s">
        <v>1301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0.57095794579538317</v>
      </c>
      <c r="M3" s="131">
        <f>SUMIF($L$15:$L$100, "VIA *", AA$15:AA$100)</f>
        <v>0.57095794579538317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45894</v>
      </c>
      <c r="R3" s="248" t="s">
        <v>53</v>
      </c>
      <c r="S3" s="254"/>
      <c r="T3" s="254">
        <v>6</v>
      </c>
      <c r="U3" s="268">
        <v>16718.79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2" x14ac:dyDescent="0.25">
      <c r="A4" s="19"/>
      <c r="B4" s="553" t="s">
        <v>42</v>
      </c>
      <c r="C4" s="238" t="s">
        <v>39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0.76328019581079787</v>
      </c>
      <c r="M4" s="132">
        <f>SUMPRODUCT($V$15:$V$100,AI15:AI100)</f>
        <v>0.76328019581079787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45754</v>
      </c>
      <c r="R4" s="249" t="s">
        <v>53</v>
      </c>
      <c r="S4" s="255"/>
      <c r="T4" s="255">
        <v>-9</v>
      </c>
      <c r="U4" s="269">
        <v>-24762.38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2" x14ac:dyDescent="0.25">
      <c r="A5" s="19"/>
      <c r="B5" s="554"/>
      <c r="C5" s="556">
        <v>45446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0.68197801822456672</v>
      </c>
      <c r="M5" s="134">
        <f>SUMIF($S$15:$S$100, "Actions*", AI$15:AI$100)</f>
        <v>0.68197801822456672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45754</v>
      </c>
      <c r="R5" s="249" t="s">
        <v>7</v>
      </c>
      <c r="S5" s="255"/>
      <c r="T5" s="255">
        <v>20</v>
      </c>
      <c r="U5" s="269">
        <v>7858.82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2" x14ac:dyDescent="0.25">
      <c r="A6" s="19"/>
      <c r="B6" s="25" t="s">
        <v>51</v>
      </c>
      <c r="C6" s="557"/>
      <c r="D6" s="574">
        <f>SUM(Y15:Y100)</f>
        <v>308645.71829438547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4.7931654719699103E-2</v>
      </c>
      <c r="M6" s="136">
        <f>SUMIF($T$15:$T$100, "*Obligations d'Etat*", AI$15:AI$100)+SUMIF($T$15:$T$100, "Crédit*", AI$15:AI$100)+SUMIF($T$15:$T$100, "*Convertibles*", AI$15:AI$100)</f>
        <v>4.7931654719699103E-2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45663</v>
      </c>
      <c r="R6" s="249" t="s">
        <v>8</v>
      </c>
      <c r="S6" s="255"/>
      <c r="T6" s="255">
        <v>1500</v>
      </c>
      <c r="U6" s="269">
        <v>11183.5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2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4.6892048527288045E-2</v>
      </c>
      <c r="M7" s="136">
        <f>SUMIF($S$15:$S$100, "*Performance Absolue*", AI$15:AI$100)+SUMIF($S$15:$S$100, "*Alternative Investment*", AI$15:AI$100)</f>
        <v>4.6892048527288045E-2</v>
      </c>
      <c r="N7" s="135">
        <f>IFERROR(INDEX(Dashboard!$AA:$AA,MATCH($D$2,Dashboard!$A:$A,0)),INDEX(Dashboard!$AA:$AA,MATCH(VALUE($D$2),Dashboard!$A:$A,0)))</f>
        <v>0.55000000000000004</v>
      </c>
      <c r="O7" s="19"/>
      <c r="P7" s="19"/>
      <c r="Q7" s="587">
        <v>45663</v>
      </c>
      <c r="R7" s="249" t="s">
        <v>53</v>
      </c>
      <c r="S7" s="255"/>
      <c r="T7" s="255">
        <v>-1</v>
      </c>
      <c r="U7" s="269">
        <v>-2706.34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2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45663</v>
      </c>
      <c r="R8" s="249" t="s">
        <v>886</v>
      </c>
      <c r="S8" s="255"/>
      <c r="T8" s="255">
        <v>-5</v>
      </c>
      <c r="U8" s="269">
        <v>-11341.59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2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0.14941014006232162</v>
      </c>
      <c r="M9" s="136">
        <f>SUMIF($T$15:$T$100, "*Diversifié*", AI$15:AI$100)</f>
        <v>0.14941014006232162</v>
      </c>
      <c r="N9" s="135" t="s">
        <v>306</v>
      </c>
      <c r="O9" s="19"/>
      <c r="P9" s="19"/>
      <c r="Q9" s="587">
        <v>45538</v>
      </c>
      <c r="R9" s="249" t="s">
        <v>8</v>
      </c>
      <c r="S9" s="255"/>
      <c r="T9" s="255">
        <v>4300</v>
      </c>
      <c r="U9" s="269">
        <v>29250.3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</row>
    <row r="10" spans="1:6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45538</v>
      </c>
      <c r="R10" s="249" t="s">
        <v>877</v>
      </c>
      <c r="S10" s="255"/>
      <c r="T10" s="255">
        <v>-8</v>
      </c>
      <c r="U10" s="269">
        <v>-6200.15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</row>
    <row r="11" spans="1:6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7.3788138466124434E-2</v>
      </c>
      <c r="M11" s="132">
        <f>SUMIF($T$15:$T$100, "*Cash*", AI$15:AI$100)+SUMIF($S$15:$S$100, "*Monétaire*", AI$15:AI$100)</f>
        <v>7.3788138466124434E-2</v>
      </c>
      <c r="N11" s="133" t="s">
        <v>306</v>
      </c>
      <c r="O11" s="19"/>
      <c r="P11" s="19"/>
      <c r="Q11" s="588">
        <v>45538</v>
      </c>
      <c r="R11" s="250" t="s">
        <v>889</v>
      </c>
      <c r="S11" s="256"/>
      <c r="T11" s="256">
        <v>-55</v>
      </c>
      <c r="U11" s="270">
        <v>-6774.16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</row>
    <row r="12" spans="1:62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</row>
    <row r="13" spans="1:62" x14ac:dyDescent="0.25">
      <c r="A13" s="19"/>
      <c r="B13" s="19"/>
      <c r="C13" s="19"/>
      <c r="D13" s="137">
        <f>SUM(D15:D50)</f>
        <v>1.0000000000000002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62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</row>
    <row r="15" spans="1:62" x14ac:dyDescent="0.25">
      <c r="A15" s="585"/>
      <c r="B15" s="531" t="s">
        <v>222</v>
      </c>
      <c r="C15" s="532" t="s">
        <v>620</v>
      </c>
      <c r="D15" s="561">
        <v>0.17</v>
      </c>
      <c r="E15" s="562">
        <f t="shared" ref="E15:E50" si="0">SUMIFS($AI$15:$AI$100,$T$15:$T$100,$B15,$U$15:$U$100,$C15)</f>
        <v>8.8250243149052637E-2</v>
      </c>
      <c r="F15" s="563">
        <f t="shared" ref="F15:F50" si="1">E15-D15</f>
        <v>-8.1749756850947375E-2</v>
      </c>
      <c r="G15" s="43"/>
      <c r="H15" s="542" t="s">
        <v>1123</v>
      </c>
      <c r="I15" s="543" t="s">
        <v>594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5916.8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6" si="2">IF(H15&lt;&gt;"",R15*W15*Q15*P15,"")</f>
        <v>5916.8</v>
      </c>
      <c r="Z15" s="7">
        <f>IF(O15&lt;&gt;"",(Y15+$D$7)/($D$6+$D$7),"")</f>
        <v>1.9170199517741477E-2</v>
      </c>
      <c r="AA15" s="17">
        <f t="shared" ref="AA15:AA46" si="3">IF(S15&lt;&gt;"",Z15,"")</f>
        <v>1.9170199517741477E-2</v>
      </c>
      <c r="AB15" s="196">
        <f t="shared" ref="AB15:AB26" si="4">IF(AND(S15&lt;&gt;"",X15&lt;&gt;"-"),AA15-X15,"")</f>
        <v>9.1701995177414768E-3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5916.8</v>
      </c>
      <c r="AG15" s="539" t="s">
        <v>306</v>
      </c>
      <c r="AH15" s="45">
        <f>AF15</f>
        <v>5916.8</v>
      </c>
      <c r="AI15" s="46">
        <f>(AH15*P15)/($D$6+$D$7)</f>
        <v>1.9170199517741477E-2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</row>
    <row r="16" spans="1:62" x14ac:dyDescent="0.25">
      <c r="A16" s="585"/>
      <c r="B16" s="529" t="s">
        <v>221</v>
      </c>
      <c r="C16" s="530" t="s">
        <v>621</v>
      </c>
      <c r="D16" s="564">
        <v>0.1</v>
      </c>
      <c r="E16" s="565">
        <f t="shared" si="0"/>
        <v>0.21398320496708284</v>
      </c>
      <c r="F16" s="566">
        <f t="shared" si="1"/>
        <v>0.11398320496708284</v>
      </c>
      <c r="G16" s="43"/>
      <c r="H16" s="542" t="s">
        <v>1135</v>
      </c>
      <c r="I16" s="543" t="s">
        <v>594</v>
      </c>
      <c r="J16" s="543" t="s">
        <v>1122</v>
      </c>
      <c r="K16" s="543" t="s">
        <v>1122</v>
      </c>
      <c r="L16" s="573" t="s">
        <v>865</v>
      </c>
      <c r="M16" s="573"/>
      <c r="N16" s="573"/>
      <c r="O16" s="544" t="s">
        <v>865</v>
      </c>
      <c r="P16" s="545">
        <v>0.84302815714044854</v>
      </c>
      <c r="Q16" s="546">
        <v>9.18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7.7389984825493174</v>
      </c>
      <c r="Z16" s="7">
        <f t="shared" ref="Z16:Z26" si="5">IF(H16&lt;&gt;"",Y16/($D$6+$D$7),"")</f>
        <v>2.5074051003577769E-5</v>
      </c>
      <c r="AA16" s="17">
        <f t="shared" si="3"/>
        <v>2.5074051003577769E-5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9.18</v>
      </c>
      <c r="AI16" s="46">
        <f>(AH16*P16)/($D$6+$D$7)</f>
        <v>2.5074051003577769E-5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</row>
    <row r="17" spans="1:62" x14ac:dyDescent="0.25">
      <c r="A17" s="585"/>
      <c r="B17" s="529" t="s">
        <v>223</v>
      </c>
      <c r="C17" s="530" t="s">
        <v>622</v>
      </c>
      <c r="D17" s="564">
        <v>0.26</v>
      </c>
      <c r="E17" s="565">
        <f t="shared" si="0"/>
        <v>0.32018016046233622</v>
      </c>
      <c r="F17" s="566">
        <f t="shared" si="1"/>
        <v>6.0180160462336207E-2</v>
      </c>
      <c r="G17" s="43"/>
      <c r="H17" s="197" t="s">
        <v>1174</v>
      </c>
      <c r="I17" s="242" t="s">
        <v>594</v>
      </c>
      <c r="J17" s="242" t="s">
        <v>708</v>
      </c>
      <c r="K17" s="242" t="s">
        <v>545</v>
      </c>
      <c r="L17" s="572" t="s">
        <v>7</v>
      </c>
      <c r="M17" s="572"/>
      <c r="N17" s="572"/>
      <c r="O17" s="241" t="s">
        <v>58</v>
      </c>
      <c r="P17" s="243">
        <v>1</v>
      </c>
      <c r="Q17" s="244">
        <v>20</v>
      </c>
      <c r="R17" s="245">
        <v>573.6</v>
      </c>
      <c r="S17" s="2" t="s">
        <v>220</v>
      </c>
      <c r="T17" s="2" t="s">
        <v>222</v>
      </c>
      <c r="U17" s="2" t="s">
        <v>620</v>
      </c>
      <c r="V17" s="109">
        <v>1</v>
      </c>
      <c r="W17" s="579">
        <v>1</v>
      </c>
      <c r="X17" s="130">
        <v>0.05</v>
      </c>
      <c r="Y17" s="247">
        <f t="shared" si="2"/>
        <v>11472</v>
      </c>
      <c r="Z17" s="7">
        <f t="shared" si="5"/>
        <v>3.7168829243430609E-2</v>
      </c>
      <c r="AA17" s="17">
        <f t="shared" si="3"/>
        <v>3.7168829243430609E-2</v>
      </c>
      <c r="AB17" s="196">
        <f t="shared" si="4"/>
        <v>-1.2831170756569393E-2</v>
      </c>
      <c r="AC17" s="247">
        <f t="shared" ref="AC17:AC26" si="6">IF(AND($AA17&lt;&gt;"",Q17&lt;&gt;""),($D$6+$D$7)*AA17-Y17,"")</f>
        <v>0</v>
      </c>
      <c r="AD17" s="246">
        <f t="shared" ref="AD17:AD26" si="7">IF(AND($AC17&lt;&gt;""),AC17/R17/W17/P17,"")</f>
        <v>0</v>
      </c>
      <c r="AE17" s="18">
        <f t="shared" ref="AE17:AE26" si="8">IF(Q17&lt;&gt;"",ROUND(AD17,0),"")</f>
        <v>0</v>
      </c>
      <c r="AF17" s="247">
        <f t="shared" ref="AF17:AF26" si="9">IF(AD17&lt;&gt;"",AE17*R17*W17,"")</f>
        <v>0</v>
      </c>
      <c r="AG17" s="247">
        <f t="shared" ref="AG17:AG26" si="10">IF(AD17&lt;&gt;"",AE17*R17*W17*P17,"")</f>
        <v>0</v>
      </c>
      <c r="AH17" s="45">
        <f t="shared" ref="AH17:AH26" si="11">IF(H17&lt;&gt;"",AE17+Q17,"")</f>
        <v>20</v>
      </c>
      <c r="AI17" s="46">
        <f t="shared" ref="AI17:AI26" si="12">IF(AH17&lt;&gt;"",(AH17*R17*W17*P17)/($D$6+$D$7),"")</f>
        <v>3.7168829243430609E-2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x14ac:dyDescent="0.25">
      <c r="A18" s="585"/>
      <c r="B18" s="529" t="s">
        <v>230</v>
      </c>
      <c r="C18" s="530" t="s">
        <v>623</v>
      </c>
      <c r="D18" s="564">
        <v>0.05</v>
      </c>
      <c r="E18" s="565">
        <f t="shared" si="0"/>
        <v>5.9564409646094954E-2</v>
      </c>
      <c r="F18" s="566">
        <f t="shared" si="1"/>
        <v>9.5644096460949513E-3</v>
      </c>
      <c r="G18" s="43"/>
      <c r="H18" s="197" t="s">
        <v>1170</v>
      </c>
      <c r="I18" s="242" t="s">
        <v>594</v>
      </c>
      <c r="J18" s="242" t="s">
        <v>705</v>
      </c>
      <c r="K18" s="242" t="s">
        <v>540</v>
      </c>
      <c r="L18" s="572" t="s">
        <v>3</v>
      </c>
      <c r="M18" s="572"/>
      <c r="N18" s="572"/>
      <c r="O18" s="241" t="s">
        <v>865</v>
      </c>
      <c r="P18" s="243">
        <v>0.84302815714044854</v>
      </c>
      <c r="Q18" s="244">
        <v>6</v>
      </c>
      <c r="R18" s="245">
        <v>3116.95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>
        <v>7.0000000000000007E-2</v>
      </c>
      <c r="Y18" s="247">
        <f t="shared" si="2"/>
        <v>15766.059686393524</v>
      </c>
      <c r="Z18" s="7">
        <f t="shared" si="5"/>
        <v>5.1081413905622035E-2</v>
      </c>
      <c r="AA18" s="17">
        <f t="shared" si="3"/>
        <v>5.1081413905622035E-2</v>
      </c>
      <c r="AB18" s="196">
        <f t="shared" si="4"/>
        <v>-1.8918586094377972E-2</v>
      </c>
      <c r="AC18" s="247">
        <f t="shared" si="6"/>
        <v>-1.8189894035458565E-12</v>
      </c>
      <c r="AD18" s="246">
        <f t="shared" si="7"/>
        <v>-6.9224249041084865E-16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6</v>
      </c>
      <c r="AI18" s="46">
        <f t="shared" si="12"/>
        <v>5.1081413905622035E-2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1.9195273568745053E-2</v>
      </c>
      <c r="F19" s="566">
        <f t="shared" si="1"/>
        <v>9.1952735687450531E-3</v>
      </c>
      <c r="G19" s="43"/>
      <c r="H19" s="197" t="s">
        <v>1169</v>
      </c>
      <c r="I19" s="242" t="s">
        <v>594</v>
      </c>
      <c r="J19" s="242" t="s">
        <v>699</v>
      </c>
      <c r="K19" s="242" t="s">
        <v>539</v>
      </c>
      <c r="L19" s="572" t="s">
        <v>2</v>
      </c>
      <c r="M19" s="572"/>
      <c r="N19" s="572"/>
      <c r="O19" s="241" t="s">
        <v>58</v>
      </c>
      <c r="P19" s="243">
        <v>1</v>
      </c>
      <c r="Q19" s="244">
        <v>35</v>
      </c>
      <c r="R19" s="245">
        <v>1887</v>
      </c>
      <c r="S19" s="2" t="s">
        <v>220</v>
      </c>
      <c r="T19" s="2" t="s">
        <v>221</v>
      </c>
      <c r="U19" s="2" t="s">
        <v>621</v>
      </c>
      <c r="V19" s="109">
        <v>1</v>
      </c>
      <c r="W19" s="579">
        <v>1</v>
      </c>
      <c r="X19" s="130">
        <v>7.0000000000000007E-2</v>
      </c>
      <c r="Y19" s="247">
        <f t="shared" si="2"/>
        <v>66045</v>
      </c>
      <c r="Z19" s="7">
        <f t="shared" si="5"/>
        <v>0.21398320496708284</v>
      </c>
      <c r="AA19" s="17">
        <f t="shared" si="3"/>
        <v>0.21398320496708284</v>
      </c>
      <c r="AB19" s="196">
        <f t="shared" si="4"/>
        <v>0.14398320496708283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35</v>
      </c>
      <c r="AI19" s="46">
        <f t="shared" si="12"/>
        <v>0.21398320496708284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</row>
    <row r="20" spans="1:62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1176</v>
      </c>
      <c r="I20" s="242" t="s">
        <v>594</v>
      </c>
      <c r="J20" s="242" t="s">
        <v>710</v>
      </c>
      <c r="K20" s="242" t="s">
        <v>678</v>
      </c>
      <c r="L20" s="572" t="s">
        <v>8</v>
      </c>
      <c r="M20" s="572"/>
      <c r="N20" s="572"/>
      <c r="O20" s="241" t="s">
        <v>58</v>
      </c>
      <c r="P20" s="243">
        <v>1</v>
      </c>
      <c r="Q20" s="244">
        <v>7800</v>
      </c>
      <c r="R20" s="245">
        <v>8.3330000000000002</v>
      </c>
      <c r="S20" s="2" t="s">
        <v>220</v>
      </c>
      <c r="T20" s="2" t="s">
        <v>223</v>
      </c>
      <c r="U20" s="2" t="s">
        <v>622</v>
      </c>
      <c r="V20" s="109">
        <v>1</v>
      </c>
      <c r="W20" s="579">
        <v>1</v>
      </c>
      <c r="X20" s="130" t="s">
        <v>306</v>
      </c>
      <c r="Y20" s="247">
        <f t="shared" si="2"/>
        <v>64997.4</v>
      </c>
      <c r="Z20" s="7">
        <f t="shared" si="5"/>
        <v>0.2105890221292675</v>
      </c>
      <c r="AA20" s="17">
        <f t="shared" si="3"/>
        <v>0.2105890221292675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7800</v>
      </c>
      <c r="AI20" s="46">
        <f t="shared" si="12"/>
        <v>0.2105890221292675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</row>
    <row r="21" spans="1:62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1171</v>
      </c>
      <c r="I21" s="242" t="s">
        <v>594</v>
      </c>
      <c r="J21" s="242" t="s">
        <v>706</v>
      </c>
      <c r="K21" s="242" t="s">
        <v>541</v>
      </c>
      <c r="L21" s="572" t="s">
        <v>4</v>
      </c>
      <c r="M21" s="572"/>
      <c r="N21" s="572"/>
      <c r="O21" s="241" t="s">
        <v>865</v>
      </c>
      <c r="P21" s="243">
        <v>0.84302815714044854</v>
      </c>
      <c r="Q21" s="244">
        <v>14</v>
      </c>
      <c r="R21" s="245">
        <v>2865.93</v>
      </c>
      <c r="S21" s="2" t="s">
        <v>220</v>
      </c>
      <c r="T21" s="2" t="s">
        <v>223</v>
      </c>
      <c r="U21" s="2" t="s">
        <v>622</v>
      </c>
      <c r="V21" s="109">
        <v>1</v>
      </c>
      <c r="W21" s="579">
        <v>1</v>
      </c>
      <c r="X21" s="130">
        <v>7.0000000000000007E-2</v>
      </c>
      <c r="Y21" s="247">
        <f t="shared" si="2"/>
        <v>33824.835609509355</v>
      </c>
      <c r="Z21" s="7">
        <f t="shared" si="5"/>
        <v>0.10959113833306872</v>
      </c>
      <c r="AA21" s="17">
        <f t="shared" si="3"/>
        <v>0.10959113833306872</v>
      </c>
      <c r="AB21" s="196">
        <f t="shared" si="4"/>
        <v>3.9591138333068709E-2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14</v>
      </c>
      <c r="AI21" s="46">
        <f t="shared" si="12"/>
        <v>0.10959113833306872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</row>
    <row r="22" spans="1:62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1180</v>
      </c>
      <c r="I22" s="242" t="s">
        <v>594</v>
      </c>
      <c r="J22" s="242" t="s">
        <v>709</v>
      </c>
      <c r="K22" s="242" t="s">
        <v>547</v>
      </c>
      <c r="L22" s="572" t="s">
        <v>9</v>
      </c>
      <c r="M22" s="572"/>
      <c r="N22" s="572"/>
      <c r="O22" s="241" t="s">
        <v>58</v>
      </c>
      <c r="P22" s="243">
        <v>1</v>
      </c>
      <c r="Q22" s="244">
        <v>1100</v>
      </c>
      <c r="R22" s="245">
        <v>16.713000000000001</v>
      </c>
      <c r="S22" s="2" t="s">
        <v>220</v>
      </c>
      <c r="T22" s="2" t="s">
        <v>230</v>
      </c>
      <c r="U22" s="2" t="s">
        <v>623</v>
      </c>
      <c r="V22" s="109">
        <v>1</v>
      </c>
      <c r="W22" s="579">
        <v>1</v>
      </c>
      <c r="X22" s="130">
        <v>0.05</v>
      </c>
      <c r="Y22" s="247">
        <f t="shared" si="2"/>
        <v>18384.3</v>
      </c>
      <c r="Z22" s="7">
        <f t="shared" si="5"/>
        <v>5.9564409646094954E-2</v>
      </c>
      <c r="AA22" s="17">
        <f t="shared" si="3"/>
        <v>5.9564409646094954E-2</v>
      </c>
      <c r="AB22" s="196">
        <f t="shared" si="4"/>
        <v>9.5644096460949513E-3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1100</v>
      </c>
      <c r="AI22" s="46">
        <f t="shared" si="12"/>
        <v>5.9564409646094954E-2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1173</v>
      </c>
      <c r="I23" s="242" t="s">
        <v>594</v>
      </c>
      <c r="J23" s="242" t="s">
        <v>707</v>
      </c>
      <c r="K23" s="242" t="s">
        <v>543</v>
      </c>
      <c r="L23" s="572" t="s">
        <v>6</v>
      </c>
      <c r="M23" s="572"/>
      <c r="N23" s="572"/>
      <c r="O23" s="241" t="s">
        <v>58</v>
      </c>
      <c r="P23" s="243">
        <v>1</v>
      </c>
      <c r="Q23" s="244">
        <v>40</v>
      </c>
      <c r="R23" s="245">
        <v>1152.8699999999999</v>
      </c>
      <c r="S23" s="2" t="s">
        <v>226</v>
      </c>
      <c r="T23" s="2" t="s">
        <v>227</v>
      </c>
      <c r="U23" s="2" t="s">
        <v>622</v>
      </c>
      <c r="V23" s="109">
        <v>0.45</v>
      </c>
      <c r="W23" s="579">
        <v>1</v>
      </c>
      <c r="X23" s="130">
        <v>0.18</v>
      </c>
      <c r="Y23" s="247">
        <f t="shared" si="2"/>
        <v>46114.799999999996</v>
      </c>
      <c r="Z23" s="7">
        <f t="shared" si="5"/>
        <v>0.14941014006232162</v>
      </c>
      <c r="AA23" s="17">
        <f t="shared" si="3"/>
        <v>0.14941014006232162</v>
      </c>
      <c r="AB23" s="196">
        <f t="shared" si="4"/>
        <v>-3.0589859937678376E-2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40</v>
      </c>
      <c r="AI23" s="46">
        <f t="shared" si="12"/>
        <v>0.14941014006232162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1175</v>
      </c>
      <c r="I24" s="242" t="s">
        <v>594</v>
      </c>
      <c r="J24" s="242" t="s">
        <v>702</v>
      </c>
      <c r="K24" s="242" t="s">
        <v>549</v>
      </c>
      <c r="L24" s="572" t="s">
        <v>12</v>
      </c>
      <c r="M24" s="572"/>
      <c r="N24" s="572"/>
      <c r="O24" s="241" t="s">
        <v>58</v>
      </c>
      <c r="P24" s="243">
        <v>1</v>
      </c>
      <c r="Q24" s="244">
        <v>110</v>
      </c>
      <c r="R24" s="245">
        <v>134.49</v>
      </c>
      <c r="S24" s="2" t="s">
        <v>13</v>
      </c>
      <c r="T24" s="2" t="s">
        <v>231</v>
      </c>
      <c r="U24" s="2" t="s">
        <v>621</v>
      </c>
      <c r="V24" s="109">
        <v>0</v>
      </c>
      <c r="W24" s="579">
        <v>1</v>
      </c>
      <c r="X24" s="130">
        <v>7.0000000000000007E-2</v>
      </c>
      <c r="Y24" s="247">
        <f t="shared" si="2"/>
        <v>14793.900000000001</v>
      </c>
      <c r="Z24" s="7">
        <f t="shared" si="5"/>
        <v>4.7931654719699103E-2</v>
      </c>
      <c r="AA24" s="17">
        <f t="shared" si="3"/>
        <v>4.7931654719699103E-2</v>
      </c>
      <c r="AB24" s="196">
        <f t="shared" si="4"/>
        <v>-2.2068345280300904E-2</v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110</v>
      </c>
      <c r="AI24" s="46">
        <f t="shared" si="12"/>
        <v>4.7931654719699103E-2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x14ac:dyDescent="0.25">
      <c r="A25" s="585"/>
      <c r="B25" s="529" t="s">
        <v>231</v>
      </c>
      <c r="C25" s="530" t="s">
        <v>621</v>
      </c>
      <c r="D25" s="567">
        <v>7.0000000000000007E-2</v>
      </c>
      <c r="E25" s="568">
        <f t="shared" si="0"/>
        <v>4.7931654719699103E-2</v>
      </c>
      <c r="F25" s="566">
        <f t="shared" si="1"/>
        <v>-2.2068345280300904E-2</v>
      </c>
      <c r="G25" s="43"/>
      <c r="H25" s="197" t="s">
        <v>1124</v>
      </c>
      <c r="I25" s="242" t="s">
        <v>594</v>
      </c>
      <c r="J25" s="242" t="s">
        <v>701</v>
      </c>
      <c r="K25" s="242" t="s">
        <v>544</v>
      </c>
      <c r="L25" s="572" t="s">
        <v>53</v>
      </c>
      <c r="M25" s="572"/>
      <c r="N25" s="572"/>
      <c r="O25" s="241" t="s">
        <v>58</v>
      </c>
      <c r="P25" s="243">
        <v>1</v>
      </c>
      <c r="Q25" s="244">
        <v>6</v>
      </c>
      <c r="R25" s="245">
        <v>2808.3090000000002</v>
      </c>
      <c r="S25" s="2" t="s">
        <v>228</v>
      </c>
      <c r="T25" s="2" t="s">
        <v>229</v>
      </c>
      <c r="U25" s="2" t="s">
        <v>621</v>
      </c>
      <c r="V25" s="109">
        <v>0</v>
      </c>
      <c r="W25" s="579">
        <v>1</v>
      </c>
      <c r="X25" s="130">
        <v>7.0000000000000007E-2</v>
      </c>
      <c r="Y25" s="247">
        <f t="shared" si="2"/>
        <v>16849.853999999999</v>
      </c>
      <c r="Z25" s="7">
        <f t="shared" si="5"/>
        <v>5.4592864897379377E-2</v>
      </c>
      <c r="AA25" s="17">
        <f t="shared" si="3"/>
        <v>5.4592864897379377E-2</v>
      </c>
      <c r="AB25" s="196">
        <f t="shared" si="4"/>
        <v>-1.540713510262063E-2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6</v>
      </c>
      <c r="AI25" s="46">
        <f t="shared" si="12"/>
        <v>5.4592864897379377E-2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</row>
    <row r="26" spans="1:62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0.14941014006232162</v>
      </c>
      <c r="F26" s="566">
        <f t="shared" si="1"/>
        <v>-3.0589859937678376E-2</v>
      </c>
      <c r="G26" s="43"/>
      <c r="H26" s="197" t="s">
        <v>1172</v>
      </c>
      <c r="I26" s="242" t="s">
        <v>594</v>
      </c>
      <c r="J26" s="242" t="s">
        <v>700</v>
      </c>
      <c r="K26" s="242" t="s">
        <v>542</v>
      </c>
      <c r="L26" s="572" t="s">
        <v>5</v>
      </c>
      <c r="M26" s="572"/>
      <c r="N26" s="572"/>
      <c r="O26" s="241" t="s">
        <v>58</v>
      </c>
      <c r="P26" s="243">
        <v>1</v>
      </c>
      <c r="Q26" s="244">
        <v>13</v>
      </c>
      <c r="R26" s="245">
        <v>1113.31</v>
      </c>
      <c r="S26" s="2" t="s">
        <v>224</v>
      </c>
      <c r="T26" s="2" t="s">
        <v>225</v>
      </c>
      <c r="U26" s="2" t="s">
        <v>622</v>
      </c>
      <c r="V26" s="109">
        <v>0.3</v>
      </c>
      <c r="W26" s="579">
        <v>1</v>
      </c>
      <c r="X26" s="130">
        <v>0.06</v>
      </c>
      <c r="Y26" s="247">
        <f t="shared" si="2"/>
        <v>14473.029999999999</v>
      </c>
      <c r="Z26" s="7">
        <f t="shared" si="5"/>
        <v>4.6892048527288045E-2</v>
      </c>
      <c r="AA26" s="17">
        <f t="shared" si="3"/>
        <v>4.6892048527288045E-2</v>
      </c>
      <c r="AB26" s="196">
        <f t="shared" si="4"/>
        <v>-1.3107951472711953E-2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13</v>
      </c>
      <c r="AI26" s="46">
        <f t="shared" si="12"/>
        <v>4.6892048527288045E-2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</row>
    <row r="27" spans="1:62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4.6892048527288045E-2</v>
      </c>
      <c r="F27" s="566">
        <f t="shared" si="1"/>
        <v>-1.3107951472711953E-2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ref="Y27:Y78" si="13">IF(H27&lt;&gt;"",R27*W27*Q27*P27,"")</f>
        <v/>
      </c>
      <c r="Z27" s="7" t="str">
        <f t="shared" ref="Z27:Z78" si="14">IF(H27&lt;&gt;"",Y27/($D$6+$D$7),"")</f>
        <v/>
      </c>
      <c r="AA27" s="17" t="str">
        <f t="shared" si="3"/>
        <v/>
      </c>
      <c r="AB27" s="196" t="str">
        <f t="shared" ref="AB27:AB78" si="15">IF(AND(S27&lt;&gt;"",X27&lt;&gt;"-"),AA27-X27,"")</f>
        <v/>
      </c>
      <c r="AC27" s="247" t="str">
        <f t="shared" ref="AC27:AC78" si="16">IF(AND($AA27&lt;&gt;"",Q27&lt;&gt;""),($D$6+$D$7)*AA27-Y27,"")</f>
        <v/>
      </c>
      <c r="AD27" s="246" t="str">
        <f t="shared" ref="AD27:AD78" si="17">IF(AND($AC27&lt;&gt;""),AC27/R27/W27/P27,"")</f>
        <v/>
      </c>
      <c r="AE27" s="18" t="str">
        <f t="shared" ref="AE27:AE78" si="18">IF(Q27&lt;&gt;"",ROUND(AD27,0),"")</f>
        <v/>
      </c>
      <c r="AF27" s="247" t="str">
        <f t="shared" ref="AF27:AF78" si="19">IF(AD27&lt;&gt;"",AE27*R27*W27,"")</f>
        <v/>
      </c>
      <c r="AG27" s="247" t="str">
        <f t="shared" ref="AG27:AG78" si="20">IF(AD27&lt;&gt;"",AE27*R27*W27*P27,"")</f>
        <v/>
      </c>
      <c r="AH27" s="45" t="str">
        <f t="shared" ref="AH27:AH78" si="21">IF(H27&lt;&gt;"",AE27+Q27,"")</f>
        <v/>
      </c>
      <c r="AI27" s="46" t="str">
        <f t="shared" ref="AI27:AI78" si="22">IF(AH27&lt;&gt;"",(AH27*R27*W27*P27)/($D$6+$D$7),"")</f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</row>
    <row r="28" spans="1:62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</row>
    <row r="31" spans="1:62" x14ac:dyDescent="0.25">
      <c r="A31" s="585"/>
      <c r="B31" s="529" t="s">
        <v>704</v>
      </c>
      <c r="C31" s="530" t="s">
        <v>623</v>
      </c>
      <c r="D31" s="567">
        <v>0.03</v>
      </c>
      <c r="E31" s="568">
        <f t="shared" si="0"/>
        <v>0</v>
      </c>
      <c r="F31" s="566">
        <f t="shared" si="1"/>
        <v>-0.03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</row>
    <row r="32" spans="1:62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</row>
    <row r="33" spans="1:62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</row>
    <row r="36" spans="1:62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</row>
    <row r="37" spans="1:62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</row>
    <row r="41" spans="1:62" x14ac:dyDescent="0.25">
      <c r="A41" s="585"/>
      <c r="B41" s="533" t="s">
        <v>229</v>
      </c>
      <c r="C41" s="534" t="s">
        <v>621</v>
      </c>
      <c r="D41" s="569">
        <v>7.0000000000000007E-2</v>
      </c>
      <c r="E41" s="570">
        <f t="shared" si="0"/>
        <v>5.4592864897379377E-2</v>
      </c>
      <c r="F41" s="571">
        <f t="shared" si="1"/>
        <v>-1.540713510262063E-2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</row>
    <row r="42" spans="1:62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</row>
    <row r="45" spans="1:62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</row>
    <row r="46" spans="1:62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</row>
    <row r="53" spans="1:62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</row>
    <row r="54" spans="1:62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</row>
    <row r="55" spans="1:62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</row>
    <row r="59" spans="1:62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</row>
    <row r="60" spans="1:62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</row>
    <row r="68" spans="1:62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</row>
    <row r="70" spans="1:62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</row>
    <row r="71" spans="1:62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</row>
    <row r="72" spans="1:62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</row>
    <row r="73" spans="1:62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</row>
    <row r="74" spans="1:62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</row>
    <row r="75" spans="1:62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</row>
    <row r="85" spans="1:62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</row>
    <row r="86" spans="1:62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</row>
    <row r="87" spans="1:62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</row>
    <row r="88" spans="1:62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</row>
    <row r="89" spans="1:62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</row>
    <row r="90" spans="1:62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</row>
    <row r="91" spans="1:62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</row>
    <row r="92" spans="1:62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</row>
    <row r="93" spans="1:62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</row>
    <row r="94" spans="1:62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</row>
    <row r="95" spans="1:62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</row>
    <row r="96" spans="1:62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</row>
    <row r="97" spans="1:62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</row>
    <row r="98" spans="1:62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</row>
    <row r="99" spans="1:62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</row>
    <row r="100" spans="1:62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</row>
    <row r="101" spans="1:62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</row>
    <row r="102" spans="1:62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</row>
    <row r="103" spans="1:62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</row>
    <row r="104" spans="1:62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</row>
    <row r="105" spans="1:62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</row>
    <row r="106" spans="1:62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</row>
    <row r="107" spans="1:62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</row>
    <row r="108" spans="1:62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</row>
    <row r="109" spans="1:62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</row>
    <row r="110" spans="1:62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</row>
    <row r="111" spans="1:62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</row>
    <row r="112" spans="1:62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</row>
    <row r="113" spans="1:6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</row>
    <row r="114" spans="1:6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</row>
    <row r="115" spans="1:6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</row>
    <row r="116" spans="1:61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6">
    <sortCondition descending="1" ref="AJ15:AJ16"/>
    <sortCondition ref="L15:L16"/>
  </sortState>
  <conditionalFormatting sqref="K3:N6 K8:N11">
    <cfRule type="expression" dxfId="240" priority="33">
      <formula>$M3&gt;$N3</formula>
    </cfRule>
  </conditionalFormatting>
  <conditionalFormatting sqref="L1:M1">
    <cfRule type="cellIs" dxfId="239" priority="30" operator="notBetween">
      <formula>0.99</formula>
      <formula>1.01</formula>
    </cfRule>
  </conditionalFormatting>
  <conditionalFormatting sqref="K7:N7">
    <cfRule type="expression" dxfId="238" priority="29">
      <formula>$M7&gt;$N7</formula>
    </cfRule>
  </conditionalFormatting>
  <conditionalFormatting sqref="D5">
    <cfRule type="cellIs" dxfId="237" priority="28" operator="greaterThan">
      <formula>TODAY()-60</formula>
    </cfRule>
  </conditionalFormatting>
  <conditionalFormatting sqref="D13:E13">
    <cfRule type="cellIs" dxfId="236" priority="26" operator="notBetween">
      <formula>0.99</formula>
      <formula>1.01</formula>
    </cfRule>
  </conditionalFormatting>
  <conditionalFormatting sqref="D3:E3">
    <cfRule type="cellIs" dxfId="235" priority="25" operator="notEqual">
      <formula>"D"</formula>
    </cfRule>
  </conditionalFormatting>
  <conditionalFormatting sqref="P17:P100 W17:W100">
    <cfRule type="cellIs" dxfId="234" priority="3" operator="notEqual">
      <formula>1</formula>
    </cfRule>
  </conditionalFormatting>
  <conditionalFormatting sqref="AB17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7:AI100">
    <cfRule type="expression" dxfId="233" priority="4">
      <formula>ABS($AE17)&gt;0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32" priority="34" stopIfTrue="1">
      <formula>$AH$15&lt;0</formula>
    </cfRule>
  </conditionalFormatting>
  <conditionalFormatting sqref="H16:AI16">
    <cfRule type="expression" dxfId="231" priority="35" stopIfTrue="1">
      <formula>$AH$16&lt;0</formula>
    </cfRule>
  </conditionalFormatting>
  <hyperlinks>
    <hyperlink ref="B2" location="Dashboard!A1" display="Go to Dashboard" xr:uid="{8938C57A-448D-42B4-B083-612F5AAA993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0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0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4970-33EF-40ED-9319-CE4889E0A331}">
  <sheetPr codeName="Sheet57">
    <tabColor rgb="FFFFFFFF"/>
  </sheetPr>
  <dimension ref="A1:BH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0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</row>
    <row r="2" spans="1:60" ht="28.5" customHeight="1" x14ac:dyDescent="0.25">
      <c r="A2" s="19"/>
      <c r="B2" s="535" t="s">
        <v>26</v>
      </c>
      <c r="C2" s="551"/>
      <c r="D2" s="551" t="s">
        <v>204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</row>
    <row r="3" spans="1:60" x14ac:dyDescent="0.25">
      <c r="A3" s="19"/>
      <c r="B3" s="552" t="s">
        <v>755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6.6779999377996994E-3</v>
      </c>
      <c r="M3" s="131">
        <f>SUMIF($L$15:$L$100, "VIA *", AA$15:AA$100)</f>
        <v>6.6779999377996994E-3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46002</v>
      </c>
      <c r="R3" s="248" t="s">
        <v>882</v>
      </c>
      <c r="S3" s="254"/>
      <c r="T3" s="254">
        <v>20000</v>
      </c>
      <c r="U3" s="268">
        <v>20000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</row>
    <row r="4" spans="1:60" x14ac:dyDescent="0.25">
      <c r="A4" s="19"/>
      <c r="B4" s="553" t="s">
        <v>41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0.47959749996578294</v>
      </c>
      <c r="M4" s="132">
        <f>SUMPRODUCT($V$15:$V$100,AI15:AI100)</f>
        <v>0.47959749996578294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46002</v>
      </c>
      <c r="R4" s="249" t="s">
        <v>53</v>
      </c>
      <c r="S4" s="255"/>
      <c r="T4" s="255">
        <v>-9</v>
      </c>
      <c r="U4" s="269">
        <v>-25154.44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</row>
    <row r="5" spans="1:60" x14ac:dyDescent="0.25">
      <c r="A5" s="19"/>
      <c r="B5" s="554"/>
      <c r="C5" s="556">
        <v>45656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45972</v>
      </c>
      <c r="R5" s="249" t="s">
        <v>53</v>
      </c>
      <c r="S5" s="255"/>
      <c r="T5" s="255">
        <v>-7</v>
      </c>
      <c r="U5" s="269">
        <v>-19525.64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</row>
    <row r="6" spans="1:60" x14ac:dyDescent="0.25">
      <c r="A6" s="19"/>
      <c r="B6" s="25" t="s">
        <v>51</v>
      </c>
      <c r="C6" s="557"/>
      <c r="D6" s="574">
        <f>SUM(Y15:Y100)</f>
        <v>344564.24399999995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45971</v>
      </c>
      <c r="R6" s="249" t="s">
        <v>901</v>
      </c>
      <c r="S6" s="255"/>
      <c r="T6" s="255">
        <v>17000</v>
      </c>
      <c r="U6" s="269">
        <v>17000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</row>
    <row r="7" spans="1:60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45842</v>
      </c>
      <c r="R7" s="249" t="s">
        <v>53</v>
      </c>
      <c r="S7" s="255"/>
      <c r="T7" s="255">
        <v>-8</v>
      </c>
      <c r="U7" s="269">
        <v>-22156.1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</row>
    <row r="8" spans="1:60" x14ac:dyDescent="0.25">
      <c r="A8" s="19"/>
      <c r="B8" s="26" t="s">
        <v>46</v>
      </c>
      <c r="C8" s="343"/>
      <c r="D8" s="41"/>
      <c r="E8" s="27" t="s">
        <v>1361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0.82242050629025809</v>
      </c>
      <c r="M8" s="136">
        <f>SUMIF($T$15:$T$100, "*Produits Structurés*", AI$15:AI$100) + SUMIF($T$15:$T$100, "Matières Premières*", AI$15:AI$100) + SUMIF($T$15:$T$100, "*Certificats*", AI$15:AI$100)</f>
        <v>0.82242050629025809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45840</v>
      </c>
      <c r="R8" s="249" t="s">
        <v>883</v>
      </c>
      <c r="S8" s="255"/>
      <c r="T8" s="255">
        <v>25000</v>
      </c>
      <c r="U8" s="269">
        <v>25000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</row>
    <row r="9" spans="1:60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6.6779999377996994E-3</v>
      </c>
      <c r="M9" s="136">
        <f>SUMIF($T$15:$T$100, "*Diversifié*", AI$15:AI$100)</f>
        <v>6.6779999377996994E-3</v>
      </c>
      <c r="N9" s="135" t="s">
        <v>306</v>
      </c>
      <c r="O9" s="19"/>
      <c r="P9" s="19"/>
      <c r="Q9" s="587">
        <v>45820</v>
      </c>
      <c r="R9" s="249" t="s">
        <v>53</v>
      </c>
      <c r="S9" s="255"/>
      <c r="T9" s="255">
        <v>-18</v>
      </c>
      <c r="U9" s="269">
        <v>-49809.43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</row>
    <row r="10" spans="1:60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45813</v>
      </c>
      <c r="R10" s="249" t="s">
        <v>891</v>
      </c>
      <c r="S10" s="255"/>
      <c r="T10" s="255">
        <v>50000</v>
      </c>
      <c r="U10" s="269">
        <v>50000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</row>
    <row r="11" spans="1:60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0.1709014937719423</v>
      </c>
      <c r="M11" s="132">
        <f>SUMIF($T$15:$T$100, "*Cash*", AI$15:AI$100)+SUMIF($S$15:$S$100, "*Monétaire*", AI$15:AI$100)</f>
        <v>0.1709014937719423</v>
      </c>
      <c r="N11" s="133" t="s">
        <v>306</v>
      </c>
      <c r="O11" s="19"/>
      <c r="P11" s="19"/>
      <c r="Q11" s="588">
        <v>45758</v>
      </c>
      <c r="R11" s="250" t="s">
        <v>871</v>
      </c>
      <c r="S11" s="256"/>
      <c r="T11" s="256">
        <v>100000</v>
      </c>
      <c r="U11" s="270">
        <v>100000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</row>
    <row r="12" spans="1:60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</row>
    <row r="13" spans="1:60" x14ac:dyDescent="0.25">
      <c r="A13" s="19"/>
      <c r="B13" s="19"/>
      <c r="C13" s="19"/>
      <c r="D13" s="137">
        <f>SUM(D15:D50)</f>
        <v>1</v>
      </c>
      <c r="E13" s="137">
        <f>SUM(E15:E50)</f>
        <v>1.0000000000000002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</row>
    <row r="14" spans="1:60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</row>
    <row r="15" spans="1:60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204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8320.5300000000007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3" si="2">IF(H15&lt;&gt;"",R15*W15*Q15*P15,"")</f>
        <v>8320.5300000000007</v>
      </c>
      <c r="Z15" s="7">
        <f>IF(O15&lt;&gt;"",(Y15+$D$7)/($D$6+$D$7),"")</f>
        <v>2.4147978627753384E-2</v>
      </c>
      <c r="AA15" s="17">
        <f t="shared" ref="AA15:AA46" si="3">IF(S15&lt;&gt;"",Z15,"")</f>
        <v>2.4147978627753384E-2</v>
      </c>
      <c r="AB15" s="196">
        <f t="shared" ref="AB15:AB23" si="4">IF(AND(S15&lt;&gt;"",X15&lt;&gt;"-"),AA15-X15,"")</f>
        <v>2.4147978627753384E-2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8320.5300000000007</v>
      </c>
      <c r="AG15" s="539" t="s">
        <v>306</v>
      </c>
      <c r="AH15" s="45">
        <f>AF15</f>
        <v>8320.5300000000007</v>
      </c>
      <c r="AI15" s="46">
        <f>(AH15*P15)/($D$6+$D$7)</f>
        <v>2.4147978627753384E-2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</row>
    <row r="16" spans="1:60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1173</v>
      </c>
      <c r="I16" s="242" t="s">
        <v>204</v>
      </c>
      <c r="J16" s="242" t="s">
        <v>707</v>
      </c>
      <c r="K16" s="242" t="s">
        <v>543</v>
      </c>
      <c r="L16" s="572" t="s">
        <v>6</v>
      </c>
      <c r="M16" s="572"/>
      <c r="N16" s="572"/>
      <c r="O16" s="241" t="s">
        <v>58</v>
      </c>
      <c r="P16" s="243">
        <v>1</v>
      </c>
      <c r="Q16" s="244">
        <v>2</v>
      </c>
      <c r="R16" s="245">
        <v>1150.5</v>
      </c>
      <c r="S16" s="2" t="s">
        <v>226</v>
      </c>
      <c r="T16" s="2" t="s">
        <v>227</v>
      </c>
      <c r="U16" s="2" t="s">
        <v>622</v>
      </c>
      <c r="V16" s="109">
        <v>0.45</v>
      </c>
      <c r="W16" s="579">
        <v>1</v>
      </c>
      <c r="X16" s="130">
        <v>0</v>
      </c>
      <c r="Y16" s="247">
        <f t="shared" si="2"/>
        <v>2301</v>
      </c>
      <c r="Z16" s="7">
        <f t="shared" ref="Z16:Z23" si="5">IF(H16&lt;&gt;"",Y16/($D$6+$D$7),"")</f>
        <v>6.6779999377996994E-3</v>
      </c>
      <c r="AA16" s="17">
        <f t="shared" si="3"/>
        <v>6.6779999377996994E-3</v>
      </c>
      <c r="AB16" s="196">
        <f t="shared" si="4"/>
        <v>6.6779999377996994E-3</v>
      </c>
      <c r="AC16" s="247">
        <f t="shared" ref="AC16:AC23" si="6">IF(AND($AA16&lt;&gt;"",Q16&lt;&gt;""),($D$6+$D$7)*AA16-Y16,"")</f>
        <v>0</v>
      </c>
      <c r="AD16" s="246">
        <f t="shared" ref="AD16:AD23" si="7">IF(AND($AC16&lt;&gt;""),AC16/R16/W16/P16,"")</f>
        <v>0</v>
      </c>
      <c r="AE16" s="18">
        <f t="shared" ref="AE16:AE23" si="8">IF(Q16&lt;&gt;"",ROUND(AD16,0),"")</f>
        <v>0</v>
      </c>
      <c r="AF16" s="247">
        <f t="shared" ref="AF16:AF23" si="9">IF(AD16&lt;&gt;"",AE16*R16*W16,"")</f>
        <v>0</v>
      </c>
      <c r="AG16" s="247">
        <f t="shared" ref="AG16:AG23" si="10">IF(AD16&lt;&gt;"",AE16*R16*W16*P16,"")</f>
        <v>0</v>
      </c>
      <c r="AH16" s="45">
        <f t="shared" ref="AH16:AH23" si="11">IF(H16&lt;&gt;"",AE16+Q16,"")</f>
        <v>2</v>
      </c>
      <c r="AI16" s="46">
        <f t="shared" ref="AI16:AI23" si="12">IF(AH16&lt;&gt;"",(AH16*R16*W16*P16)/($D$6+$D$7),"")</f>
        <v>6.6779999377996994E-3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</row>
    <row r="17" spans="1:60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1219</v>
      </c>
      <c r="I17" s="242" t="s">
        <v>204</v>
      </c>
      <c r="J17" s="242" t="s">
        <v>881</v>
      </c>
      <c r="K17" s="242" t="s">
        <v>1314</v>
      </c>
      <c r="L17" s="572" t="s">
        <v>882</v>
      </c>
      <c r="M17" s="572"/>
      <c r="N17" s="572"/>
      <c r="O17" s="241" t="s">
        <v>58</v>
      </c>
      <c r="P17" s="243">
        <v>1</v>
      </c>
      <c r="Q17" s="244">
        <v>20000</v>
      </c>
      <c r="R17" s="245">
        <v>102.1</v>
      </c>
      <c r="S17" s="2" t="s">
        <v>66</v>
      </c>
      <c r="T17" s="2" t="s">
        <v>929</v>
      </c>
      <c r="U17" s="2" t="s">
        <v>621</v>
      </c>
      <c r="V17" s="109">
        <v>1</v>
      </c>
      <c r="W17" s="579">
        <v>0.01</v>
      </c>
      <c r="X17" s="130" t="s">
        <v>306</v>
      </c>
      <c r="Y17" s="247">
        <f t="shared" si="2"/>
        <v>20419.999999999996</v>
      </c>
      <c r="Z17" s="7">
        <f t="shared" si="5"/>
        <v>5.926325890042148E-2</v>
      </c>
      <c r="AA17" s="17">
        <f t="shared" si="3"/>
        <v>5.926325890042148E-2</v>
      </c>
      <c r="AB17" s="196" t="str">
        <f t="shared" si="4"/>
        <v/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20000</v>
      </c>
      <c r="AI17" s="46">
        <f t="shared" si="12"/>
        <v>5.9263258900421494E-2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</row>
    <row r="18" spans="1:60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1215</v>
      </c>
      <c r="I18" s="242" t="s">
        <v>204</v>
      </c>
      <c r="J18" s="242" t="s">
        <v>737</v>
      </c>
      <c r="K18" s="242" t="s">
        <v>1216</v>
      </c>
      <c r="L18" s="572" t="s">
        <v>871</v>
      </c>
      <c r="M18" s="572"/>
      <c r="N18" s="572"/>
      <c r="O18" s="241" t="s">
        <v>58</v>
      </c>
      <c r="P18" s="243">
        <v>1</v>
      </c>
      <c r="Q18" s="244">
        <v>100000</v>
      </c>
      <c r="R18" s="245">
        <v>127.56</v>
      </c>
      <c r="S18" s="2" t="s">
        <v>66</v>
      </c>
      <c r="T18" s="2" t="s">
        <v>929</v>
      </c>
      <c r="U18" s="2" t="s">
        <v>622</v>
      </c>
      <c r="V18" s="109">
        <v>1</v>
      </c>
      <c r="W18" s="579">
        <v>0.01</v>
      </c>
      <c r="X18" s="130" t="s">
        <v>306</v>
      </c>
      <c r="Y18" s="247">
        <f t="shared" si="2"/>
        <v>127560</v>
      </c>
      <c r="Z18" s="7">
        <f t="shared" si="5"/>
        <v>0.37020672406159477</v>
      </c>
      <c r="AA18" s="17">
        <f t="shared" si="3"/>
        <v>0.37020672406159477</v>
      </c>
      <c r="AB18" s="196" t="str">
        <f t="shared" si="4"/>
        <v/>
      </c>
      <c r="AC18" s="247">
        <f t="shared" si="6"/>
        <v>-1.4551915228366852E-11</v>
      </c>
      <c r="AD18" s="246">
        <f t="shared" si="7"/>
        <v>-1.1407898422990633E-11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100000</v>
      </c>
      <c r="AI18" s="46">
        <f t="shared" si="12"/>
        <v>0.37020672406159477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0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2.4147978627753384E-2</v>
      </c>
      <c r="F19" s="566">
        <f t="shared" si="1"/>
        <v>2.4147978627753384E-2</v>
      </c>
      <c r="G19" s="43"/>
      <c r="H19" s="197" t="s">
        <v>1198</v>
      </c>
      <c r="I19" s="242" t="s">
        <v>204</v>
      </c>
      <c r="J19" s="242" t="s">
        <v>797</v>
      </c>
      <c r="K19" s="242" t="s">
        <v>1199</v>
      </c>
      <c r="L19" s="572" t="s">
        <v>901</v>
      </c>
      <c r="M19" s="572"/>
      <c r="N19" s="572"/>
      <c r="O19" s="241" t="s">
        <v>58</v>
      </c>
      <c r="P19" s="243">
        <v>1</v>
      </c>
      <c r="Q19" s="244">
        <v>17000</v>
      </c>
      <c r="R19" s="245">
        <v>95.51</v>
      </c>
      <c r="S19" s="2" t="s">
        <v>66</v>
      </c>
      <c r="T19" s="2" t="s">
        <v>929</v>
      </c>
      <c r="U19" s="2" t="s">
        <v>622</v>
      </c>
      <c r="V19" s="109">
        <v>1</v>
      </c>
      <c r="W19" s="579">
        <v>0.01</v>
      </c>
      <c r="X19" s="130" t="s">
        <v>306</v>
      </c>
      <c r="Y19" s="247">
        <f t="shared" si="2"/>
        <v>16236.7</v>
      </c>
      <c r="Z19" s="7">
        <f t="shared" si="5"/>
        <v>4.7122417031756791E-2</v>
      </c>
      <c r="AA19" s="17">
        <f t="shared" si="3"/>
        <v>4.7122417031756791E-2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17000</v>
      </c>
      <c r="AI19" s="46">
        <f t="shared" si="12"/>
        <v>4.7122417031756791E-2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</row>
    <row r="20" spans="1:60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1208</v>
      </c>
      <c r="I20" s="242" t="s">
        <v>204</v>
      </c>
      <c r="J20" s="242" t="s">
        <v>721</v>
      </c>
      <c r="K20" s="242" t="s">
        <v>1209</v>
      </c>
      <c r="L20" s="572" t="s">
        <v>869</v>
      </c>
      <c r="M20" s="572"/>
      <c r="N20" s="572"/>
      <c r="O20" s="241" t="s">
        <v>58</v>
      </c>
      <c r="P20" s="243">
        <v>1</v>
      </c>
      <c r="Q20" s="244">
        <v>50000</v>
      </c>
      <c r="R20" s="245">
        <v>101.05</v>
      </c>
      <c r="S20" s="2" t="s">
        <v>66</v>
      </c>
      <c r="T20" s="2" t="s">
        <v>615</v>
      </c>
      <c r="U20" s="2" t="s">
        <v>621</v>
      </c>
      <c r="V20" s="109">
        <v>0</v>
      </c>
      <c r="W20" s="579">
        <v>0.01</v>
      </c>
      <c r="X20" s="130" t="s">
        <v>306</v>
      </c>
      <c r="Y20" s="247">
        <f t="shared" si="2"/>
        <v>50525</v>
      </c>
      <c r="Z20" s="7">
        <f t="shared" si="5"/>
        <v>0.14663448364073436</v>
      </c>
      <c r="AA20" s="17">
        <f t="shared" si="3"/>
        <v>0.14663448364073436</v>
      </c>
      <c r="AB20" s="196" t="str">
        <f t="shared" si="4"/>
        <v/>
      </c>
      <c r="AC20" s="247">
        <f t="shared" si="6"/>
        <v>-7.2759576141834259E-12</v>
      </c>
      <c r="AD20" s="246">
        <f t="shared" si="7"/>
        <v>-7.2003538982517828E-12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50000</v>
      </c>
      <c r="AI20" s="46">
        <f t="shared" si="12"/>
        <v>0.14663448364073436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</row>
    <row r="21" spans="1:60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1192</v>
      </c>
      <c r="I21" s="242" t="s">
        <v>204</v>
      </c>
      <c r="J21" s="242" t="s">
        <v>722</v>
      </c>
      <c r="K21" s="242" t="s">
        <v>1193</v>
      </c>
      <c r="L21" s="572" t="s">
        <v>883</v>
      </c>
      <c r="M21" s="572"/>
      <c r="N21" s="572"/>
      <c r="O21" s="241" t="s">
        <v>58</v>
      </c>
      <c r="P21" s="243">
        <v>1</v>
      </c>
      <c r="Q21" s="244">
        <v>25000</v>
      </c>
      <c r="R21" s="245">
        <v>92.54</v>
      </c>
      <c r="S21" s="2" t="s">
        <v>66</v>
      </c>
      <c r="T21" s="2" t="s">
        <v>930</v>
      </c>
      <c r="U21" s="2" t="s">
        <v>621</v>
      </c>
      <c r="V21" s="109">
        <v>0</v>
      </c>
      <c r="W21" s="579">
        <v>0.01</v>
      </c>
      <c r="X21" s="130" t="s">
        <v>306</v>
      </c>
      <c r="Y21" s="247">
        <f t="shared" si="2"/>
        <v>23135.000000000004</v>
      </c>
      <c r="Z21" s="7">
        <f t="shared" si="5"/>
        <v>6.7142776428073037E-2</v>
      </c>
      <c r="AA21" s="17">
        <f t="shared" si="3"/>
        <v>6.7142776428073037E-2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25000</v>
      </c>
      <c r="AI21" s="46">
        <f t="shared" si="12"/>
        <v>6.7142776428073023E-2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0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1289</v>
      </c>
      <c r="I22" s="242" t="s">
        <v>204</v>
      </c>
      <c r="J22" s="242" t="s">
        <v>745</v>
      </c>
      <c r="K22" s="242" t="s">
        <v>1290</v>
      </c>
      <c r="L22" s="572" t="s">
        <v>891</v>
      </c>
      <c r="M22" s="572"/>
      <c r="N22" s="572"/>
      <c r="O22" s="241" t="s">
        <v>58</v>
      </c>
      <c r="P22" s="243">
        <v>1</v>
      </c>
      <c r="Q22" s="244">
        <v>50000</v>
      </c>
      <c r="R22" s="245">
        <v>91</v>
      </c>
      <c r="S22" s="2" t="s">
        <v>66</v>
      </c>
      <c r="T22" s="2" t="s">
        <v>930</v>
      </c>
      <c r="U22" s="2" t="s">
        <v>621</v>
      </c>
      <c r="V22" s="109">
        <v>0</v>
      </c>
      <c r="W22" s="579">
        <v>0.01</v>
      </c>
      <c r="X22" s="130" t="s">
        <v>306</v>
      </c>
      <c r="Y22" s="247">
        <f t="shared" si="2"/>
        <v>45500</v>
      </c>
      <c r="Z22" s="7">
        <f t="shared" si="5"/>
        <v>0.13205084622767765</v>
      </c>
      <c r="AA22" s="17">
        <f t="shared" si="3"/>
        <v>0.13205084622767765</v>
      </c>
      <c r="AB22" s="196" t="str">
        <f t="shared" si="4"/>
        <v/>
      </c>
      <c r="AC22" s="247">
        <f t="shared" si="6"/>
        <v>-7.2759576141834259E-12</v>
      </c>
      <c r="AD22" s="246">
        <f t="shared" si="7"/>
        <v>-7.9955578177839852E-12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50000</v>
      </c>
      <c r="AI22" s="46">
        <f t="shared" si="12"/>
        <v>0.13205084622767765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</row>
    <row r="23" spans="1:60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1124</v>
      </c>
      <c r="I23" s="242" t="s">
        <v>204</v>
      </c>
      <c r="J23" s="242" t="s">
        <v>701</v>
      </c>
      <c r="K23" s="242" t="s">
        <v>544</v>
      </c>
      <c r="L23" s="572" t="s">
        <v>53</v>
      </c>
      <c r="M23" s="572"/>
      <c r="N23" s="572"/>
      <c r="O23" s="241" t="s">
        <v>58</v>
      </c>
      <c r="P23" s="243">
        <v>1</v>
      </c>
      <c r="Q23" s="244">
        <v>18</v>
      </c>
      <c r="R23" s="245">
        <v>2809.223</v>
      </c>
      <c r="S23" s="2" t="s">
        <v>228</v>
      </c>
      <c r="T23" s="2" t="s">
        <v>229</v>
      </c>
      <c r="U23" s="2" t="s">
        <v>621</v>
      </c>
      <c r="V23" s="109">
        <v>0</v>
      </c>
      <c r="W23" s="579">
        <v>1</v>
      </c>
      <c r="X23" s="130">
        <v>0.1</v>
      </c>
      <c r="Y23" s="247">
        <f t="shared" si="2"/>
        <v>50566.013999999996</v>
      </c>
      <c r="Z23" s="7">
        <f t="shared" si="5"/>
        <v>0.14675351514418891</v>
      </c>
      <c r="AA23" s="17">
        <f t="shared" si="3"/>
        <v>0.14675351514418891</v>
      </c>
      <c r="AB23" s="196">
        <f t="shared" si="4"/>
        <v>4.6753515144188906E-2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18</v>
      </c>
      <c r="AI23" s="46">
        <f t="shared" si="12"/>
        <v>0.14675351514418891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</row>
    <row r="24" spans="1:60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ref="Y24:Y78" si="13">IF(H24&lt;&gt;"",R24*W24*Q24*P24,"")</f>
        <v/>
      </c>
      <c r="Z24" s="7" t="str">
        <f t="shared" ref="Z24:Z78" si="14">IF(H24&lt;&gt;"",Y24/($D$6+$D$7),"")</f>
        <v/>
      </c>
      <c r="AA24" s="17" t="str">
        <f t="shared" si="3"/>
        <v/>
      </c>
      <c r="AB24" s="196" t="str">
        <f t="shared" ref="AB24:AB78" si="15">IF(AND(S24&lt;&gt;"",X24&lt;&gt;"-"),AA24-X24,"")</f>
        <v/>
      </c>
      <c r="AC24" s="247" t="str">
        <f t="shared" ref="AC24:AC78" si="16">IF(AND($AA24&lt;&gt;"",Q24&lt;&gt;""),($D$6+$D$7)*AA24-Y24,"")</f>
        <v/>
      </c>
      <c r="AD24" s="246" t="str">
        <f t="shared" ref="AD24:AD78" si="17">IF(AND($AC24&lt;&gt;""),AC24/R24/W24/P24,"")</f>
        <v/>
      </c>
      <c r="AE24" s="18" t="str">
        <f t="shared" ref="AE24:AE78" si="18">IF(Q24&lt;&gt;"",ROUND(AD24,0),"")</f>
        <v/>
      </c>
      <c r="AF24" s="247" t="str">
        <f t="shared" ref="AF24:AF78" si="19">IF(AD24&lt;&gt;"",AE24*R24*W24,"")</f>
        <v/>
      </c>
      <c r="AG24" s="247" t="str">
        <f t="shared" ref="AG24:AG78" si="20">IF(AD24&lt;&gt;"",AE24*R24*W24*P24,"")</f>
        <v/>
      </c>
      <c r="AH24" s="45" t="str">
        <f t="shared" ref="AH24:AH78" si="21">IF(H24&lt;&gt;"",AE24+Q24,"")</f>
        <v/>
      </c>
      <c r="AI24" s="46" t="str">
        <f t="shared" ref="AI24:AI78" si="22">IF(AH24&lt;&gt;"",(AH24*R24*W24*P24)/($D$6+$D$7),"")</f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0" x14ac:dyDescent="0.25">
      <c r="A25" s="585"/>
      <c r="B25" s="529" t="s">
        <v>249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</row>
    <row r="26" spans="1:60" x14ac:dyDescent="0.25">
      <c r="A26" s="585"/>
      <c r="B26" s="529" t="s">
        <v>231</v>
      </c>
      <c r="C26" s="530" t="s">
        <v>621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</row>
    <row r="27" spans="1:60" x14ac:dyDescent="0.25">
      <c r="A27" s="585"/>
      <c r="B27" s="529" t="s">
        <v>227</v>
      </c>
      <c r="C27" s="530" t="s">
        <v>622</v>
      </c>
      <c r="D27" s="567">
        <v>0</v>
      </c>
      <c r="E27" s="568">
        <f t="shared" si="0"/>
        <v>6.6779999377996994E-3</v>
      </c>
      <c r="F27" s="566">
        <f t="shared" si="1"/>
        <v>6.6779999377996994E-3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0" x14ac:dyDescent="0.25">
      <c r="A28" s="585"/>
      <c r="B28" s="529" t="s">
        <v>225</v>
      </c>
      <c r="C28" s="530" t="s">
        <v>622</v>
      </c>
      <c r="D28" s="567">
        <v>0</v>
      </c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</row>
    <row r="29" spans="1:60" x14ac:dyDescent="0.25">
      <c r="A29" s="585"/>
      <c r="B29" s="529" t="s">
        <v>239</v>
      </c>
      <c r="C29" s="530" t="s">
        <v>621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</row>
    <row r="30" spans="1:60" x14ac:dyDescent="0.25">
      <c r="A30" s="585"/>
      <c r="B30" s="529" t="s">
        <v>256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0" x14ac:dyDescent="0.25">
      <c r="A31" s="585"/>
      <c r="B31" s="529" t="s">
        <v>260</v>
      </c>
      <c r="C31" s="530" t="s">
        <v>622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</row>
    <row r="32" spans="1:60" x14ac:dyDescent="0.25">
      <c r="A32" s="585"/>
      <c r="B32" s="529" t="s">
        <v>704</v>
      </c>
      <c r="C32" s="530" t="s">
        <v>623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</row>
    <row r="33" spans="1:60" x14ac:dyDescent="0.25">
      <c r="A33" s="585"/>
      <c r="B33" s="529" t="s">
        <v>929</v>
      </c>
      <c r="C33" s="530" t="s">
        <v>620</v>
      </c>
      <c r="D33" s="567">
        <v>0</v>
      </c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0" x14ac:dyDescent="0.25">
      <c r="A34" s="585"/>
      <c r="B34" s="529" t="s">
        <v>929</v>
      </c>
      <c r="C34" s="530" t="s">
        <v>679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</row>
    <row r="35" spans="1:60" x14ac:dyDescent="0.25">
      <c r="A35" s="585"/>
      <c r="B35" s="529" t="s">
        <v>929</v>
      </c>
      <c r="C35" s="530" t="s">
        <v>621</v>
      </c>
      <c r="D35" s="567">
        <v>0.3</v>
      </c>
      <c r="E35" s="568">
        <f t="shared" si="0"/>
        <v>5.9263258900421494E-2</v>
      </c>
      <c r="F35" s="566">
        <f t="shared" si="1"/>
        <v>-0.24073674109957849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</row>
    <row r="36" spans="1:60" x14ac:dyDescent="0.25">
      <c r="A36" s="585"/>
      <c r="B36" s="529" t="s">
        <v>929</v>
      </c>
      <c r="C36" s="530" t="s">
        <v>622</v>
      </c>
      <c r="D36" s="567">
        <v>0.3</v>
      </c>
      <c r="E36" s="568">
        <f t="shared" si="0"/>
        <v>0.41732914109335156</v>
      </c>
      <c r="F36" s="566">
        <f t="shared" si="1"/>
        <v>0.11732914109335157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</row>
    <row r="37" spans="1:60" x14ac:dyDescent="0.25">
      <c r="A37" s="585"/>
      <c r="B37" s="529" t="s">
        <v>615</v>
      </c>
      <c r="C37" s="530" t="s">
        <v>622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</row>
    <row r="38" spans="1:60" x14ac:dyDescent="0.25">
      <c r="A38" s="585"/>
      <c r="B38" s="529" t="s">
        <v>615</v>
      </c>
      <c r="C38" s="530" t="s">
        <v>621</v>
      </c>
      <c r="D38" s="567">
        <v>0.15</v>
      </c>
      <c r="E38" s="568">
        <f t="shared" si="0"/>
        <v>0.14663448364073436</v>
      </c>
      <c r="F38" s="566">
        <f t="shared" si="1"/>
        <v>-3.3655163592656301E-3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</row>
    <row r="39" spans="1:60" x14ac:dyDescent="0.25">
      <c r="A39" s="585"/>
      <c r="B39" s="533" t="s">
        <v>616</v>
      </c>
      <c r="C39" s="534" t="s">
        <v>622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</row>
    <row r="40" spans="1:60" x14ac:dyDescent="0.25">
      <c r="A40" s="585"/>
      <c r="B40" s="533" t="s">
        <v>1074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</row>
    <row r="41" spans="1:60" x14ac:dyDescent="0.25">
      <c r="A41" s="585"/>
      <c r="B41" s="533" t="s">
        <v>930</v>
      </c>
      <c r="C41" s="534" t="s">
        <v>621</v>
      </c>
      <c r="D41" s="569">
        <v>0.15</v>
      </c>
      <c r="E41" s="570">
        <f t="shared" si="0"/>
        <v>0.19919362265575069</v>
      </c>
      <c r="F41" s="571">
        <f t="shared" si="1"/>
        <v>4.9193622655750696E-2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</row>
    <row r="42" spans="1:60" x14ac:dyDescent="0.25">
      <c r="A42" s="585"/>
      <c r="B42" s="533" t="s">
        <v>229</v>
      </c>
      <c r="C42" s="534" t="s">
        <v>621</v>
      </c>
      <c r="D42" s="569">
        <v>0.1</v>
      </c>
      <c r="E42" s="570">
        <f t="shared" si="0"/>
        <v>0.14675351514418891</v>
      </c>
      <c r="F42" s="571">
        <f t="shared" si="1"/>
        <v>4.6753515144188906E-2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</row>
    <row r="43" spans="1:60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</row>
    <row r="44" spans="1:60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</row>
    <row r="45" spans="1:60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</row>
    <row r="46" spans="1:60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</row>
    <row r="47" spans="1:60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</row>
    <row r="48" spans="1:60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</row>
    <row r="49" spans="1:60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</row>
    <row r="50" spans="1:60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</row>
    <row r="51" spans="1:60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</row>
    <row r="52" spans="1:60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</row>
    <row r="53" spans="1:60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</row>
    <row r="54" spans="1:60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</row>
    <row r="55" spans="1:60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</row>
    <row r="56" spans="1:60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</row>
    <row r="57" spans="1:60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</row>
    <row r="58" spans="1:60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</row>
    <row r="59" spans="1:60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</row>
    <row r="60" spans="1:60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</row>
    <row r="61" spans="1:60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</row>
    <row r="62" spans="1:60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</row>
    <row r="63" spans="1:60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</row>
    <row r="64" spans="1:60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</row>
    <row r="65" spans="1:60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</row>
    <row r="66" spans="1:60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</row>
    <row r="67" spans="1:60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</row>
    <row r="68" spans="1:60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</row>
    <row r="69" spans="1:60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</row>
    <row r="70" spans="1:60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</row>
    <row r="71" spans="1:60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</row>
    <row r="72" spans="1:60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</row>
    <row r="73" spans="1:60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</row>
    <row r="74" spans="1:60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</row>
    <row r="75" spans="1:60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</row>
    <row r="76" spans="1:60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</row>
    <row r="77" spans="1:60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</row>
    <row r="78" spans="1:60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</row>
    <row r="79" spans="1:60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</row>
    <row r="80" spans="1:60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</row>
    <row r="81" spans="1:60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</row>
    <row r="82" spans="1:60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</row>
    <row r="83" spans="1:60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</row>
    <row r="84" spans="1:60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</row>
    <row r="85" spans="1:60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</row>
    <row r="86" spans="1:60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</row>
    <row r="87" spans="1:60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</row>
    <row r="88" spans="1:60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</row>
    <row r="89" spans="1:60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</row>
    <row r="90" spans="1:60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</row>
    <row r="91" spans="1:60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</row>
    <row r="92" spans="1:60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</row>
    <row r="93" spans="1:60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</row>
    <row r="94" spans="1:60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</row>
    <row r="95" spans="1:60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</row>
    <row r="96" spans="1:60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</row>
    <row r="97" spans="1:60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</row>
    <row r="98" spans="1:60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</row>
    <row r="99" spans="1:60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</row>
    <row r="100" spans="1:60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</row>
    <row r="101" spans="1:60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</row>
    <row r="102" spans="1:60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</row>
    <row r="103" spans="1:60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</row>
    <row r="104" spans="1:60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</row>
    <row r="105" spans="1:60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</row>
    <row r="106" spans="1:60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</row>
    <row r="107" spans="1:60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</row>
    <row r="108" spans="1:60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</row>
    <row r="109" spans="1:60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</row>
    <row r="110" spans="1:60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</row>
    <row r="111" spans="1:60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</row>
    <row r="112" spans="1:60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</row>
    <row r="113" spans="1:5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</row>
    <row r="114" spans="1:5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</row>
    <row r="115" spans="1:5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</row>
    <row r="116" spans="1:59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30" priority="41">
      <formula>$M3&gt;$N3</formula>
    </cfRule>
  </conditionalFormatting>
  <conditionalFormatting sqref="L1:M1">
    <cfRule type="cellIs" dxfId="229" priority="38" operator="notBetween">
      <formula>0.99</formula>
      <formula>1.01</formula>
    </cfRule>
  </conditionalFormatting>
  <conditionalFormatting sqref="K7:N7">
    <cfRule type="expression" dxfId="228" priority="37">
      <formula>$M7&gt;$N7</formula>
    </cfRule>
  </conditionalFormatting>
  <conditionalFormatting sqref="D5">
    <cfRule type="cellIs" dxfId="227" priority="36" operator="greaterThan">
      <formula>TODAY()-60</formula>
    </cfRule>
  </conditionalFormatting>
  <conditionalFormatting sqref="D13:E13">
    <cfRule type="cellIs" dxfId="226" priority="34" operator="notBetween">
      <formula>0.99</formula>
      <formula>1.01</formula>
    </cfRule>
  </conditionalFormatting>
  <conditionalFormatting sqref="D3:E3">
    <cfRule type="cellIs" dxfId="225" priority="33" operator="notEqual">
      <formula>"D"</formula>
    </cfRule>
  </conditionalFormatting>
  <conditionalFormatting sqref="P16:P100 W16:W100">
    <cfRule type="cellIs" dxfId="224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23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22" priority="42" stopIfTrue="1">
      <formula>$AH$15&lt;0</formula>
    </cfRule>
  </conditionalFormatting>
  <hyperlinks>
    <hyperlink ref="B2" location="Dashboard!A1" display="Go to Dashboard" xr:uid="{8E7256E2-0361-433B-93E4-E5ACDCF5ECC5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865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5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7E84E-7DCB-4048-A026-8FFEB9436F67}">
  <sheetPr codeName="Sheet39">
    <tabColor rgb="FFFFFFFF"/>
  </sheetPr>
  <dimension ref="A1:BC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</row>
    <row r="2" spans="1:55" ht="28.5" customHeight="1" x14ac:dyDescent="0.25">
      <c r="A2" s="19"/>
      <c r="B2" s="535" t="s">
        <v>26</v>
      </c>
      <c r="C2" s="551"/>
      <c r="D2" s="551" t="s">
        <v>193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</row>
    <row r="3" spans="1:55" x14ac:dyDescent="0.25">
      <c r="A3" s="19"/>
      <c r="B3" s="552" t="s">
        <v>213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46059</v>
      </c>
      <c r="R3" s="248" t="s">
        <v>1316</v>
      </c>
      <c r="S3" s="254"/>
      <c r="T3" s="254">
        <v>25000</v>
      </c>
      <c r="U3" s="268">
        <v>25000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</row>
    <row r="4" spans="1:55" x14ac:dyDescent="0.25">
      <c r="A4" s="19"/>
      <c r="B4" s="553" t="s">
        <v>38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0.4998048461983931</v>
      </c>
      <c r="M4" s="132">
        <f>SUMPRODUCT($V$15:$V$100,AI15:AI100)</f>
        <v>0.4998048461983931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46059</v>
      </c>
      <c r="R4" s="249" t="s">
        <v>53</v>
      </c>
      <c r="S4" s="255"/>
      <c r="T4" s="255">
        <v>-8</v>
      </c>
      <c r="U4" s="269">
        <v>-22433.87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</row>
    <row r="5" spans="1:55" x14ac:dyDescent="0.25">
      <c r="A5" s="19"/>
      <c r="B5" s="554"/>
      <c r="C5" s="556">
        <v>45477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46034</v>
      </c>
      <c r="R5" s="249" t="s">
        <v>53</v>
      </c>
      <c r="S5" s="255"/>
      <c r="T5" s="255">
        <v>6</v>
      </c>
      <c r="U5" s="269">
        <v>16850.64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</row>
    <row r="6" spans="1:55" x14ac:dyDescent="0.25">
      <c r="A6" s="19"/>
      <c r="B6" s="25" t="s">
        <v>51</v>
      </c>
      <c r="C6" s="557"/>
      <c r="D6" s="574">
        <f>SUM(Y15:Y100)</f>
        <v>449307.36808194232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882</v>
      </c>
      <c r="S6" s="255"/>
      <c r="T6" s="255">
        <v>25000</v>
      </c>
      <c r="U6" s="269">
        <v>25000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</row>
    <row r="7" spans="1:55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45973</v>
      </c>
      <c r="R7" s="249" t="s">
        <v>902</v>
      </c>
      <c r="S7" s="255"/>
      <c r="T7" s="255">
        <v>20000</v>
      </c>
      <c r="U7" s="269">
        <v>20000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</row>
    <row r="8" spans="1:55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0.94359034415972975</v>
      </c>
      <c r="M8" s="136">
        <f>SUMIF($T$15:$T$100, "*Produits Structurés*", AI$15:AI$100) + SUMIF($T$15:$T$100, "Matières Premières*", AI$15:AI$100) + SUMIF($T$15:$T$100, "*Certificats*", AI$15:AI$100)</f>
        <v>0.94359034415972975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45971</v>
      </c>
      <c r="R8" s="249" t="s">
        <v>919</v>
      </c>
      <c r="S8" s="255"/>
      <c r="T8" s="255">
        <v>-60000</v>
      </c>
      <c r="U8" s="269">
        <v>-66600.289999999994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</row>
    <row r="9" spans="1:5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587">
        <v>45758</v>
      </c>
      <c r="R9" s="249" t="s">
        <v>871</v>
      </c>
      <c r="S9" s="255"/>
      <c r="T9" s="255">
        <v>50000</v>
      </c>
      <c r="U9" s="269">
        <v>50000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</row>
    <row r="10" spans="1:5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45757</v>
      </c>
      <c r="R10" s="249" t="s">
        <v>53</v>
      </c>
      <c r="S10" s="255"/>
      <c r="T10" s="255">
        <v>-28</v>
      </c>
      <c r="U10" s="269">
        <v>-77137.52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</row>
    <row r="11" spans="1:5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5.6409655840270266E-2</v>
      </c>
      <c r="M11" s="132">
        <f>SUMIF($T$15:$T$100, "*Cash*", AI$15:AI$100)+SUMIF($S$15:$S$100, "*Monétaire*", AI$15:AI$100)</f>
        <v>5.6409655840270266E-2</v>
      </c>
      <c r="N11" s="133" t="s">
        <v>306</v>
      </c>
      <c r="O11" s="19"/>
      <c r="P11" s="19"/>
      <c r="Q11" s="588">
        <v>45754</v>
      </c>
      <c r="R11" s="250" t="s">
        <v>869</v>
      </c>
      <c r="S11" s="256"/>
      <c r="T11" s="256">
        <v>25000</v>
      </c>
      <c r="U11" s="270">
        <v>25004.31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</row>
    <row r="12" spans="1:55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</row>
    <row r="13" spans="1:55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5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</row>
    <row r="15" spans="1:55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193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8495.42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7" si="2">IF(H15&lt;&gt;"",R15*W15*Q15*P15,"")</f>
        <v>8495.42</v>
      </c>
      <c r="Z15" s="7">
        <f>IF(O15&lt;&gt;"",(Y15+$D$7)/($D$6+$D$7),"")</f>
        <v>1.8907813678342905E-2</v>
      </c>
      <c r="AA15" s="17">
        <f t="shared" ref="AA15:AA46" si="3">IF(S15&lt;&gt;"",Z15,"")</f>
        <v>1.8907813678342905E-2</v>
      </c>
      <c r="AB15" s="196">
        <f t="shared" ref="AB15:AB27" si="4">IF(AND(S15&lt;&gt;"",X15&lt;&gt;"-"),AA15-X15,"")</f>
        <v>1.8907813678342905E-2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8495.42</v>
      </c>
      <c r="AG15" s="539" t="s">
        <v>306</v>
      </c>
      <c r="AH15" s="45">
        <f>AF15</f>
        <v>8495.42</v>
      </c>
      <c r="AI15" s="46">
        <f>(AH15*P15)/($D$6+$D$7)</f>
        <v>1.8907813678342905E-2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</row>
    <row r="16" spans="1:55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1219</v>
      </c>
      <c r="I16" s="242" t="s">
        <v>193</v>
      </c>
      <c r="J16" s="242" t="s">
        <v>881</v>
      </c>
      <c r="K16" s="242" t="s">
        <v>1314</v>
      </c>
      <c r="L16" s="572" t="s">
        <v>882</v>
      </c>
      <c r="M16" s="572"/>
      <c r="N16" s="572"/>
      <c r="O16" s="241" t="s">
        <v>58</v>
      </c>
      <c r="P16" s="243">
        <v>1</v>
      </c>
      <c r="Q16" s="244">
        <v>25000</v>
      </c>
      <c r="R16" s="245">
        <v>102.3</v>
      </c>
      <c r="S16" s="2" t="s">
        <v>66</v>
      </c>
      <c r="T16" s="2" t="s">
        <v>929</v>
      </c>
      <c r="U16" s="2" t="s">
        <v>621</v>
      </c>
      <c r="V16" s="109">
        <v>1</v>
      </c>
      <c r="W16" s="579">
        <v>0.01</v>
      </c>
      <c r="X16" s="130" t="s">
        <v>306</v>
      </c>
      <c r="Y16" s="247">
        <f t="shared" si="2"/>
        <v>25574.999999999996</v>
      </c>
      <c r="Z16" s="7">
        <f t="shared" ref="Z16:Z27" si="5">IF(H16&lt;&gt;"",Y16/($D$6+$D$7),"")</f>
        <v>5.6920945029630056E-2</v>
      </c>
      <c r="AA16" s="17">
        <f t="shared" si="3"/>
        <v>5.6920945029630056E-2</v>
      </c>
      <c r="AB16" s="196" t="str">
        <f t="shared" si="4"/>
        <v/>
      </c>
      <c r="AC16" s="247">
        <f t="shared" ref="AC16:AC27" si="6">IF(AND($AA16&lt;&gt;"",Q16&lt;&gt;""),($D$6+$D$7)*AA16-Y16,"")</f>
        <v>0</v>
      </c>
      <c r="AD16" s="246">
        <f t="shared" ref="AD16:AD27" si="7">IF(AND($AC16&lt;&gt;""),AC16/R16/W16/P16,"")</f>
        <v>0</v>
      </c>
      <c r="AE16" s="18">
        <f t="shared" ref="AE16:AE27" si="8">IF(Q16&lt;&gt;"",ROUND(AD16,0),"")</f>
        <v>0</v>
      </c>
      <c r="AF16" s="247">
        <f t="shared" ref="AF16:AF27" si="9">IF(AD16&lt;&gt;"",AE16*R16*W16,"")</f>
        <v>0</v>
      </c>
      <c r="AG16" s="247">
        <f t="shared" ref="AG16:AG27" si="10">IF(AD16&lt;&gt;"",AE16*R16*W16*P16,"")</f>
        <v>0</v>
      </c>
      <c r="AH16" s="45">
        <f t="shared" ref="AH16:AH27" si="11">IF(H16&lt;&gt;"",AE16+Q16,"")</f>
        <v>25000</v>
      </c>
      <c r="AI16" s="46">
        <f t="shared" ref="AI16:AI27" si="12">IF(AH16&lt;&gt;"",(AH16*R16*W16*P16)/($D$6+$D$7),"")</f>
        <v>5.6920945029630063E-2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</row>
    <row r="17" spans="1:55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1319</v>
      </c>
      <c r="I17" s="242" t="s">
        <v>193</v>
      </c>
      <c r="J17" s="242" t="s">
        <v>1317</v>
      </c>
      <c r="K17" s="242" t="s">
        <v>1320</v>
      </c>
      <c r="L17" s="572" t="s">
        <v>1316</v>
      </c>
      <c r="M17" s="572"/>
      <c r="N17" s="572"/>
      <c r="O17" s="241" t="s">
        <v>58</v>
      </c>
      <c r="P17" s="243">
        <v>1</v>
      </c>
      <c r="Q17" s="244">
        <v>25000</v>
      </c>
      <c r="R17" s="245">
        <v>100</v>
      </c>
      <c r="S17" s="2" t="s">
        <v>66</v>
      </c>
      <c r="T17" s="2" t="s">
        <v>929</v>
      </c>
      <c r="U17" s="2" t="s">
        <v>621</v>
      </c>
      <c r="V17" s="109">
        <v>0</v>
      </c>
      <c r="W17" s="579">
        <v>0.01</v>
      </c>
      <c r="X17" s="130" t="s">
        <v>306</v>
      </c>
      <c r="Y17" s="247">
        <f t="shared" si="2"/>
        <v>25000</v>
      </c>
      <c r="Z17" s="7">
        <f t="shared" si="5"/>
        <v>5.5641197487419414E-2</v>
      </c>
      <c r="AA17" s="17">
        <f t="shared" si="3"/>
        <v>5.5641197487419414E-2</v>
      </c>
      <c r="AB17" s="196" t="str">
        <f t="shared" si="4"/>
        <v/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25000</v>
      </c>
      <c r="AI17" s="46">
        <f t="shared" si="12"/>
        <v>5.5641197487419414E-2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</row>
    <row r="18" spans="1:55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1215</v>
      </c>
      <c r="I18" s="242" t="s">
        <v>193</v>
      </c>
      <c r="J18" s="242" t="s">
        <v>737</v>
      </c>
      <c r="K18" s="242" t="s">
        <v>1216</v>
      </c>
      <c r="L18" s="572" t="s">
        <v>871</v>
      </c>
      <c r="M18" s="572"/>
      <c r="N18" s="572"/>
      <c r="O18" s="241" t="s">
        <v>58</v>
      </c>
      <c r="P18" s="243">
        <v>1</v>
      </c>
      <c r="Q18" s="244">
        <v>50000</v>
      </c>
      <c r="R18" s="245">
        <v>128.01</v>
      </c>
      <c r="S18" s="2" t="s">
        <v>66</v>
      </c>
      <c r="T18" s="2" t="s">
        <v>929</v>
      </c>
      <c r="U18" s="2" t="s">
        <v>622</v>
      </c>
      <c r="V18" s="109">
        <v>1</v>
      </c>
      <c r="W18" s="579">
        <v>0.01</v>
      </c>
      <c r="X18" s="130" t="s">
        <v>306</v>
      </c>
      <c r="Y18" s="247">
        <f t="shared" si="2"/>
        <v>64005</v>
      </c>
      <c r="Z18" s="7">
        <f t="shared" si="5"/>
        <v>0.14245259380729119</v>
      </c>
      <c r="AA18" s="17">
        <f t="shared" si="3"/>
        <v>0.14245259380729119</v>
      </c>
      <c r="AB18" s="196" t="str">
        <f t="shared" si="4"/>
        <v/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50000</v>
      </c>
      <c r="AI18" s="46">
        <f t="shared" si="12"/>
        <v>0.14245259380729119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</row>
    <row r="19" spans="1:55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1.8907813678342905E-2</v>
      </c>
      <c r="F19" s="566">
        <f t="shared" si="1"/>
        <v>1.8907813678342905E-2</v>
      </c>
      <c r="G19" s="43"/>
      <c r="H19" s="197" t="s">
        <v>1232</v>
      </c>
      <c r="I19" s="242" t="s">
        <v>193</v>
      </c>
      <c r="J19" s="242" t="s">
        <v>798</v>
      </c>
      <c r="K19" s="242" t="s">
        <v>1233</v>
      </c>
      <c r="L19" s="572" t="s">
        <v>902</v>
      </c>
      <c r="M19" s="572"/>
      <c r="N19" s="572"/>
      <c r="O19" s="241" t="s">
        <v>58</v>
      </c>
      <c r="P19" s="243">
        <v>1</v>
      </c>
      <c r="Q19" s="244">
        <v>20000</v>
      </c>
      <c r="R19" s="245">
        <v>96.85</v>
      </c>
      <c r="S19" s="2" t="s">
        <v>66</v>
      </c>
      <c r="T19" s="2" t="s">
        <v>929</v>
      </c>
      <c r="U19" s="2" t="s">
        <v>622</v>
      </c>
      <c r="V19" s="109">
        <v>1</v>
      </c>
      <c r="W19" s="579">
        <v>0.01</v>
      </c>
      <c r="X19" s="130" t="s">
        <v>306</v>
      </c>
      <c r="Y19" s="247">
        <f t="shared" si="2"/>
        <v>19370</v>
      </c>
      <c r="Z19" s="7">
        <f t="shared" si="5"/>
        <v>4.3110799813252568E-2</v>
      </c>
      <c r="AA19" s="17">
        <f t="shared" si="3"/>
        <v>4.3110799813252568E-2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20000</v>
      </c>
      <c r="AI19" s="46">
        <f t="shared" si="12"/>
        <v>4.3110799813252568E-2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</row>
    <row r="20" spans="1:55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1205</v>
      </c>
      <c r="I20" s="242" t="s">
        <v>193</v>
      </c>
      <c r="J20" s="242" t="s">
        <v>720</v>
      </c>
      <c r="K20" s="242" t="s">
        <v>1206</v>
      </c>
      <c r="L20" s="572" t="s">
        <v>1207</v>
      </c>
      <c r="M20" s="572"/>
      <c r="N20" s="572"/>
      <c r="O20" s="241" t="s">
        <v>58</v>
      </c>
      <c r="P20" s="243">
        <v>1</v>
      </c>
      <c r="Q20" s="244">
        <v>50000</v>
      </c>
      <c r="R20" s="245">
        <v>106.06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53030</v>
      </c>
      <c r="Z20" s="7">
        <f t="shared" si="5"/>
        <v>0.11802610811031407</v>
      </c>
      <c r="AA20" s="17">
        <f t="shared" si="3"/>
        <v>0.11802610811031407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50000</v>
      </c>
      <c r="AI20" s="46">
        <f t="shared" si="12"/>
        <v>0.11802610811031407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</row>
    <row r="21" spans="1:55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1252</v>
      </c>
      <c r="I21" s="242" t="s">
        <v>193</v>
      </c>
      <c r="J21" s="242" t="s">
        <v>740</v>
      </c>
      <c r="K21" s="242" t="s">
        <v>1253</v>
      </c>
      <c r="L21" s="572" t="s">
        <v>872</v>
      </c>
      <c r="M21" s="572"/>
      <c r="N21" s="572"/>
      <c r="O21" s="241" t="s">
        <v>58</v>
      </c>
      <c r="P21" s="243">
        <v>1</v>
      </c>
      <c r="Q21" s="244">
        <v>30000</v>
      </c>
      <c r="R21" s="245">
        <v>99.86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29958</v>
      </c>
      <c r="Z21" s="7">
        <f t="shared" si="5"/>
        <v>6.6675959773124432E-2</v>
      </c>
      <c r="AA21" s="17">
        <f t="shared" si="3"/>
        <v>6.6675959773124432E-2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30000</v>
      </c>
      <c r="AI21" s="46">
        <f t="shared" si="12"/>
        <v>6.6675959773124432E-2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</row>
    <row r="22" spans="1:55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1254</v>
      </c>
      <c r="I22" s="242" t="s">
        <v>193</v>
      </c>
      <c r="J22" s="242" t="s">
        <v>746</v>
      </c>
      <c r="K22" s="242" t="s">
        <v>1255</v>
      </c>
      <c r="L22" s="572" t="s">
        <v>873</v>
      </c>
      <c r="M22" s="572"/>
      <c r="N22" s="572"/>
      <c r="O22" s="241" t="s">
        <v>58</v>
      </c>
      <c r="P22" s="243">
        <v>1</v>
      </c>
      <c r="Q22" s="244">
        <v>30000</v>
      </c>
      <c r="R22" s="245">
        <v>108.76</v>
      </c>
      <c r="S22" s="2" t="s">
        <v>66</v>
      </c>
      <c r="T22" s="2" t="s">
        <v>929</v>
      </c>
      <c r="U22" s="2" t="s">
        <v>621</v>
      </c>
      <c r="V22" s="109">
        <v>1</v>
      </c>
      <c r="W22" s="579">
        <v>0.01</v>
      </c>
      <c r="X22" s="130" t="s">
        <v>306</v>
      </c>
      <c r="Y22" s="247">
        <f t="shared" si="2"/>
        <v>32628.000000000004</v>
      </c>
      <c r="Z22" s="7">
        <f t="shared" si="5"/>
        <v>7.2618439664780834E-2</v>
      </c>
      <c r="AA22" s="17">
        <f t="shared" si="3"/>
        <v>7.2618439664780834E-2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30000</v>
      </c>
      <c r="AI22" s="46">
        <f t="shared" si="12"/>
        <v>7.2618439664780834E-2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</row>
    <row r="23" spans="1:55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1208</v>
      </c>
      <c r="I23" s="242" t="s">
        <v>193</v>
      </c>
      <c r="J23" s="242" t="s">
        <v>721</v>
      </c>
      <c r="K23" s="242" t="s">
        <v>1209</v>
      </c>
      <c r="L23" s="572" t="s">
        <v>869</v>
      </c>
      <c r="M23" s="572"/>
      <c r="N23" s="572"/>
      <c r="O23" s="241" t="s">
        <v>58</v>
      </c>
      <c r="P23" s="243">
        <v>1</v>
      </c>
      <c r="Q23" s="244">
        <v>25000</v>
      </c>
      <c r="R23" s="245">
        <v>100.78</v>
      </c>
      <c r="S23" s="2" t="s">
        <v>66</v>
      </c>
      <c r="T23" s="2" t="s">
        <v>615</v>
      </c>
      <c r="U23" s="2" t="s">
        <v>621</v>
      </c>
      <c r="V23" s="109">
        <v>0</v>
      </c>
      <c r="W23" s="579">
        <v>0.01</v>
      </c>
      <c r="X23" s="130" t="s">
        <v>306</v>
      </c>
      <c r="Y23" s="247">
        <f t="shared" si="2"/>
        <v>25195</v>
      </c>
      <c r="Z23" s="7">
        <f t="shared" si="5"/>
        <v>5.607519882782129E-2</v>
      </c>
      <c r="AA23" s="17">
        <f t="shared" si="3"/>
        <v>5.607519882782129E-2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25000</v>
      </c>
      <c r="AI23" s="46">
        <f t="shared" si="12"/>
        <v>5.607519882782129E-2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</row>
    <row r="24" spans="1:55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1203</v>
      </c>
      <c r="I24" s="242" t="s">
        <v>193</v>
      </c>
      <c r="J24" s="242" t="s">
        <v>719</v>
      </c>
      <c r="K24" s="242" t="s">
        <v>1204</v>
      </c>
      <c r="L24" s="572" t="s">
        <v>874</v>
      </c>
      <c r="M24" s="572"/>
      <c r="N24" s="572"/>
      <c r="O24" s="241" t="s">
        <v>58</v>
      </c>
      <c r="P24" s="243">
        <v>1</v>
      </c>
      <c r="Q24" s="244">
        <v>60000</v>
      </c>
      <c r="R24" s="245">
        <v>100.44</v>
      </c>
      <c r="S24" s="2" t="s">
        <v>66</v>
      </c>
      <c r="T24" s="2" t="s">
        <v>615</v>
      </c>
      <c r="U24" s="2" t="s">
        <v>621</v>
      </c>
      <c r="V24" s="109">
        <v>0</v>
      </c>
      <c r="W24" s="579">
        <v>0.01</v>
      </c>
      <c r="X24" s="130" t="s">
        <v>306</v>
      </c>
      <c r="Y24" s="247">
        <f t="shared" si="2"/>
        <v>60264</v>
      </c>
      <c r="Z24" s="7">
        <f t="shared" si="5"/>
        <v>0.13412644501527374</v>
      </c>
      <c r="AA24" s="17">
        <f t="shared" si="3"/>
        <v>0.13412644501527374</v>
      </c>
      <c r="AB24" s="196" t="str">
        <f t="shared" si="4"/>
        <v/>
      </c>
      <c r="AC24" s="247">
        <f t="shared" si="6"/>
        <v>-7.2759576141834259E-12</v>
      </c>
      <c r="AD24" s="246">
        <f t="shared" si="7"/>
        <v>-7.2440836461404076E-12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60000</v>
      </c>
      <c r="AI24" s="46">
        <f t="shared" si="12"/>
        <v>0.13412644501527374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</row>
    <row r="25" spans="1:55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1213</v>
      </c>
      <c r="I25" s="242" t="s">
        <v>193</v>
      </c>
      <c r="J25" s="242" t="s">
        <v>735</v>
      </c>
      <c r="K25" s="242" t="s">
        <v>1214</v>
      </c>
      <c r="L25" s="572" t="s">
        <v>870</v>
      </c>
      <c r="M25" s="572"/>
      <c r="N25" s="572"/>
      <c r="O25" s="241" t="s">
        <v>865</v>
      </c>
      <c r="P25" s="243">
        <v>0.84302815714044854</v>
      </c>
      <c r="Q25" s="244">
        <v>50000</v>
      </c>
      <c r="R25" s="245">
        <v>107.19</v>
      </c>
      <c r="S25" s="2" t="s">
        <v>66</v>
      </c>
      <c r="T25" s="2" t="s">
        <v>616</v>
      </c>
      <c r="U25" s="2" t="s">
        <v>622</v>
      </c>
      <c r="V25" s="109">
        <v>0</v>
      </c>
      <c r="W25" s="579">
        <v>0.01</v>
      </c>
      <c r="X25" s="130" t="s">
        <v>306</v>
      </c>
      <c r="Y25" s="247">
        <f t="shared" si="2"/>
        <v>45182.094081942349</v>
      </c>
      <c r="Z25" s="7">
        <f t="shared" si="5"/>
        <v>0.10055943278834073</v>
      </c>
      <c r="AA25" s="17">
        <f t="shared" si="3"/>
        <v>0.10055943278834073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50000</v>
      </c>
      <c r="AI25" s="46">
        <f t="shared" si="12"/>
        <v>0.10055943278834072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</row>
    <row r="26" spans="1:55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0</v>
      </c>
      <c r="F26" s="566">
        <f t="shared" si="1"/>
        <v>0</v>
      </c>
      <c r="G26" s="43"/>
      <c r="H26" s="197" t="s">
        <v>1270</v>
      </c>
      <c r="I26" s="242" t="s">
        <v>193</v>
      </c>
      <c r="J26" s="242" t="s">
        <v>738</v>
      </c>
      <c r="K26" s="242" t="s">
        <v>1271</v>
      </c>
      <c r="L26" s="572" t="s">
        <v>884</v>
      </c>
      <c r="M26" s="572"/>
      <c r="N26" s="572"/>
      <c r="O26" s="241" t="s">
        <v>58</v>
      </c>
      <c r="P26" s="243">
        <v>1</v>
      </c>
      <c r="Q26" s="244">
        <v>60000</v>
      </c>
      <c r="R26" s="245">
        <v>72.924999999999997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43755</v>
      </c>
      <c r="Z26" s="7">
        <f t="shared" si="5"/>
        <v>9.7383223842481464E-2</v>
      </c>
      <c r="AA26" s="17">
        <f t="shared" si="3"/>
        <v>9.7383223842481464E-2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60000</v>
      </c>
      <c r="AI26" s="46">
        <f t="shared" si="12"/>
        <v>9.7383223842481464E-2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</row>
    <row r="27" spans="1:55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0</v>
      </c>
      <c r="F27" s="566">
        <f t="shared" si="1"/>
        <v>0</v>
      </c>
      <c r="G27" s="43"/>
      <c r="H27" s="197" t="s">
        <v>1124</v>
      </c>
      <c r="I27" s="242" t="s">
        <v>193</v>
      </c>
      <c r="J27" s="242" t="s">
        <v>701</v>
      </c>
      <c r="K27" s="242" t="s">
        <v>544</v>
      </c>
      <c r="L27" s="572" t="s">
        <v>53</v>
      </c>
      <c r="M27" s="572"/>
      <c r="N27" s="572"/>
      <c r="O27" s="241" t="s">
        <v>58</v>
      </c>
      <c r="P27" s="243">
        <v>1</v>
      </c>
      <c r="Q27" s="244">
        <v>6</v>
      </c>
      <c r="R27" s="245">
        <v>2808.3090000000002</v>
      </c>
      <c r="S27" s="2" t="s">
        <v>228</v>
      </c>
      <c r="T27" s="2" t="s">
        <v>229</v>
      </c>
      <c r="U27" s="2" t="s">
        <v>621</v>
      </c>
      <c r="V27" s="109">
        <v>0</v>
      </c>
      <c r="W27" s="579">
        <v>1</v>
      </c>
      <c r="X27" s="130">
        <v>0.1</v>
      </c>
      <c r="Y27" s="247">
        <f t="shared" si="2"/>
        <v>16849.853999999999</v>
      </c>
      <c r="Z27" s="7">
        <f t="shared" si="5"/>
        <v>3.7501842161927361E-2</v>
      </c>
      <c r="AA27" s="17">
        <f t="shared" si="3"/>
        <v>3.7501842161927361E-2</v>
      </c>
      <c r="AB27" s="196">
        <f t="shared" si="4"/>
        <v>-6.2498157838072645E-2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6</v>
      </c>
      <c r="AI27" s="46">
        <f t="shared" si="12"/>
        <v>3.7501842161927361E-2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</row>
    <row r="28" spans="1:55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ref="Y28:Y78" si="13">IF(H28&lt;&gt;"",R28*W28*Q28*P28,"")</f>
        <v/>
      </c>
      <c r="Z28" s="7" t="str">
        <f t="shared" ref="Z28:Z78" si="14">IF(H28&lt;&gt;"",Y28/($D$6+$D$7),"")</f>
        <v/>
      </c>
      <c r="AA28" s="17" t="str">
        <f t="shared" si="3"/>
        <v/>
      </c>
      <c r="AB28" s="196" t="str">
        <f t="shared" ref="AB28:AB78" si="15">IF(AND(S28&lt;&gt;"",X28&lt;&gt;"-"),AA28-X28,"")</f>
        <v/>
      </c>
      <c r="AC28" s="247" t="str">
        <f t="shared" ref="AC28:AC78" si="16">IF(AND($AA28&lt;&gt;"",Q28&lt;&gt;""),($D$6+$D$7)*AA28-Y28,"")</f>
        <v/>
      </c>
      <c r="AD28" s="246" t="str">
        <f t="shared" ref="AD28:AD78" si="17">IF(AND($AC28&lt;&gt;""),AC28/R28/W28/P28,"")</f>
        <v/>
      </c>
      <c r="AE28" s="18" t="str">
        <f t="shared" ref="AE28:AE78" si="18">IF(Q28&lt;&gt;"",ROUND(AD28,0),"")</f>
        <v/>
      </c>
      <c r="AF28" s="247" t="str">
        <f t="shared" ref="AF28:AF78" si="19">IF(AD28&lt;&gt;"",AE28*R28*W28,"")</f>
        <v/>
      </c>
      <c r="AG28" s="247" t="str">
        <f t="shared" ref="AG28:AG78" si="20">IF(AD28&lt;&gt;"",AE28*R28*W28*P28,"")</f>
        <v/>
      </c>
      <c r="AH28" s="45" t="str">
        <f t="shared" ref="AH28:AH78" si="21">IF(H28&lt;&gt;"",AE28+Q28,"")</f>
        <v/>
      </c>
      <c r="AI28" s="46" t="str">
        <f t="shared" ref="AI28:AI78" si="22">IF(AH28&lt;&gt;"",(AH28*R28*W28*P28)/($D$6+$D$7),"")</f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</row>
    <row r="29" spans="1:55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</row>
    <row r="30" spans="1:55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</row>
    <row r="31" spans="1:55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</row>
    <row r="32" spans="1:55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</row>
    <row r="33" spans="1:55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</row>
    <row r="34" spans="1:55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0.36988265006526883</v>
      </c>
      <c r="F34" s="566">
        <f t="shared" si="1"/>
        <v>6.9882650065268836E-2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</row>
    <row r="35" spans="1:55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0.18556339362054375</v>
      </c>
      <c r="F35" s="566">
        <f t="shared" si="1"/>
        <v>-0.11443660637945624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</row>
    <row r="36" spans="1:55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</row>
    <row r="37" spans="1:55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0.19020164384309501</v>
      </c>
      <c r="F37" s="566">
        <f t="shared" si="1"/>
        <v>4.020164384309502E-2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</row>
    <row r="38" spans="1:55" x14ac:dyDescent="0.25">
      <c r="A38" s="585"/>
      <c r="B38" s="529" t="s">
        <v>616</v>
      </c>
      <c r="C38" s="530" t="s">
        <v>622</v>
      </c>
      <c r="D38" s="567"/>
      <c r="E38" s="568">
        <f t="shared" si="0"/>
        <v>0.10055943278834072</v>
      </c>
      <c r="F38" s="566">
        <f t="shared" si="1"/>
        <v>0.10055943278834072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</row>
    <row r="39" spans="1:55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</row>
    <row r="40" spans="1:55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9.7383223842481464E-2</v>
      </c>
      <c r="F40" s="571">
        <f t="shared" si="1"/>
        <v>-5.261677615751853E-2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</row>
    <row r="41" spans="1:55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3.7501842161927361E-2</v>
      </c>
      <c r="F41" s="571">
        <f t="shared" si="1"/>
        <v>-6.2498157838072645E-2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</row>
    <row r="42" spans="1:55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</row>
    <row r="43" spans="1:55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</row>
    <row r="44" spans="1:55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</row>
    <row r="45" spans="1:55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</row>
    <row r="46" spans="1:55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</row>
    <row r="47" spans="1:55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</row>
    <row r="48" spans="1:55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</row>
    <row r="49" spans="1:55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</row>
    <row r="50" spans="1:55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</row>
    <row r="51" spans="1:55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</row>
    <row r="52" spans="1:55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</row>
    <row r="53" spans="1:55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</row>
    <row r="54" spans="1:55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</row>
    <row r="55" spans="1:55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</row>
    <row r="56" spans="1:55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</row>
    <row r="57" spans="1:55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</row>
    <row r="58" spans="1:55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</row>
    <row r="59" spans="1:55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</row>
    <row r="60" spans="1:55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</row>
    <row r="61" spans="1:55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</row>
    <row r="62" spans="1:55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</row>
    <row r="63" spans="1:55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</row>
    <row r="64" spans="1:55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</row>
    <row r="65" spans="1:55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</row>
    <row r="66" spans="1:55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</row>
    <row r="67" spans="1:55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</row>
    <row r="68" spans="1:55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</row>
    <row r="69" spans="1:55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</row>
    <row r="70" spans="1:55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</row>
    <row r="71" spans="1:55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</row>
    <row r="72" spans="1:55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</row>
    <row r="73" spans="1:55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</row>
    <row r="74" spans="1:55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</row>
    <row r="75" spans="1:55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</row>
    <row r="76" spans="1:55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</row>
    <row r="77" spans="1:55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</row>
    <row r="78" spans="1:55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</row>
    <row r="79" spans="1:55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</row>
    <row r="80" spans="1:55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</row>
    <row r="81" spans="1:55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</row>
    <row r="82" spans="1:55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</row>
    <row r="83" spans="1:55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</row>
    <row r="84" spans="1:55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</row>
    <row r="85" spans="1:55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</row>
    <row r="86" spans="1:55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</row>
    <row r="87" spans="1:55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</row>
    <row r="88" spans="1:55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</row>
    <row r="89" spans="1:55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</row>
    <row r="90" spans="1:55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</row>
    <row r="91" spans="1:55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</row>
    <row r="92" spans="1:55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</row>
    <row r="93" spans="1:55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</row>
    <row r="94" spans="1:55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</row>
    <row r="95" spans="1:55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</row>
    <row r="96" spans="1:55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</row>
    <row r="97" spans="1:55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</row>
    <row r="98" spans="1:55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</row>
    <row r="99" spans="1:55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</row>
    <row r="100" spans="1:55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</row>
    <row r="101" spans="1:55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</row>
    <row r="102" spans="1:55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</row>
    <row r="103" spans="1:55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</row>
    <row r="104" spans="1:55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</row>
    <row r="105" spans="1:55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</row>
    <row r="106" spans="1:55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</row>
    <row r="107" spans="1:55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</row>
    <row r="108" spans="1:55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</row>
    <row r="109" spans="1:55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</row>
    <row r="110" spans="1:55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</row>
    <row r="111" spans="1:55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</row>
    <row r="112" spans="1:55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</row>
    <row r="113" spans="1:54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</row>
    <row r="114" spans="1:54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</row>
    <row r="115" spans="1:54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</row>
    <row r="116" spans="1:54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21" priority="69">
      <formula>$M3&gt;$N3</formula>
    </cfRule>
  </conditionalFormatting>
  <conditionalFormatting sqref="L1:M1">
    <cfRule type="cellIs" dxfId="220" priority="66" operator="notBetween">
      <formula>0.99</formula>
      <formula>1.01</formula>
    </cfRule>
  </conditionalFormatting>
  <conditionalFormatting sqref="K7:N7">
    <cfRule type="expression" dxfId="219" priority="65">
      <formula>$M7&gt;$N7</formula>
    </cfRule>
  </conditionalFormatting>
  <conditionalFormatting sqref="D5">
    <cfRule type="cellIs" dxfId="218" priority="64" operator="greaterThan">
      <formula>TODAY()-60</formula>
    </cfRule>
  </conditionalFormatting>
  <conditionalFormatting sqref="D13:E13">
    <cfRule type="cellIs" dxfId="217" priority="62" operator="notBetween">
      <formula>0.99</formula>
      <formula>1.01</formula>
    </cfRule>
  </conditionalFormatting>
  <conditionalFormatting sqref="D3:E3">
    <cfRule type="cellIs" dxfId="216" priority="61" operator="notEqual">
      <formula>"D"</formula>
    </cfRule>
  </conditionalFormatting>
  <conditionalFormatting sqref="P16:P100 W16:W100">
    <cfRule type="cellIs" dxfId="215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14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13" priority="70" stopIfTrue="1">
      <formula>$AH$15&lt;0</formula>
    </cfRule>
  </conditionalFormatting>
  <hyperlinks>
    <hyperlink ref="B2" location="Dashboard!A1" display="Go to Dashboard" xr:uid="{02A7A5A3-0DBB-4987-A12C-7CCB32B89F1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227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7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1249F-F404-4E0C-8E8C-77390B0DDC0E}">
  <sheetPr codeName="Sheet53">
    <tabColor rgb="FFFFFFFF"/>
  </sheetPr>
  <dimension ref="A1:BK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3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</row>
    <row r="2" spans="1:63" ht="28.5" customHeight="1" x14ac:dyDescent="0.25">
      <c r="A2" s="19"/>
      <c r="B2" s="535" t="s">
        <v>26</v>
      </c>
      <c r="C2" s="551"/>
      <c r="D2" s="551" t="s">
        <v>692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</row>
    <row r="3" spans="1:63" x14ac:dyDescent="0.25">
      <c r="A3" s="19"/>
      <c r="B3" s="552" t="s">
        <v>694</v>
      </c>
      <c r="C3" s="237" t="s">
        <v>34</v>
      </c>
      <c r="D3" s="583" t="s">
        <v>1301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0.33366755720713648</v>
      </c>
      <c r="M3" s="131">
        <f>SUMIF($L$15:$L$100, "VIA *", AA$15:AA$100)</f>
        <v>0.33366755720713648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46010</v>
      </c>
      <c r="R3" s="248" t="s">
        <v>4</v>
      </c>
      <c r="S3" s="254"/>
      <c r="T3" s="254">
        <v>16</v>
      </c>
      <c r="U3" s="268">
        <v>36849.5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3" x14ac:dyDescent="0.25">
      <c r="A4" s="19"/>
      <c r="B4" s="553" t="s">
        <v>42</v>
      </c>
      <c r="C4" s="238" t="s">
        <v>40</v>
      </c>
      <c r="D4" s="581" t="s">
        <v>672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0.27127279449950792</v>
      </c>
      <c r="M4" s="132">
        <f>SUMPRODUCT($V$15:$V$100,AI15:AI100)</f>
        <v>0.27127279449950792</v>
      </c>
      <c r="N4" s="133">
        <f>IFERROR(INDEX(Dashboard!$AD:$AD,MATCH($D$2,Dashboard!$A:$A,0)),INDEX(Dashboard!$AD:$AD,MATCH(VALUE($D$2),Dashboard!$A:$A,0)))</f>
        <v>0.7</v>
      </c>
      <c r="O4" s="19"/>
      <c r="P4" s="19"/>
      <c r="Q4" s="587">
        <v>45979</v>
      </c>
      <c r="R4" s="249" t="s">
        <v>10</v>
      </c>
      <c r="S4" s="255"/>
      <c r="T4" s="255">
        <v>2986</v>
      </c>
      <c r="U4" s="269">
        <v>44352.21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</row>
    <row r="5" spans="1:63" x14ac:dyDescent="0.25">
      <c r="A5" s="19"/>
      <c r="B5" s="554"/>
      <c r="C5" s="556">
        <v>45943</v>
      </c>
      <c r="D5" s="556"/>
      <c r="E5" s="559"/>
      <c r="F5" s="19"/>
      <c r="G5" s="471"/>
      <c r="H5" s="19"/>
      <c r="I5" s="19"/>
      <c r="J5" s="19"/>
      <c r="K5" s="66" t="s">
        <v>271</v>
      </c>
      <c r="L5" s="134">
        <f>SUMIF($S$15:$S$100, "Actions*", Z$15:Z$100)</f>
        <v>0.18593661730820071</v>
      </c>
      <c r="M5" s="134">
        <f>SUMIF($S$15:$S$100, "Actions*", AI$15:AI$100)</f>
        <v>0.18593661730820071</v>
      </c>
      <c r="N5" s="135">
        <f>IFERROR(INDEX(Dashboard!$W:$W,MATCH($D$2,Dashboard!$A:$A,0)),INDEX(Dashboard!$W:$W,MATCH(VALUE($D$2),Dashboard!$A:$A,0)))</f>
        <v>0.7</v>
      </c>
      <c r="O5" s="19"/>
      <c r="P5" s="19"/>
      <c r="Q5" s="587">
        <v>45951</v>
      </c>
      <c r="R5" s="249" t="s">
        <v>6</v>
      </c>
      <c r="S5" s="255"/>
      <c r="T5" s="255">
        <v>100</v>
      </c>
      <c r="U5" s="269">
        <v>113025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</row>
    <row r="6" spans="1:63" x14ac:dyDescent="0.25">
      <c r="A6" s="19"/>
      <c r="B6" s="25" t="s">
        <v>51</v>
      </c>
      <c r="C6" s="557"/>
      <c r="D6" s="574">
        <f>SUM(Y15:Y100)</f>
        <v>764492.5299822964</v>
      </c>
      <c r="E6" s="575"/>
      <c r="F6" s="19"/>
      <c r="G6" s="598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8.5027475679200284E-2</v>
      </c>
      <c r="M6" s="136">
        <f>SUMIF($T$15:$T$100, "*Obligations d'Etat*", AI$15:AI$100)+SUMIF($T$15:$T$100, "Crédit*", AI$15:AI$100)+SUMIF($T$15:$T$100, "*Convertibles*", AI$15:AI$100)</f>
        <v>8.5027475679200284E-2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45950</v>
      </c>
      <c r="R6" s="249" t="s">
        <v>633</v>
      </c>
      <c r="S6" s="255"/>
      <c r="T6" s="255">
        <v>185</v>
      </c>
      <c r="U6" s="269">
        <v>18920.349999999999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</row>
    <row r="7" spans="1:63" x14ac:dyDescent="0.25">
      <c r="A7" s="19"/>
      <c r="B7" s="26" t="s">
        <v>60</v>
      </c>
      <c r="C7" s="558"/>
      <c r="D7" s="576">
        <v>0</v>
      </c>
      <c r="E7" s="577"/>
      <c r="F7" s="19"/>
      <c r="G7" s="598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5.8250928888777039E-2</v>
      </c>
      <c r="M7" s="136">
        <f>SUMIF($S$15:$S$100, "*Performance Absolue*", AI$15:AI$100)+SUMIF($S$15:$S$100, "*Alternative Investment*", AI$15:AI$100)</f>
        <v>5.8250928888777039E-2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45950</v>
      </c>
      <c r="R7" s="249" t="s">
        <v>5</v>
      </c>
      <c r="S7" s="255"/>
      <c r="T7" s="255">
        <v>40</v>
      </c>
      <c r="U7" s="269">
        <v>43752.4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</row>
    <row r="8" spans="1:63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0</v>
      </c>
      <c r="O8" s="19"/>
      <c r="P8" s="19"/>
      <c r="Q8" s="587">
        <v>45947</v>
      </c>
      <c r="R8" s="249" t="s">
        <v>2</v>
      </c>
      <c r="S8" s="255"/>
      <c r="T8" s="255">
        <v>30</v>
      </c>
      <c r="U8" s="269">
        <v>52902.6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</row>
    <row r="9" spans="1:6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0.15080199672149802</v>
      </c>
      <c r="M9" s="136">
        <f>SUMIF($T$15:$T$100, "*Diversifié*", AI$15:AI$100)</f>
        <v>0.15080199672149802</v>
      </c>
      <c r="N9" s="135" t="s">
        <v>306</v>
      </c>
      <c r="O9" s="19"/>
      <c r="P9" s="19"/>
      <c r="Q9" s="587">
        <v>45947</v>
      </c>
      <c r="R9" s="249" t="s">
        <v>12</v>
      </c>
      <c r="S9" s="255"/>
      <c r="T9" s="255">
        <v>338</v>
      </c>
      <c r="U9" s="269">
        <v>45159.34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</row>
    <row r="10" spans="1:63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45946</v>
      </c>
      <c r="R10" s="249" t="s">
        <v>53</v>
      </c>
      <c r="S10" s="255"/>
      <c r="T10" s="255">
        <v>135</v>
      </c>
      <c r="U10" s="269">
        <v>376637.21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</row>
    <row r="11" spans="1:63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0.51998298140232402</v>
      </c>
      <c r="M11" s="132">
        <f>SUMIF($T$15:$T$100, "*Cash*", AI$15:AI$100)+SUMIF($S$15:$S$100, "*Monétaire*", AI$15:AI$100)</f>
        <v>0.51998298140232402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3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</row>
    <row r="13" spans="1:63" x14ac:dyDescent="0.25">
      <c r="A13" s="19"/>
      <c r="B13" s="19"/>
      <c r="C13" s="19"/>
      <c r="D13" s="137">
        <f>SUM(D15:D50)</f>
        <v>1.0000000000000002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</row>
    <row r="14" spans="1:63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</row>
    <row r="15" spans="1:63" x14ac:dyDescent="0.25">
      <c r="A15" s="585"/>
      <c r="B15" s="531" t="s">
        <v>222</v>
      </c>
      <c r="C15" s="532" t="s">
        <v>620</v>
      </c>
      <c r="D15" s="561">
        <v>0.16</v>
      </c>
      <c r="E15" s="562">
        <f t="shared" ref="E15:E50" si="0">SUMIFS($AI$15:$AI$100,$T$15:$T$100,$B15,$U$15:$U$100,$C15)</f>
        <v>0</v>
      </c>
      <c r="F15" s="563">
        <f t="shared" ref="F15:F50" si="1">E15-D15</f>
        <v>-0.16</v>
      </c>
      <c r="G15" s="43"/>
      <c r="H15" s="542" t="s">
        <v>1123</v>
      </c>
      <c r="I15" s="543" t="s">
        <v>692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18401.39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3" si="2">IF(H15&lt;&gt;"",R15*W15*Q15*P15,"")</f>
        <v>18401.39</v>
      </c>
      <c r="Z15" s="7">
        <f>IF(O15&lt;&gt;"",(Y15+$D$7)/($D$6+$D$7),"")</f>
        <v>2.407007168588832E-2</v>
      </c>
      <c r="AA15" s="17">
        <f t="shared" ref="AA15:AA46" si="3">IF(S15&lt;&gt;"",Z15,"")</f>
        <v>2.407007168588832E-2</v>
      </c>
      <c r="AB15" s="196">
        <f t="shared" ref="AB15:AB23" si="4">IF(AND(S15&lt;&gt;"",X15&lt;&gt;"-"),AA15-X15,"")</f>
        <v>1.407007168588832E-2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18401.39</v>
      </c>
      <c r="AG15" s="539" t="s">
        <v>306</v>
      </c>
      <c r="AH15" s="45">
        <f>AF15</f>
        <v>18401.39</v>
      </c>
      <c r="AI15" s="46">
        <f>(AH15*P15)/($D$6+$D$7)</f>
        <v>2.407007168588832E-2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</row>
    <row r="16" spans="1:63" x14ac:dyDescent="0.25">
      <c r="A16" s="585"/>
      <c r="B16" s="529" t="s">
        <v>221</v>
      </c>
      <c r="C16" s="530" t="s">
        <v>621</v>
      </c>
      <c r="D16" s="564">
        <v>9.5000000000000001E-2</v>
      </c>
      <c r="E16" s="565">
        <f t="shared" si="0"/>
        <v>7.4049121188026437E-2</v>
      </c>
      <c r="F16" s="566">
        <f t="shared" si="1"/>
        <v>-2.0950878811973564E-2</v>
      </c>
      <c r="G16" s="43"/>
      <c r="H16" s="197" t="s">
        <v>1169</v>
      </c>
      <c r="I16" s="242" t="s">
        <v>692</v>
      </c>
      <c r="J16" s="242" t="s">
        <v>699</v>
      </c>
      <c r="K16" s="242" t="s">
        <v>539</v>
      </c>
      <c r="L16" s="572" t="s">
        <v>2</v>
      </c>
      <c r="M16" s="572"/>
      <c r="N16" s="572"/>
      <c r="O16" s="241" t="s">
        <v>58</v>
      </c>
      <c r="P16" s="243">
        <v>1</v>
      </c>
      <c r="Q16" s="244">
        <v>30</v>
      </c>
      <c r="R16" s="245">
        <v>1887</v>
      </c>
      <c r="S16" s="2" t="s">
        <v>220</v>
      </c>
      <c r="T16" s="2" t="s">
        <v>221</v>
      </c>
      <c r="U16" s="2" t="s">
        <v>621</v>
      </c>
      <c r="V16" s="109">
        <v>1</v>
      </c>
      <c r="W16" s="579">
        <v>1</v>
      </c>
      <c r="X16" s="130">
        <v>7.0000000000000007E-2</v>
      </c>
      <c r="Y16" s="247">
        <f t="shared" si="2"/>
        <v>56610</v>
      </c>
      <c r="Z16" s="7">
        <f t="shared" ref="Z16:Z23" si="5">IF(H16&lt;&gt;"",Y16/($D$6+$D$7),"")</f>
        <v>7.4049121188026437E-2</v>
      </c>
      <c r="AA16" s="17">
        <f t="shared" si="3"/>
        <v>7.4049121188026437E-2</v>
      </c>
      <c r="AB16" s="196">
        <f t="shared" si="4"/>
        <v>4.0491211880264305E-3</v>
      </c>
      <c r="AC16" s="247">
        <f t="shared" ref="AC16:AC23" si="6">IF(AND($AA16&lt;&gt;"",Q16&lt;&gt;""),($D$6+$D$7)*AA16-Y16,"")</f>
        <v>0</v>
      </c>
      <c r="AD16" s="246">
        <f t="shared" ref="AD16:AD23" si="7">IF(AND($AC16&lt;&gt;""),AC16/R16/W16/P16,"")</f>
        <v>0</v>
      </c>
      <c r="AE16" s="18">
        <f t="shared" ref="AE16:AE23" si="8">IF(Q16&lt;&gt;"",ROUND(AD16,0),"")</f>
        <v>0</v>
      </c>
      <c r="AF16" s="247">
        <f t="shared" ref="AF16:AF23" si="9">IF(AD16&lt;&gt;"",AE16*R16*W16,"")</f>
        <v>0</v>
      </c>
      <c r="AG16" s="247">
        <f t="shared" ref="AG16:AG23" si="10">IF(AD16&lt;&gt;"",AE16*R16*W16*P16,"")</f>
        <v>0</v>
      </c>
      <c r="AH16" s="45">
        <f t="shared" ref="AH16:AH23" si="11">IF(H16&lt;&gt;"",AE16+Q16,"")</f>
        <v>30</v>
      </c>
      <c r="AI16" s="46">
        <f t="shared" ref="AI16:AI23" si="12">IF(AH16&lt;&gt;"",(AH16*R16*W16*P16)/($D$6+$D$7),"")</f>
        <v>7.4049121188026437E-2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1:63" x14ac:dyDescent="0.25">
      <c r="A17" s="585"/>
      <c r="B17" s="529" t="s">
        <v>223</v>
      </c>
      <c r="C17" s="530" t="s">
        <v>622</v>
      </c>
      <c r="D17" s="564">
        <v>0.20500000000000002</v>
      </c>
      <c r="E17" s="565">
        <f t="shared" si="0"/>
        <v>0.11188749612017429</v>
      </c>
      <c r="F17" s="566">
        <f t="shared" si="1"/>
        <v>-9.3112503879825725E-2</v>
      </c>
      <c r="G17" s="43"/>
      <c r="H17" s="197" t="s">
        <v>1181</v>
      </c>
      <c r="I17" s="242" t="s">
        <v>692</v>
      </c>
      <c r="J17" s="242" t="s">
        <v>711</v>
      </c>
      <c r="K17" s="242" t="s">
        <v>548</v>
      </c>
      <c r="L17" s="572" t="s">
        <v>10</v>
      </c>
      <c r="M17" s="572"/>
      <c r="N17" s="572"/>
      <c r="O17" s="241" t="s">
        <v>58</v>
      </c>
      <c r="P17" s="243">
        <v>1</v>
      </c>
      <c r="Q17" s="244">
        <v>2986</v>
      </c>
      <c r="R17" s="245">
        <v>15.7</v>
      </c>
      <c r="S17" s="2" t="s">
        <v>220</v>
      </c>
      <c r="T17" s="2" t="s">
        <v>223</v>
      </c>
      <c r="U17" s="2" t="s">
        <v>622</v>
      </c>
      <c r="V17" s="109">
        <v>1</v>
      </c>
      <c r="W17" s="579">
        <v>1</v>
      </c>
      <c r="X17" s="130">
        <v>0.06</v>
      </c>
      <c r="Y17" s="247">
        <f t="shared" si="2"/>
        <v>46880.2</v>
      </c>
      <c r="Z17" s="7">
        <f t="shared" si="5"/>
        <v>6.1321985711339282E-2</v>
      </c>
      <c r="AA17" s="17">
        <f t="shared" si="3"/>
        <v>6.1321985711339282E-2</v>
      </c>
      <c r="AB17" s="196">
        <f t="shared" si="4"/>
        <v>1.3219857113392838E-3</v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2986</v>
      </c>
      <c r="AI17" s="46">
        <f t="shared" si="12"/>
        <v>6.1321985711339282E-2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x14ac:dyDescent="0.25">
      <c r="A18" s="585"/>
      <c r="B18" s="529" t="s">
        <v>230</v>
      </c>
      <c r="C18" s="530" t="s">
        <v>623</v>
      </c>
      <c r="D18" s="564">
        <v>2.5000000000000001E-2</v>
      </c>
      <c r="E18" s="565">
        <f t="shared" si="0"/>
        <v>0</v>
      </c>
      <c r="F18" s="566">
        <f t="shared" si="1"/>
        <v>-2.5000000000000001E-2</v>
      </c>
      <c r="G18" s="43"/>
      <c r="H18" s="197" t="s">
        <v>1171</v>
      </c>
      <c r="I18" s="242" t="s">
        <v>692</v>
      </c>
      <c r="J18" s="242" t="s">
        <v>706</v>
      </c>
      <c r="K18" s="242" t="s">
        <v>541</v>
      </c>
      <c r="L18" s="572" t="s">
        <v>4</v>
      </c>
      <c r="M18" s="572"/>
      <c r="N18" s="572"/>
      <c r="O18" s="241" t="s">
        <v>865</v>
      </c>
      <c r="P18" s="243">
        <v>0.84302815714044854</v>
      </c>
      <c r="Q18" s="244">
        <v>16</v>
      </c>
      <c r="R18" s="245">
        <v>2865.93</v>
      </c>
      <c r="S18" s="2" t="s">
        <v>220</v>
      </c>
      <c r="T18" s="2" t="s">
        <v>223</v>
      </c>
      <c r="U18" s="2" t="s">
        <v>622</v>
      </c>
      <c r="V18" s="109">
        <v>1</v>
      </c>
      <c r="W18" s="579">
        <v>1</v>
      </c>
      <c r="X18" s="130">
        <v>7.0000000000000007E-2</v>
      </c>
      <c r="Y18" s="247">
        <f t="shared" si="2"/>
        <v>38656.954982296411</v>
      </c>
      <c r="Z18" s="7">
        <f t="shared" si="5"/>
        <v>5.0565510408835002E-2</v>
      </c>
      <c r="AA18" s="17">
        <f t="shared" si="3"/>
        <v>5.0565510408835002E-2</v>
      </c>
      <c r="AB18" s="196">
        <f t="shared" si="4"/>
        <v>-1.9434489591165005E-2</v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16</v>
      </c>
      <c r="AI18" s="46">
        <f t="shared" si="12"/>
        <v>5.0565510408835002E-2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2.407007168588832E-2</v>
      </c>
      <c r="F19" s="566">
        <f t="shared" si="1"/>
        <v>1.407007168588832E-2</v>
      </c>
      <c r="G19" s="43"/>
      <c r="H19" s="197" t="s">
        <v>1173</v>
      </c>
      <c r="I19" s="242" t="s">
        <v>692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100</v>
      </c>
      <c r="R19" s="245">
        <v>1152.8699999999999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0.18</v>
      </c>
      <c r="Y19" s="247">
        <f t="shared" si="2"/>
        <v>115286.99999999999</v>
      </c>
      <c r="Z19" s="7">
        <f t="shared" si="5"/>
        <v>0.15080199672149802</v>
      </c>
      <c r="AA19" s="17">
        <f t="shared" si="3"/>
        <v>0.15080199672149802</v>
      </c>
      <c r="AB19" s="196">
        <f t="shared" si="4"/>
        <v>-2.9198003278501972E-2</v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100</v>
      </c>
      <c r="AI19" s="46">
        <f t="shared" si="12"/>
        <v>0.15080199672149802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</row>
    <row r="20" spans="1:63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1175</v>
      </c>
      <c r="I20" s="242" t="s">
        <v>692</v>
      </c>
      <c r="J20" s="242" t="s">
        <v>702</v>
      </c>
      <c r="K20" s="242" t="s">
        <v>549</v>
      </c>
      <c r="L20" s="572" t="s">
        <v>12</v>
      </c>
      <c r="M20" s="572"/>
      <c r="N20" s="572"/>
      <c r="O20" s="241" t="s">
        <v>58</v>
      </c>
      <c r="P20" s="243">
        <v>1</v>
      </c>
      <c r="Q20" s="244">
        <v>338</v>
      </c>
      <c r="R20" s="245">
        <v>134.49</v>
      </c>
      <c r="S20" s="2" t="s">
        <v>13</v>
      </c>
      <c r="T20" s="2" t="s">
        <v>231</v>
      </c>
      <c r="U20" s="2" t="s">
        <v>621</v>
      </c>
      <c r="V20" s="109">
        <v>0</v>
      </c>
      <c r="W20" s="579">
        <v>1</v>
      </c>
      <c r="X20" s="130">
        <v>0.06</v>
      </c>
      <c r="Y20" s="247">
        <f t="shared" si="2"/>
        <v>45457.62</v>
      </c>
      <c r="Z20" s="7">
        <f t="shared" si="5"/>
        <v>5.9461169621961747E-2</v>
      </c>
      <c r="AA20" s="17">
        <f t="shared" si="3"/>
        <v>5.9461169621961747E-2</v>
      </c>
      <c r="AB20" s="196">
        <f t="shared" si="4"/>
        <v>-5.3883037803825057E-4</v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338</v>
      </c>
      <c r="AI20" s="46">
        <f t="shared" si="12"/>
        <v>5.9461169621961747E-2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</row>
    <row r="21" spans="1:63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1124</v>
      </c>
      <c r="I21" s="242" t="s">
        <v>692</v>
      </c>
      <c r="J21" s="242" t="s">
        <v>701</v>
      </c>
      <c r="K21" s="242" t="s">
        <v>544</v>
      </c>
      <c r="L21" s="572" t="s">
        <v>53</v>
      </c>
      <c r="M21" s="572"/>
      <c r="N21" s="572"/>
      <c r="O21" s="241" t="s">
        <v>58</v>
      </c>
      <c r="P21" s="243">
        <v>1</v>
      </c>
      <c r="Q21" s="244">
        <v>135</v>
      </c>
      <c r="R21" s="245">
        <v>2808.3090000000002</v>
      </c>
      <c r="S21" s="2" t="s">
        <v>228</v>
      </c>
      <c r="T21" s="2" t="s">
        <v>229</v>
      </c>
      <c r="U21" s="2" t="s">
        <v>621</v>
      </c>
      <c r="V21" s="109">
        <v>0</v>
      </c>
      <c r="W21" s="579">
        <v>1</v>
      </c>
      <c r="X21" s="130">
        <v>0.18</v>
      </c>
      <c r="Y21" s="247">
        <f t="shared" si="2"/>
        <v>379121.71500000003</v>
      </c>
      <c r="Z21" s="7">
        <f t="shared" si="5"/>
        <v>0.49591290971643565</v>
      </c>
      <c r="AA21" s="17">
        <f t="shared" si="3"/>
        <v>0.49591290971643565</v>
      </c>
      <c r="AB21" s="196">
        <f t="shared" si="4"/>
        <v>0.31591290971643565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135</v>
      </c>
      <c r="AI21" s="46">
        <f t="shared" si="12"/>
        <v>0.49591290971643565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</row>
    <row r="22" spans="1:63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1210</v>
      </c>
      <c r="I22" s="242" t="s">
        <v>692</v>
      </c>
      <c r="J22" s="242" t="s">
        <v>703</v>
      </c>
      <c r="K22" s="242" t="s">
        <v>632</v>
      </c>
      <c r="L22" s="572" t="s">
        <v>633</v>
      </c>
      <c r="M22" s="572"/>
      <c r="N22" s="572"/>
      <c r="O22" s="241" t="s">
        <v>58</v>
      </c>
      <c r="P22" s="243">
        <v>1</v>
      </c>
      <c r="Q22" s="244">
        <v>185</v>
      </c>
      <c r="R22" s="245">
        <v>105.65</v>
      </c>
      <c r="S22" s="2" t="s">
        <v>236</v>
      </c>
      <c r="T22" s="2" t="s">
        <v>704</v>
      </c>
      <c r="U22" s="2" t="s">
        <v>623</v>
      </c>
      <c r="V22" s="109">
        <v>0</v>
      </c>
      <c r="W22" s="579">
        <v>1</v>
      </c>
      <c r="X22" s="130">
        <v>2.5000000000000001E-2</v>
      </c>
      <c r="Y22" s="247">
        <f t="shared" si="2"/>
        <v>19545.25</v>
      </c>
      <c r="Z22" s="7">
        <f t="shared" si="5"/>
        <v>2.5566306057238541E-2</v>
      </c>
      <c r="AA22" s="17">
        <f t="shared" si="3"/>
        <v>2.5566306057238541E-2</v>
      </c>
      <c r="AB22" s="196">
        <f t="shared" si="4"/>
        <v>5.6630605723853936E-4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185</v>
      </c>
      <c r="AI22" s="46">
        <f t="shared" si="12"/>
        <v>2.5566306057238541E-2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1172</v>
      </c>
      <c r="I23" s="242" t="s">
        <v>692</v>
      </c>
      <c r="J23" s="242" t="s">
        <v>700</v>
      </c>
      <c r="K23" s="242" t="s">
        <v>542</v>
      </c>
      <c r="L23" s="572" t="s">
        <v>5</v>
      </c>
      <c r="M23" s="572"/>
      <c r="N23" s="572"/>
      <c r="O23" s="241" t="s">
        <v>58</v>
      </c>
      <c r="P23" s="243">
        <v>1</v>
      </c>
      <c r="Q23" s="244">
        <v>40</v>
      </c>
      <c r="R23" s="245">
        <v>1113.31</v>
      </c>
      <c r="S23" s="2" t="s">
        <v>224</v>
      </c>
      <c r="T23" s="2" t="s">
        <v>225</v>
      </c>
      <c r="U23" s="2" t="s">
        <v>622</v>
      </c>
      <c r="V23" s="109">
        <v>0.3</v>
      </c>
      <c r="W23" s="579">
        <v>1</v>
      </c>
      <c r="X23" s="130">
        <v>0.06</v>
      </c>
      <c r="Y23" s="247">
        <f t="shared" si="2"/>
        <v>44532.399999999994</v>
      </c>
      <c r="Z23" s="7">
        <f t="shared" si="5"/>
        <v>5.8250928888777039E-2</v>
      </c>
      <c r="AA23" s="17">
        <f t="shared" si="3"/>
        <v>5.8250928888777039E-2</v>
      </c>
      <c r="AB23" s="196">
        <f t="shared" si="4"/>
        <v>-1.7490711112229593E-3</v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40</v>
      </c>
      <c r="AI23" s="46">
        <f t="shared" si="12"/>
        <v>5.8250928888777039E-2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ref="Y24:Y78" si="13">IF(H24&lt;&gt;"",R24*W24*Q24*P24,"")</f>
        <v/>
      </c>
      <c r="Z24" s="7" t="str">
        <f t="shared" ref="Z24:Z78" si="14">IF(H24&lt;&gt;"",Y24/($D$6+$D$7),"")</f>
        <v/>
      </c>
      <c r="AA24" s="17" t="str">
        <f t="shared" si="3"/>
        <v/>
      </c>
      <c r="AB24" s="196" t="str">
        <f t="shared" ref="AB24:AB78" si="15">IF(AND(S24&lt;&gt;"",X24&lt;&gt;"-"),AA24-X24,"")</f>
        <v/>
      </c>
      <c r="AC24" s="247" t="str">
        <f t="shared" ref="AC24:AC78" si="16">IF(AND($AA24&lt;&gt;"",Q24&lt;&gt;""),($D$6+$D$7)*AA24-Y24,"")</f>
        <v/>
      </c>
      <c r="AD24" s="246" t="str">
        <f t="shared" ref="AD24:AD78" si="17">IF(AND($AC24&lt;&gt;""),AC24/R24/W24/P24,"")</f>
        <v/>
      </c>
      <c r="AE24" s="18" t="str">
        <f t="shared" ref="AE24:AE78" si="18">IF(Q24&lt;&gt;"",ROUND(AD24,0),"")</f>
        <v/>
      </c>
      <c r="AF24" s="247" t="str">
        <f t="shared" ref="AF24:AF78" si="19">IF(AD24&lt;&gt;"",AE24*R24*W24,"")</f>
        <v/>
      </c>
      <c r="AG24" s="247" t="str">
        <f t="shared" ref="AG24:AG78" si="20">IF(AD24&lt;&gt;"",AE24*R24*W24*P24,"")</f>
        <v/>
      </c>
      <c r="AH24" s="45" t="str">
        <f t="shared" ref="AH24:AH78" si="21">IF(H24&lt;&gt;"",AE24+Q24,"")</f>
        <v/>
      </c>
      <c r="AI24" s="46" t="str">
        <f t="shared" ref="AI24:AI78" si="22">IF(AH24&lt;&gt;"",(AH24*R24*W24*P24)/($D$6+$D$7),"")</f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x14ac:dyDescent="0.25">
      <c r="A25" s="585"/>
      <c r="B25" s="529" t="s">
        <v>231</v>
      </c>
      <c r="C25" s="530" t="s">
        <v>621</v>
      </c>
      <c r="D25" s="567">
        <v>0.06</v>
      </c>
      <c r="E25" s="568">
        <f t="shared" si="0"/>
        <v>5.9461169621961747E-2</v>
      </c>
      <c r="F25" s="566">
        <f t="shared" si="1"/>
        <v>-5.3883037803825057E-4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13"/>
        <v/>
      </c>
      <c r="Z25" s="7" t="str">
        <f t="shared" si="14"/>
        <v/>
      </c>
      <c r="AA25" s="17" t="str">
        <f t="shared" si="3"/>
        <v/>
      </c>
      <c r="AB25" s="196" t="str">
        <f t="shared" si="15"/>
        <v/>
      </c>
      <c r="AC25" s="247" t="str">
        <f t="shared" si="16"/>
        <v/>
      </c>
      <c r="AD25" s="246" t="str">
        <f t="shared" si="17"/>
        <v/>
      </c>
      <c r="AE25" s="18" t="str">
        <f t="shared" si="18"/>
        <v/>
      </c>
      <c r="AF25" s="247" t="str">
        <f t="shared" si="19"/>
        <v/>
      </c>
      <c r="AG25" s="247" t="str">
        <f t="shared" si="20"/>
        <v/>
      </c>
      <c r="AH25" s="45" t="str">
        <f t="shared" si="21"/>
        <v/>
      </c>
      <c r="AI25" s="46" t="str">
        <f t="shared" si="2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</row>
    <row r="26" spans="1:63" x14ac:dyDescent="0.25">
      <c r="A26" s="585"/>
      <c r="B26" s="529" t="s">
        <v>227</v>
      </c>
      <c r="C26" s="530" t="s">
        <v>622</v>
      </c>
      <c r="D26" s="567">
        <v>0.18</v>
      </c>
      <c r="E26" s="568">
        <f t="shared" si="0"/>
        <v>0.15080199672149802</v>
      </c>
      <c r="F26" s="566">
        <f t="shared" si="1"/>
        <v>-2.9198003278501972E-2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13"/>
        <v/>
      </c>
      <c r="Z26" s="7" t="str">
        <f t="shared" si="14"/>
        <v/>
      </c>
      <c r="AA26" s="17" t="str">
        <f t="shared" si="3"/>
        <v/>
      </c>
      <c r="AB26" s="196" t="str">
        <f t="shared" si="15"/>
        <v/>
      </c>
      <c r="AC26" s="247" t="str">
        <f t="shared" si="16"/>
        <v/>
      </c>
      <c r="AD26" s="246" t="str">
        <f t="shared" si="17"/>
        <v/>
      </c>
      <c r="AE26" s="18" t="str">
        <f t="shared" si="18"/>
        <v/>
      </c>
      <c r="AF26" s="247" t="str">
        <f t="shared" si="19"/>
        <v/>
      </c>
      <c r="AG26" s="247" t="str">
        <f t="shared" si="20"/>
        <v/>
      </c>
      <c r="AH26" s="45" t="str">
        <f t="shared" si="21"/>
        <v/>
      </c>
      <c r="AI26" s="46" t="str">
        <f t="shared" si="2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</row>
    <row r="27" spans="1:63" x14ac:dyDescent="0.25">
      <c r="A27" s="585"/>
      <c r="B27" s="529" t="s">
        <v>225</v>
      </c>
      <c r="C27" s="530" t="s">
        <v>622</v>
      </c>
      <c r="D27" s="567">
        <v>0.06</v>
      </c>
      <c r="E27" s="568">
        <f t="shared" si="0"/>
        <v>5.8250928888777039E-2</v>
      </c>
      <c r="F27" s="566">
        <f t="shared" si="1"/>
        <v>-1.7490711112229593E-3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13"/>
        <v/>
      </c>
      <c r="Z27" s="7" t="str">
        <f t="shared" si="14"/>
        <v/>
      </c>
      <c r="AA27" s="17" t="str">
        <f t="shared" si="3"/>
        <v/>
      </c>
      <c r="AB27" s="196" t="str">
        <f t="shared" si="15"/>
        <v/>
      </c>
      <c r="AC27" s="247" t="str">
        <f t="shared" si="16"/>
        <v/>
      </c>
      <c r="AD27" s="246" t="str">
        <f t="shared" si="17"/>
        <v/>
      </c>
      <c r="AE27" s="18" t="str">
        <f t="shared" si="18"/>
        <v/>
      </c>
      <c r="AF27" s="247" t="str">
        <f t="shared" si="19"/>
        <v/>
      </c>
      <c r="AG27" s="247" t="str">
        <f t="shared" si="20"/>
        <v/>
      </c>
      <c r="AH27" s="45" t="str">
        <f t="shared" si="21"/>
        <v/>
      </c>
      <c r="AI27" s="46" t="str">
        <f t="shared" si="2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</row>
    <row r="28" spans="1:63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</row>
    <row r="31" spans="1:63" x14ac:dyDescent="0.25">
      <c r="A31" s="585"/>
      <c r="B31" s="529" t="s">
        <v>704</v>
      </c>
      <c r="C31" s="530" t="s">
        <v>623</v>
      </c>
      <c r="D31" s="567">
        <v>2.5000000000000001E-2</v>
      </c>
      <c r="E31" s="568">
        <f t="shared" si="0"/>
        <v>2.5566306057238541E-2</v>
      </c>
      <c r="F31" s="566">
        <f t="shared" si="1"/>
        <v>5.6630605723853936E-4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</row>
    <row r="32" spans="1:63" x14ac:dyDescent="0.25">
      <c r="A32" s="585"/>
      <c r="B32" s="529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</row>
    <row r="33" spans="1:63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x14ac:dyDescent="0.25">
      <c r="A34" s="585"/>
      <c r="B34" s="529" t="s">
        <v>929</v>
      </c>
      <c r="C34" s="530" t="s">
        <v>621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x14ac:dyDescent="0.25">
      <c r="A35" s="585"/>
      <c r="B35" s="529" t="s">
        <v>929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</row>
    <row r="36" spans="1:63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</row>
    <row r="37" spans="1:63" x14ac:dyDescent="0.25">
      <c r="A37" s="585"/>
      <c r="B37" s="529" t="s">
        <v>615</v>
      </c>
      <c r="C37" s="530" t="s">
        <v>621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25">
      <c r="A40" s="585"/>
      <c r="B40" s="533" t="s">
        <v>930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</row>
    <row r="41" spans="1:63" x14ac:dyDescent="0.25">
      <c r="A41" s="585"/>
      <c r="B41" s="533" t="s">
        <v>229</v>
      </c>
      <c r="C41" s="534" t="s">
        <v>621</v>
      </c>
      <c r="D41" s="569">
        <v>0.18</v>
      </c>
      <c r="E41" s="570">
        <f t="shared" si="0"/>
        <v>0.49591290971643565</v>
      </c>
      <c r="F41" s="571">
        <f t="shared" si="1"/>
        <v>0.31591290971643565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</row>
    <row r="42" spans="1:63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63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</row>
    <row r="46" spans="1:63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</row>
    <row r="54" spans="1:63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</row>
    <row r="55" spans="1:63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</row>
    <row r="59" spans="1:63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</row>
    <row r="60" spans="1:63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</row>
    <row r="68" spans="1:63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</row>
    <row r="70" spans="1:63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</row>
    <row r="71" spans="1:63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</row>
    <row r="72" spans="1:63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</row>
    <row r="73" spans="1:63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</row>
    <row r="74" spans="1:63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</row>
    <row r="75" spans="1:63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</row>
    <row r="85" spans="1:63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</row>
    <row r="86" spans="1:63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</row>
    <row r="87" spans="1:63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</row>
    <row r="88" spans="1:63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</row>
    <row r="89" spans="1:63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</row>
    <row r="90" spans="1:63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</row>
    <row r="91" spans="1:63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</row>
    <row r="92" spans="1:63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</row>
    <row r="93" spans="1:63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</row>
    <row r="94" spans="1:63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</row>
    <row r="95" spans="1:63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</row>
    <row r="96" spans="1:63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</row>
    <row r="97" spans="1:63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</row>
    <row r="98" spans="1:63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</row>
    <row r="99" spans="1:63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</row>
    <row r="100" spans="1:63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</row>
    <row r="101" spans="1:6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</row>
    <row r="102" spans="1:63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</row>
    <row r="103" spans="1:6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</row>
    <row r="104" spans="1:6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</row>
    <row r="105" spans="1:6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</row>
    <row r="106" spans="1:6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</row>
    <row r="107" spans="1:6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</row>
    <row r="108" spans="1:6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</row>
    <row r="109" spans="1:6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</row>
    <row r="110" spans="1:6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</row>
    <row r="111" spans="1:6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</row>
    <row r="112" spans="1:6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</row>
    <row r="113" spans="1:62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</row>
    <row r="114" spans="1:62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</row>
    <row r="115" spans="1:62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</row>
    <row r="116" spans="1:62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12" priority="29">
      <formula>$M3&gt;$N3</formula>
    </cfRule>
  </conditionalFormatting>
  <conditionalFormatting sqref="L1:M1">
    <cfRule type="cellIs" dxfId="211" priority="26" operator="notBetween">
      <formula>0.99</formula>
      <formula>1.01</formula>
    </cfRule>
  </conditionalFormatting>
  <conditionalFormatting sqref="K7:N7">
    <cfRule type="expression" dxfId="210" priority="25">
      <formula>$M7&gt;$N7</formula>
    </cfRule>
  </conditionalFormatting>
  <conditionalFormatting sqref="D5">
    <cfRule type="cellIs" dxfId="209" priority="24" operator="greaterThan">
      <formula>TODAY()-60</formula>
    </cfRule>
  </conditionalFormatting>
  <conditionalFormatting sqref="D13:E13">
    <cfRule type="cellIs" dxfId="208" priority="22" operator="notBetween">
      <formula>0.99</formula>
      <formula>1.01</formula>
    </cfRule>
  </conditionalFormatting>
  <conditionalFormatting sqref="D3:E3">
    <cfRule type="cellIs" dxfId="207" priority="21" operator="notEqual">
      <formula>"D"</formula>
    </cfRule>
  </conditionalFormatting>
  <conditionalFormatting sqref="P16:P100 W16:W100">
    <cfRule type="cellIs" dxfId="206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205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204" priority="30" stopIfTrue="1">
      <formula>$AH$15&lt;0</formula>
    </cfRule>
  </conditionalFormatting>
  <hyperlinks>
    <hyperlink ref="B2" location="Dashboard!A1" display="Go to Dashboard" xr:uid="{B94670D9-C6E1-4CE4-A9C4-ABD9561CE7B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6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6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4A13-5A80-4E02-BAB1-2B93E9FA981F}">
  <sheetPr codeName="Sheet58">
    <tabColor rgb="FFFFFFFF"/>
  </sheetPr>
  <dimension ref="A1:BG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9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1.0000000000000002</v>
      </c>
      <c r="M1" s="137">
        <f>SUM(M5:M11)</f>
        <v>1.0000000000000002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</row>
    <row r="2" spans="1:59" ht="28.5" customHeight="1" x14ac:dyDescent="0.25">
      <c r="A2" s="19"/>
      <c r="B2" s="535" t="s">
        <v>26</v>
      </c>
      <c r="C2" s="551"/>
      <c r="D2" s="551" t="s">
        <v>190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</row>
    <row r="3" spans="1:59" x14ac:dyDescent="0.25">
      <c r="A3" s="19"/>
      <c r="B3" s="552" t="s">
        <v>210</v>
      </c>
      <c r="C3" s="237" t="s">
        <v>34</v>
      </c>
      <c r="D3" s="583"/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46002</v>
      </c>
      <c r="R3" s="248" t="s">
        <v>882</v>
      </c>
      <c r="S3" s="254"/>
      <c r="T3" s="254">
        <v>50000</v>
      </c>
      <c r="U3" s="268">
        <v>50000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</row>
    <row r="4" spans="1:59" x14ac:dyDescent="0.25">
      <c r="A4" s="19"/>
      <c r="B4" s="553" t="s">
        <v>38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0.51727028302069211</v>
      </c>
      <c r="M4" s="132">
        <f>SUMPRODUCT($V$15:$V$100,AI15:AI100)</f>
        <v>0.51727028302069211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45973</v>
      </c>
      <c r="R4" s="249" t="s">
        <v>902</v>
      </c>
      <c r="S4" s="255"/>
      <c r="T4" s="255">
        <v>45000</v>
      </c>
      <c r="U4" s="269">
        <v>45000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</row>
    <row r="5" spans="1:59" x14ac:dyDescent="0.25">
      <c r="A5" s="19"/>
      <c r="B5" s="554"/>
      <c r="C5" s="556">
        <v>45462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45971</v>
      </c>
      <c r="R5" s="249" t="s">
        <v>919</v>
      </c>
      <c r="S5" s="255"/>
      <c r="T5" s="255">
        <v>-100000</v>
      </c>
      <c r="U5" s="269">
        <v>-111000.49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</row>
    <row r="6" spans="1:59" x14ac:dyDescent="0.25">
      <c r="A6" s="19"/>
      <c r="B6" s="25" t="s">
        <v>51</v>
      </c>
      <c r="C6" s="557"/>
      <c r="D6" s="574">
        <f>SUM(Y15:Y100)</f>
        <v>804266.19053110771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45863</v>
      </c>
      <c r="R6" s="249" t="s">
        <v>910</v>
      </c>
      <c r="S6" s="255"/>
      <c r="T6" s="255">
        <v>35000</v>
      </c>
      <c r="U6" s="269">
        <v>35000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</row>
    <row r="7" spans="1:59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45840</v>
      </c>
      <c r="R7" s="249" t="s">
        <v>883</v>
      </c>
      <c r="S7" s="255"/>
      <c r="T7" s="255">
        <v>20000</v>
      </c>
      <c r="U7" s="269">
        <v>20000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</row>
    <row r="8" spans="1:59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0.93701234666280497</v>
      </c>
      <c r="M8" s="136">
        <f>SUMIF($T$15:$T$100, "*Produits Structurés*", AI$15:AI$100) + SUMIF($T$15:$T$100, "Matières Premières*", AI$15:AI$100) + SUMIF($T$15:$T$100, "*Certificats*", AI$15:AI$100)</f>
        <v>0.93701234666280497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45813</v>
      </c>
      <c r="R8" s="249" t="s">
        <v>891</v>
      </c>
      <c r="S8" s="255"/>
      <c r="T8" s="255">
        <v>60000</v>
      </c>
      <c r="U8" s="269">
        <v>60000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</row>
    <row r="9" spans="1:59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587">
        <v>45758</v>
      </c>
      <c r="R9" s="249" t="s">
        <v>871</v>
      </c>
      <c r="S9" s="255"/>
      <c r="T9" s="255">
        <v>60000</v>
      </c>
      <c r="U9" s="269">
        <v>60000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</row>
    <row r="10" spans="1:59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45757</v>
      </c>
      <c r="R10" s="249" t="s">
        <v>53</v>
      </c>
      <c r="S10" s="255"/>
      <c r="T10" s="255">
        <v>-31</v>
      </c>
      <c r="U10" s="269">
        <v>-85405.47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</row>
    <row r="11" spans="1:59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6.2987653337195207E-2</v>
      </c>
      <c r="M11" s="132">
        <f>SUMIF($T$15:$T$100, "*Cash*", AI$15:AI$100)+SUMIF($S$15:$S$100, "*Monétaire*", AI$15:AI$100)</f>
        <v>6.2987653337195207E-2</v>
      </c>
      <c r="N11" s="133" t="s">
        <v>306</v>
      </c>
      <c r="O11" s="19"/>
      <c r="P11" s="19"/>
      <c r="Q11" s="588">
        <v>45754</v>
      </c>
      <c r="R11" s="250" t="s">
        <v>869</v>
      </c>
      <c r="S11" s="256"/>
      <c r="T11" s="256">
        <v>20000</v>
      </c>
      <c r="U11" s="270">
        <v>20000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</row>
    <row r="12" spans="1:59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</row>
    <row r="13" spans="1:59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</row>
    <row r="14" spans="1:59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190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22575.75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9" si="2">IF(H15&lt;&gt;"",R15*W15*Q15*P15,"")</f>
        <v>22575.75</v>
      </c>
      <c r="Z15" s="7">
        <f>IF(O15&lt;&gt;"",(Y15+$D$7)/($D$6+$D$7),"")</f>
        <v>2.8069997552790087E-2</v>
      </c>
      <c r="AA15" s="17">
        <f t="shared" ref="AA15:AA46" si="3">IF(S15&lt;&gt;"",Z15,"")</f>
        <v>2.8069997552790087E-2</v>
      </c>
      <c r="AB15" s="196">
        <f t="shared" ref="AB15:AB29" si="4">IF(AND(S15&lt;&gt;"",X15&lt;&gt;"-"),AA15-X15,"")</f>
        <v>2.8069997552790087E-2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Q15-SUMIF(O16:O100,O15,AF16:AF100)+$D$7-SUMIF(O16:O100,"USD",AG16:AG100)</f>
        <v>22575.75</v>
      </c>
      <c r="AG15" s="539" t="s">
        <v>306</v>
      </c>
      <c r="AH15" s="45">
        <f>AF15</f>
        <v>22575.75</v>
      </c>
      <c r="AI15" s="46">
        <f>(AH15*P15)/($D$6+$D$7)</f>
        <v>2.8069997552790087E-2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1219</v>
      </c>
      <c r="I16" s="242" t="s">
        <v>190</v>
      </c>
      <c r="J16" s="242" t="s">
        <v>881</v>
      </c>
      <c r="K16" s="242" t="s">
        <v>1314</v>
      </c>
      <c r="L16" s="572" t="s">
        <v>882</v>
      </c>
      <c r="M16" s="572"/>
      <c r="N16" s="572"/>
      <c r="O16" s="241" t="s">
        <v>58</v>
      </c>
      <c r="P16" s="243">
        <v>1</v>
      </c>
      <c r="Q16" s="244">
        <v>50000</v>
      </c>
      <c r="R16" s="245">
        <v>102.3</v>
      </c>
      <c r="S16" s="2" t="s">
        <v>66</v>
      </c>
      <c r="T16" s="2" t="s">
        <v>929</v>
      </c>
      <c r="U16" s="2" t="s">
        <v>621</v>
      </c>
      <c r="V16" s="109">
        <v>1</v>
      </c>
      <c r="W16" s="579">
        <v>0.01</v>
      </c>
      <c r="X16" s="130" t="s">
        <v>306</v>
      </c>
      <c r="Y16" s="247">
        <f t="shared" si="2"/>
        <v>51149.999999999993</v>
      </c>
      <c r="Z16" s="7">
        <f t="shared" ref="Z16:Z29" si="5">IF(H16&lt;&gt;"",Y16/($D$6+$D$7),"")</f>
        <v>6.3598346669555286E-2</v>
      </c>
      <c r="AA16" s="17">
        <f t="shared" si="3"/>
        <v>6.3598346669555286E-2</v>
      </c>
      <c r="AB16" s="196" t="str">
        <f t="shared" si="4"/>
        <v/>
      </c>
      <c r="AC16" s="247">
        <f t="shared" ref="AC16:AC29" si="6">IF(AND($AA16&lt;&gt;"",Q16&lt;&gt;""),($D$6+$D$7)*AA16-Y16,"")</f>
        <v>0</v>
      </c>
      <c r="AD16" s="246">
        <f t="shared" ref="AD16:AD29" si="7">IF(AND($AC16&lt;&gt;""),AC16/R16/W16/P16,"")</f>
        <v>0</v>
      </c>
      <c r="AE16" s="18">
        <f t="shared" ref="AE16:AE29" si="8">IF(Q16&lt;&gt;"",ROUND(AD16,0),"")</f>
        <v>0</v>
      </c>
      <c r="AF16" s="247">
        <f t="shared" ref="AF16:AF29" si="9">IF(AD16&lt;&gt;"",AE16*R16*W16,"")</f>
        <v>0</v>
      </c>
      <c r="AG16" s="247">
        <f t="shared" ref="AG16:AG29" si="10">IF(AD16&lt;&gt;"",AE16*R16*W16*P16,"")</f>
        <v>0</v>
      </c>
      <c r="AH16" s="45">
        <f t="shared" ref="AH16:AH29" si="11">IF(H16&lt;&gt;"",AE16+Q16,"")</f>
        <v>50000</v>
      </c>
      <c r="AI16" s="46">
        <f t="shared" ref="AI16:AI29" si="12">IF(AH16&lt;&gt;"",(AH16*R16*W16*P16)/($D$6+$D$7),"")</f>
        <v>6.35983466695553E-2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1215</v>
      </c>
      <c r="I17" s="242" t="s">
        <v>190</v>
      </c>
      <c r="J17" s="242" t="s">
        <v>737</v>
      </c>
      <c r="K17" s="242" t="s">
        <v>1216</v>
      </c>
      <c r="L17" s="572" t="s">
        <v>871</v>
      </c>
      <c r="M17" s="572"/>
      <c r="N17" s="572"/>
      <c r="O17" s="241" t="s">
        <v>58</v>
      </c>
      <c r="P17" s="243">
        <v>1</v>
      </c>
      <c r="Q17" s="244">
        <v>60000</v>
      </c>
      <c r="R17" s="245">
        <v>128.01</v>
      </c>
      <c r="S17" s="2" t="s">
        <v>66</v>
      </c>
      <c r="T17" s="2" t="s">
        <v>929</v>
      </c>
      <c r="U17" s="2" t="s">
        <v>622</v>
      </c>
      <c r="V17" s="109">
        <v>1</v>
      </c>
      <c r="W17" s="579">
        <v>0.01</v>
      </c>
      <c r="X17" s="130" t="s">
        <v>306</v>
      </c>
      <c r="Y17" s="247">
        <f t="shared" si="2"/>
        <v>76806</v>
      </c>
      <c r="Z17" s="7">
        <f t="shared" si="5"/>
        <v>9.5498232928677693E-2</v>
      </c>
      <c r="AA17" s="17">
        <f t="shared" si="3"/>
        <v>9.5498232928677693E-2</v>
      </c>
      <c r="AB17" s="196" t="str">
        <f t="shared" si="4"/>
        <v/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60000</v>
      </c>
      <c r="AI17" s="46">
        <f t="shared" si="12"/>
        <v>9.5498232928677679E-2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</row>
    <row r="18" spans="1:59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1232</v>
      </c>
      <c r="I18" s="242" t="s">
        <v>190</v>
      </c>
      <c r="J18" s="242" t="s">
        <v>798</v>
      </c>
      <c r="K18" s="242" t="s">
        <v>1233</v>
      </c>
      <c r="L18" s="572" t="s">
        <v>902</v>
      </c>
      <c r="M18" s="572"/>
      <c r="N18" s="572"/>
      <c r="O18" s="241" t="s">
        <v>58</v>
      </c>
      <c r="P18" s="243">
        <v>1</v>
      </c>
      <c r="Q18" s="244">
        <v>45000</v>
      </c>
      <c r="R18" s="245">
        <v>96.85</v>
      </c>
      <c r="S18" s="2" t="s">
        <v>66</v>
      </c>
      <c r="T18" s="2" t="s">
        <v>929</v>
      </c>
      <c r="U18" s="2" t="s">
        <v>622</v>
      </c>
      <c r="V18" s="109">
        <v>1</v>
      </c>
      <c r="W18" s="579">
        <v>0.01</v>
      </c>
      <c r="X18" s="130" t="s">
        <v>306</v>
      </c>
      <c r="Y18" s="247">
        <f t="shared" si="2"/>
        <v>43582.499999999993</v>
      </c>
      <c r="Z18" s="7">
        <f t="shared" si="5"/>
        <v>5.418914845993926E-2</v>
      </c>
      <c r="AA18" s="17">
        <f t="shared" si="3"/>
        <v>5.418914845993926E-2</v>
      </c>
      <c r="AB18" s="196" t="str">
        <f t="shared" si="4"/>
        <v/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45000</v>
      </c>
      <c r="AI18" s="46">
        <f t="shared" si="12"/>
        <v>5.4189148459939274E-2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</row>
    <row r="19" spans="1:59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2.8069997552790087E-2</v>
      </c>
      <c r="F19" s="566">
        <f t="shared" si="1"/>
        <v>2.8069997552790087E-2</v>
      </c>
      <c r="G19" s="43"/>
      <c r="H19" s="197" t="s">
        <v>1205</v>
      </c>
      <c r="I19" s="242" t="s">
        <v>190</v>
      </c>
      <c r="J19" s="242" t="s">
        <v>720</v>
      </c>
      <c r="K19" s="242" t="s">
        <v>1206</v>
      </c>
      <c r="L19" s="572" t="s">
        <v>1207</v>
      </c>
      <c r="M19" s="572"/>
      <c r="N19" s="572"/>
      <c r="O19" s="241" t="s">
        <v>58</v>
      </c>
      <c r="P19" s="243">
        <v>1</v>
      </c>
      <c r="Q19" s="244">
        <v>80000</v>
      </c>
      <c r="R19" s="245">
        <v>106.06</v>
      </c>
      <c r="S19" s="2" t="s">
        <v>66</v>
      </c>
      <c r="T19" s="2" t="s">
        <v>929</v>
      </c>
      <c r="U19" s="2" t="s">
        <v>621</v>
      </c>
      <c r="V19" s="109">
        <v>1</v>
      </c>
      <c r="W19" s="579">
        <v>0.01</v>
      </c>
      <c r="X19" s="130" t="s">
        <v>306</v>
      </c>
      <c r="Y19" s="247">
        <f t="shared" si="2"/>
        <v>84848</v>
      </c>
      <c r="Z19" s="7">
        <f t="shared" si="5"/>
        <v>0.10549740993584414</v>
      </c>
      <c r="AA19" s="17">
        <f t="shared" si="3"/>
        <v>0.10549740993584414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80000</v>
      </c>
      <c r="AI19" s="46">
        <f t="shared" si="12"/>
        <v>0.10549740993584414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</row>
    <row r="20" spans="1:59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1252</v>
      </c>
      <c r="I20" s="242" t="s">
        <v>190</v>
      </c>
      <c r="J20" s="242" t="s">
        <v>740</v>
      </c>
      <c r="K20" s="242" t="s">
        <v>1253</v>
      </c>
      <c r="L20" s="572" t="s">
        <v>872</v>
      </c>
      <c r="M20" s="572"/>
      <c r="N20" s="572"/>
      <c r="O20" s="241" t="s">
        <v>58</v>
      </c>
      <c r="P20" s="243">
        <v>1</v>
      </c>
      <c r="Q20" s="244">
        <v>60000</v>
      </c>
      <c r="R20" s="245">
        <v>99.86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59916</v>
      </c>
      <c r="Z20" s="7">
        <f t="shared" si="5"/>
        <v>7.4497723148642725E-2</v>
      </c>
      <c r="AA20" s="17">
        <f t="shared" si="3"/>
        <v>7.4497723148642725E-2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60000</v>
      </c>
      <c r="AI20" s="46">
        <f t="shared" si="12"/>
        <v>7.4497723148642725E-2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1194</v>
      </c>
      <c r="I21" s="242" t="s">
        <v>190</v>
      </c>
      <c r="J21" s="242" t="s">
        <v>749</v>
      </c>
      <c r="K21" s="242" t="s">
        <v>1195</v>
      </c>
      <c r="L21" s="572" t="s">
        <v>910</v>
      </c>
      <c r="M21" s="572"/>
      <c r="N21" s="572"/>
      <c r="O21" s="241" t="s">
        <v>58</v>
      </c>
      <c r="P21" s="243">
        <v>1</v>
      </c>
      <c r="Q21" s="244">
        <v>35000</v>
      </c>
      <c r="R21" s="245">
        <v>98.47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34464.5</v>
      </c>
      <c r="Z21" s="7">
        <f t="shared" si="5"/>
        <v>4.2852105939254904E-2</v>
      </c>
      <c r="AA21" s="17">
        <f t="shared" si="3"/>
        <v>4.2852105939254904E-2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35000</v>
      </c>
      <c r="AI21" s="46">
        <f t="shared" si="12"/>
        <v>4.2852105939254904E-2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</row>
    <row r="22" spans="1:59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1254</v>
      </c>
      <c r="I22" s="242" t="s">
        <v>190</v>
      </c>
      <c r="J22" s="242" t="s">
        <v>746</v>
      </c>
      <c r="K22" s="242" t="s">
        <v>1255</v>
      </c>
      <c r="L22" s="572" t="s">
        <v>873</v>
      </c>
      <c r="M22" s="572"/>
      <c r="N22" s="572"/>
      <c r="O22" s="241" t="s">
        <v>58</v>
      </c>
      <c r="P22" s="243">
        <v>1</v>
      </c>
      <c r="Q22" s="244">
        <v>60000</v>
      </c>
      <c r="R22" s="245">
        <v>108.76</v>
      </c>
      <c r="S22" s="2" t="s">
        <v>66</v>
      </c>
      <c r="T22" s="2" t="s">
        <v>929</v>
      </c>
      <c r="U22" s="2" t="s">
        <v>621</v>
      </c>
      <c r="V22" s="109">
        <v>1</v>
      </c>
      <c r="W22" s="579">
        <v>0.01</v>
      </c>
      <c r="X22" s="130" t="s">
        <v>306</v>
      </c>
      <c r="Y22" s="247">
        <f t="shared" si="2"/>
        <v>65256.000000000007</v>
      </c>
      <c r="Z22" s="7">
        <f t="shared" si="5"/>
        <v>8.1137315938778126E-2</v>
      </c>
      <c r="AA22" s="17">
        <f t="shared" si="3"/>
        <v>8.1137315938778126E-2</v>
      </c>
      <c r="AB22" s="196" t="str">
        <f t="shared" si="4"/>
        <v/>
      </c>
      <c r="AC22" s="247">
        <f t="shared" si="6"/>
        <v>7.2759576141834259E-12</v>
      </c>
      <c r="AD22" s="246">
        <f t="shared" si="7"/>
        <v>6.6899205720700852E-12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60000</v>
      </c>
      <c r="AI22" s="46">
        <f t="shared" si="12"/>
        <v>8.1137315938778112E-2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</row>
    <row r="23" spans="1:59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1208</v>
      </c>
      <c r="I23" s="242" t="s">
        <v>190</v>
      </c>
      <c r="J23" s="242" t="s">
        <v>721</v>
      </c>
      <c r="K23" s="242" t="s">
        <v>1209</v>
      </c>
      <c r="L23" s="572" t="s">
        <v>869</v>
      </c>
      <c r="M23" s="572"/>
      <c r="N23" s="572"/>
      <c r="O23" s="241" t="s">
        <v>58</v>
      </c>
      <c r="P23" s="243">
        <v>1</v>
      </c>
      <c r="Q23" s="244">
        <v>20000</v>
      </c>
      <c r="R23" s="245">
        <v>100.78</v>
      </c>
      <c r="S23" s="2" t="s">
        <v>66</v>
      </c>
      <c r="T23" s="2" t="s">
        <v>615</v>
      </c>
      <c r="U23" s="2" t="s">
        <v>621</v>
      </c>
      <c r="V23" s="109">
        <v>0</v>
      </c>
      <c r="W23" s="579">
        <v>0.01</v>
      </c>
      <c r="X23" s="130" t="s">
        <v>306</v>
      </c>
      <c r="Y23" s="247">
        <f t="shared" si="2"/>
        <v>20156</v>
      </c>
      <c r="Z23" s="7">
        <f t="shared" si="5"/>
        <v>2.5061354359170215E-2</v>
      </c>
      <c r="AA23" s="17">
        <f t="shared" si="3"/>
        <v>2.5061354359170215E-2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20000</v>
      </c>
      <c r="AI23" s="46">
        <f t="shared" si="12"/>
        <v>2.5061354359170215E-2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</row>
    <row r="24" spans="1:59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1203</v>
      </c>
      <c r="I24" s="242" t="s">
        <v>190</v>
      </c>
      <c r="J24" s="242" t="s">
        <v>719</v>
      </c>
      <c r="K24" s="242" t="s">
        <v>1204</v>
      </c>
      <c r="L24" s="572" t="s">
        <v>874</v>
      </c>
      <c r="M24" s="572"/>
      <c r="N24" s="572"/>
      <c r="O24" s="241" t="s">
        <v>58</v>
      </c>
      <c r="P24" s="243">
        <v>1</v>
      </c>
      <c r="Q24" s="244">
        <v>100000</v>
      </c>
      <c r="R24" s="245">
        <v>100.44</v>
      </c>
      <c r="S24" s="2" t="s">
        <v>66</v>
      </c>
      <c r="T24" s="2" t="s">
        <v>615</v>
      </c>
      <c r="U24" s="2" t="s">
        <v>621</v>
      </c>
      <c r="V24" s="109">
        <v>0</v>
      </c>
      <c r="W24" s="579">
        <v>0.01</v>
      </c>
      <c r="X24" s="130" t="s">
        <v>306</v>
      </c>
      <c r="Y24" s="247">
        <f t="shared" si="2"/>
        <v>100440</v>
      </c>
      <c r="Z24" s="7">
        <f t="shared" si="5"/>
        <v>0.12488402618749041</v>
      </c>
      <c r="AA24" s="17">
        <f t="shared" si="3"/>
        <v>0.12488402618749041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100000</v>
      </c>
      <c r="AI24" s="46">
        <f t="shared" si="12"/>
        <v>0.12488402618749041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</row>
    <row r="25" spans="1:59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1213</v>
      </c>
      <c r="I25" s="242" t="s">
        <v>190</v>
      </c>
      <c r="J25" s="242" t="s">
        <v>735</v>
      </c>
      <c r="K25" s="242" t="s">
        <v>1214</v>
      </c>
      <c r="L25" s="572" t="s">
        <v>870</v>
      </c>
      <c r="M25" s="572"/>
      <c r="N25" s="572"/>
      <c r="O25" s="241" t="s">
        <v>865</v>
      </c>
      <c r="P25" s="243">
        <v>0.84302815714044854</v>
      </c>
      <c r="Q25" s="244">
        <v>80000</v>
      </c>
      <c r="R25" s="245">
        <v>107.19</v>
      </c>
      <c r="S25" s="2" t="s">
        <v>66</v>
      </c>
      <c r="T25" s="2" t="s">
        <v>616</v>
      </c>
      <c r="U25" s="2" t="s">
        <v>622</v>
      </c>
      <c r="V25" s="109">
        <v>0</v>
      </c>
      <c r="W25" s="579">
        <v>0.01</v>
      </c>
      <c r="X25" s="130" t="s">
        <v>306</v>
      </c>
      <c r="Y25" s="247">
        <f t="shared" si="2"/>
        <v>72291.350531107746</v>
      </c>
      <c r="Z25" s="7">
        <f t="shared" si="5"/>
        <v>8.9884855763200988E-2</v>
      </c>
      <c r="AA25" s="17">
        <f t="shared" si="3"/>
        <v>8.9884855763200988E-2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80000</v>
      </c>
      <c r="AI25" s="46">
        <f t="shared" si="12"/>
        <v>8.9884855763200988E-2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0</v>
      </c>
      <c r="F26" s="566">
        <f t="shared" si="1"/>
        <v>0</v>
      </c>
      <c r="G26" s="43"/>
      <c r="H26" s="197" t="s">
        <v>1192</v>
      </c>
      <c r="I26" s="242" t="s">
        <v>190</v>
      </c>
      <c r="J26" s="242" t="s">
        <v>722</v>
      </c>
      <c r="K26" s="242" t="s">
        <v>1193</v>
      </c>
      <c r="L26" s="572" t="s">
        <v>883</v>
      </c>
      <c r="M26" s="572"/>
      <c r="N26" s="572"/>
      <c r="O26" s="241" t="s">
        <v>58</v>
      </c>
      <c r="P26" s="243">
        <v>1</v>
      </c>
      <c r="Q26" s="244">
        <v>20000</v>
      </c>
      <c r="R26" s="245">
        <v>90.42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18084</v>
      </c>
      <c r="Z26" s="7">
        <f t="shared" si="5"/>
        <v>2.2485092887042774E-2</v>
      </c>
      <c r="AA26" s="17">
        <f t="shared" si="3"/>
        <v>2.2485092887042774E-2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20000</v>
      </c>
      <c r="AI26" s="46">
        <f t="shared" si="12"/>
        <v>2.2485092887042774E-2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</row>
    <row r="27" spans="1:59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0</v>
      </c>
      <c r="F27" s="566">
        <f t="shared" si="1"/>
        <v>0</v>
      </c>
      <c r="G27" s="43"/>
      <c r="H27" s="197" t="s">
        <v>1270</v>
      </c>
      <c r="I27" s="242" t="s">
        <v>190</v>
      </c>
      <c r="J27" s="242" t="s">
        <v>738</v>
      </c>
      <c r="K27" s="242" t="s">
        <v>1271</v>
      </c>
      <c r="L27" s="572" t="s">
        <v>884</v>
      </c>
      <c r="M27" s="572"/>
      <c r="N27" s="572"/>
      <c r="O27" s="241" t="s">
        <v>58</v>
      </c>
      <c r="P27" s="243">
        <v>1</v>
      </c>
      <c r="Q27" s="244">
        <v>100000</v>
      </c>
      <c r="R27" s="245">
        <v>72.924999999999997</v>
      </c>
      <c r="S27" s="2" t="s">
        <v>66</v>
      </c>
      <c r="T27" s="2" t="s">
        <v>930</v>
      </c>
      <c r="U27" s="2" t="s">
        <v>621</v>
      </c>
      <c r="V27" s="109">
        <v>0</v>
      </c>
      <c r="W27" s="579">
        <v>0.01</v>
      </c>
      <c r="X27" s="130" t="s">
        <v>306</v>
      </c>
      <c r="Y27" s="247">
        <f t="shared" si="2"/>
        <v>72925</v>
      </c>
      <c r="Z27" s="7">
        <f t="shared" si="5"/>
        <v>9.0672716146184162E-2</v>
      </c>
      <c r="AA27" s="17">
        <f t="shared" si="3"/>
        <v>9.0672716146184162E-2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100000</v>
      </c>
      <c r="AI27" s="46">
        <f t="shared" si="12"/>
        <v>9.0672716146184162E-2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</row>
    <row r="28" spans="1:59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1289</v>
      </c>
      <c r="I28" s="242" t="s">
        <v>190</v>
      </c>
      <c r="J28" s="242" t="s">
        <v>745</v>
      </c>
      <c r="K28" s="242" t="s">
        <v>1290</v>
      </c>
      <c r="L28" s="572" t="s">
        <v>891</v>
      </c>
      <c r="M28" s="572"/>
      <c r="N28" s="572"/>
      <c r="O28" s="241" t="s">
        <v>58</v>
      </c>
      <c r="P28" s="243">
        <v>1</v>
      </c>
      <c r="Q28" s="244">
        <v>60000</v>
      </c>
      <c r="R28" s="245">
        <v>89.48</v>
      </c>
      <c r="S28" s="2" t="s">
        <v>66</v>
      </c>
      <c r="T28" s="2" t="s">
        <v>930</v>
      </c>
      <c r="U28" s="2" t="s">
        <v>621</v>
      </c>
      <c r="V28" s="109">
        <v>0</v>
      </c>
      <c r="W28" s="579">
        <v>0.01</v>
      </c>
      <c r="X28" s="130" t="s">
        <v>306</v>
      </c>
      <c r="Y28" s="247">
        <f t="shared" si="2"/>
        <v>53688</v>
      </c>
      <c r="Z28" s="7">
        <f t="shared" si="5"/>
        <v>6.6754018299024137E-2</v>
      </c>
      <c r="AA28" s="17">
        <f t="shared" si="3"/>
        <v>6.6754018299024137E-2</v>
      </c>
      <c r="AB28" s="196" t="str">
        <f t="shared" si="4"/>
        <v/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60000</v>
      </c>
      <c r="AI28" s="46">
        <f t="shared" si="12"/>
        <v>6.6754018299024137E-2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</row>
    <row r="29" spans="1:59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1124</v>
      </c>
      <c r="I29" s="242" t="s">
        <v>190</v>
      </c>
      <c r="J29" s="242" t="s">
        <v>701</v>
      </c>
      <c r="K29" s="242" t="s">
        <v>544</v>
      </c>
      <c r="L29" s="572" t="s">
        <v>53</v>
      </c>
      <c r="M29" s="572"/>
      <c r="N29" s="572"/>
      <c r="O29" s="241" t="s">
        <v>58</v>
      </c>
      <c r="P29" s="243">
        <v>1</v>
      </c>
      <c r="Q29" s="244">
        <v>10</v>
      </c>
      <c r="R29" s="245">
        <v>2808.3090000000002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>
        <v>0.1</v>
      </c>
      <c r="Y29" s="247">
        <f t="shared" si="2"/>
        <v>28083.090000000004</v>
      </c>
      <c r="Z29" s="7">
        <f t="shared" si="5"/>
        <v>3.4917655784405123E-2</v>
      </c>
      <c r="AA29" s="17">
        <f t="shared" si="3"/>
        <v>3.4917655784405123E-2</v>
      </c>
      <c r="AB29" s="196">
        <f t="shared" si="4"/>
        <v>-6.5082344215594889E-2</v>
      </c>
      <c r="AC29" s="247">
        <f t="shared" si="6"/>
        <v>3.637978807091713E-12</v>
      </c>
      <c r="AD29" s="246">
        <f t="shared" si="7"/>
        <v>1.2954339451576421E-15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10</v>
      </c>
      <c r="AI29" s="46">
        <f t="shared" si="12"/>
        <v>3.4917655784405123E-2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</row>
    <row r="30" spans="1:59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ref="Y30:Y78" si="13">IF(H30&lt;&gt;"",R30*W30*Q30*P30,"")</f>
        <v/>
      </c>
      <c r="Z30" s="7" t="str">
        <f t="shared" ref="Z30:Z78" si="14">IF(H30&lt;&gt;"",Y30/($D$6+$D$7),"")</f>
        <v/>
      </c>
      <c r="AA30" s="17" t="str">
        <f t="shared" si="3"/>
        <v/>
      </c>
      <c r="AB30" s="196" t="str">
        <f t="shared" ref="AB30:AB78" si="15">IF(AND(S30&lt;&gt;"",X30&lt;&gt;"-"),AA30-X30,"")</f>
        <v/>
      </c>
      <c r="AC30" s="247" t="str">
        <f t="shared" ref="AC30:AC78" si="16">IF(AND($AA30&lt;&gt;"",Q30&lt;&gt;""),($D$6+$D$7)*AA30-Y30,"")</f>
        <v/>
      </c>
      <c r="AD30" s="246" t="str">
        <f t="shared" ref="AD30:AD78" si="17">IF(AND($AC30&lt;&gt;""),AC30/R30/W30/P30,"")</f>
        <v/>
      </c>
      <c r="AE30" s="18" t="str">
        <f t="shared" ref="AE30:AE78" si="18">IF(Q30&lt;&gt;"",ROUND(AD30,0),"")</f>
        <v/>
      </c>
      <c r="AF30" s="247" t="str">
        <f t="shared" ref="AF30:AF78" si="19">IF(AD30&lt;&gt;"",AE30*R30*W30,"")</f>
        <v/>
      </c>
      <c r="AG30" s="247" t="str">
        <f t="shared" ref="AG30:AG78" si="20">IF(AD30&lt;&gt;"",AE30*R30*W30*P30,"")</f>
        <v/>
      </c>
      <c r="AH30" s="45" t="str">
        <f t="shared" ref="AH30:AH78" si="21">IF(H30&lt;&gt;"",AE30+Q30,"")</f>
        <v/>
      </c>
      <c r="AI30" s="46" t="str">
        <f t="shared" ref="AI30:AI78" si="22">IF(AH30&lt;&gt;"",(AH30*R30*W30*P30)/($D$6+$D$7),"")</f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</row>
    <row r="31" spans="1:59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</row>
    <row r="32" spans="1:59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</row>
    <row r="33" spans="1:59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</row>
    <row r="34" spans="1:59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0.36758290163207519</v>
      </c>
      <c r="F34" s="566">
        <f t="shared" si="1"/>
        <v>6.7582901632075199E-2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</row>
    <row r="35" spans="1:59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0.14968738138861695</v>
      </c>
      <c r="F35" s="566">
        <f t="shared" si="1"/>
        <v>-0.15031261861138304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0.14994538054666062</v>
      </c>
      <c r="F37" s="566">
        <f t="shared" si="1"/>
        <v>-5.4619453339371793E-5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</row>
    <row r="38" spans="1:59" x14ac:dyDescent="0.25">
      <c r="A38" s="585"/>
      <c r="B38" s="529" t="s">
        <v>616</v>
      </c>
      <c r="C38" s="530" t="s">
        <v>622</v>
      </c>
      <c r="D38" s="567"/>
      <c r="E38" s="568">
        <f t="shared" si="0"/>
        <v>8.9884855763200988E-2</v>
      </c>
      <c r="F38" s="566">
        <f t="shared" si="1"/>
        <v>8.9884855763200988E-2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</row>
    <row r="39" spans="1:59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0.17991182733225108</v>
      </c>
      <c r="F40" s="571">
        <f t="shared" si="1"/>
        <v>2.991182733225109E-2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3.4917655784405123E-2</v>
      </c>
      <c r="F41" s="571">
        <f t="shared" si="1"/>
        <v>-6.5082344215594889E-2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</row>
    <row r="43" spans="1:59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</row>
    <row r="44" spans="1:59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</row>
    <row r="48" spans="1:59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</row>
    <row r="49" spans="1:59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</row>
    <row r="50" spans="1:59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</row>
    <row r="51" spans="1:59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</row>
    <row r="52" spans="1:59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</row>
    <row r="53" spans="1:59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</row>
    <row r="54" spans="1:59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</row>
    <row r="56" spans="1:59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</row>
    <row r="57" spans="1:59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</row>
    <row r="58" spans="1:59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</row>
    <row r="59" spans="1:59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</row>
    <row r="60" spans="1:59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</row>
    <row r="61" spans="1:59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</row>
    <row r="62" spans="1:59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</row>
    <row r="63" spans="1:59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</row>
    <row r="64" spans="1:59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</row>
    <row r="65" spans="1:59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</row>
    <row r="66" spans="1:59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</row>
    <row r="67" spans="1:59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</row>
    <row r="68" spans="1:59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</row>
    <row r="69" spans="1:59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</row>
    <row r="70" spans="1:59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</row>
    <row r="71" spans="1:59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</row>
    <row r="72" spans="1:59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</row>
    <row r="73" spans="1:59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</row>
    <row r="74" spans="1:59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</row>
    <row r="75" spans="1:59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</row>
    <row r="76" spans="1:59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</row>
    <row r="77" spans="1:59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</row>
    <row r="78" spans="1:59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</row>
    <row r="79" spans="1:59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</row>
    <row r="80" spans="1:59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</row>
    <row r="81" spans="1:59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</row>
    <row r="82" spans="1:59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</row>
    <row r="83" spans="1:59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</row>
    <row r="84" spans="1:59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</row>
    <row r="85" spans="1:59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</row>
    <row r="86" spans="1:59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</row>
    <row r="87" spans="1:59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</row>
    <row r="88" spans="1:59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</row>
    <row r="89" spans="1:59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</row>
    <row r="90" spans="1:59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</row>
    <row r="91" spans="1:59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</row>
    <row r="92" spans="1:59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</row>
    <row r="93" spans="1:59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</row>
    <row r="94" spans="1:59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</row>
    <row r="95" spans="1:59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</row>
    <row r="96" spans="1:59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</row>
    <row r="97" spans="1:59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</row>
    <row r="98" spans="1:59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</row>
    <row r="99" spans="1:59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</row>
    <row r="100" spans="1:59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</row>
    <row r="101" spans="1:5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</row>
    <row r="102" spans="1:59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</row>
    <row r="103" spans="1:5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</row>
    <row r="104" spans="1:5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</row>
    <row r="105" spans="1:5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</row>
    <row r="106" spans="1:5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</row>
    <row r="107" spans="1:5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</row>
    <row r="108" spans="1:5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</row>
    <row r="109" spans="1:5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</row>
    <row r="110" spans="1:5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</row>
    <row r="111" spans="1:5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</row>
    <row r="112" spans="1:5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</row>
    <row r="113" spans="1:58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</row>
    <row r="114" spans="1:58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</row>
    <row r="115" spans="1:58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</row>
    <row r="116" spans="1:58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203" priority="45">
      <formula>$M3&gt;$N3</formula>
    </cfRule>
  </conditionalFormatting>
  <conditionalFormatting sqref="L1:M1">
    <cfRule type="cellIs" dxfId="202" priority="42" operator="notBetween">
      <formula>0.99</formula>
      <formula>1.01</formula>
    </cfRule>
  </conditionalFormatting>
  <conditionalFormatting sqref="K7:N7">
    <cfRule type="expression" dxfId="201" priority="41">
      <formula>$M7&gt;$N7</formula>
    </cfRule>
  </conditionalFormatting>
  <conditionalFormatting sqref="D5">
    <cfRule type="cellIs" dxfId="200" priority="40" operator="greaterThan">
      <formula>TODAY()-60</formula>
    </cfRule>
  </conditionalFormatting>
  <conditionalFormatting sqref="D13:E13">
    <cfRule type="cellIs" dxfId="199" priority="38" operator="notBetween">
      <formula>0.99</formula>
      <formula>1.01</formula>
    </cfRule>
  </conditionalFormatting>
  <conditionalFormatting sqref="D3:E3">
    <cfRule type="cellIs" dxfId="198" priority="37" operator="notEqual">
      <formula>"D"</formula>
    </cfRule>
  </conditionalFormatting>
  <conditionalFormatting sqref="P16:P100 W16:W100">
    <cfRule type="cellIs" dxfId="197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196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95" priority="46" stopIfTrue="1">
      <formula>$AH$15&lt;0</formula>
    </cfRule>
  </conditionalFormatting>
  <hyperlinks>
    <hyperlink ref="B2" location="Dashboard!A1" display="Go to Dashboard" xr:uid="{7DACBBA7-1AE0-4997-828F-FE2F75B2151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968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8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479E-8BCE-4174-AF74-928F68A6C701}">
  <sheetPr codeName="Sheet73">
    <tabColor rgb="FFFFFFFF"/>
  </sheetPr>
  <dimension ref="A1:BO116"/>
  <sheetViews>
    <sheetView zoomScale="87" zoomScaleNormal="87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1061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</v>
      </c>
      <c r="M3" s="131">
        <f>SUMIF($L$15:$L$100, "VIA *", AA$15:AA$100)</f>
        <v>0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46066</v>
      </c>
      <c r="R3" s="248" t="s">
        <v>1363</v>
      </c>
      <c r="S3" s="254"/>
      <c r="T3" s="254">
        <v>25000</v>
      </c>
      <c r="U3" s="268">
        <v>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40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</v>
      </c>
      <c r="M4" s="132">
        <f>SUMPRODUCT($V$15:$V$100,AI15:AI100)</f>
        <v>0</v>
      </c>
      <c r="N4" s="133">
        <f>IFERROR(INDEX(Dashboard!$AD:$AD,MATCH($D$2,Dashboard!$A:$A,0)),INDEX(Dashboard!$AD:$AD,MATCH(VALUE($D$2),Dashboard!$A:$A,0)))</f>
        <v>0.5</v>
      </c>
      <c r="O4" s="19"/>
      <c r="P4" s="19"/>
      <c r="Q4" s="587">
        <v>46066</v>
      </c>
      <c r="R4" s="249" t="s">
        <v>1099</v>
      </c>
      <c r="S4" s="255"/>
      <c r="T4" s="255">
        <v>20000</v>
      </c>
      <c r="U4" s="269">
        <v>138.65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1062</v>
      </c>
      <c r="C5" s="599">
        <v>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0.5</v>
      </c>
      <c r="O5" s="19"/>
      <c r="P5" s="19"/>
      <c r="Q5" s="587">
        <v>46066</v>
      </c>
      <c r="R5" s="249" t="s">
        <v>1086</v>
      </c>
      <c r="S5" s="255"/>
      <c r="T5" s="255">
        <v>18000</v>
      </c>
      <c r="U5" s="269">
        <v>402.5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9676.44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1</v>
      </c>
      <c r="M6" s="136">
        <f>SUMIF($T$15:$T$100, "*Obligations d'Etat*", AI$15:AI$100)+SUMIF($T$15:$T$100, "Crédit*", AI$15:AI$100)+SUMIF($T$15:$T$100, "*Convertibles*", AI$15:AI$100)</f>
        <v>1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46066</v>
      </c>
      <c r="R6" s="249" t="s">
        <v>1097</v>
      </c>
      <c r="S6" s="255"/>
      <c r="T6" s="255">
        <v>15000</v>
      </c>
      <c r="U6" s="269">
        <v>440.94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</v>
      </c>
      <c r="M7" s="136">
        <f>SUMIF($S$15:$S$100, "*Performance Absolue*", AI$15:AI$100)+SUMIF($S$15:$S$100, "*Alternative Investment*", AI$15:AI$100)</f>
        <v>0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46066</v>
      </c>
      <c r="R7" s="249" t="s">
        <v>1083</v>
      </c>
      <c r="S7" s="255"/>
      <c r="T7" s="255">
        <v>120</v>
      </c>
      <c r="U7" s="269">
        <v>0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1350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</v>
      </c>
      <c r="M8" s="136">
        <f>SUMIF($T$15:$T$100, "*Produits Structurés*", AI$15:AI$100) + SUMIF($T$15:$T$100, "Matières Premières*", AI$15:AI$100) + SUMIF($T$15:$T$100, "*Certificats*", AI$15:AI$100)</f>
        <v>0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46066</v>
      </c>
      <c r="R8" s="249" t="s">
        <v>1080</v>
      </c>
      <c r="S8" s="255"/>
      <c r="T8" s="255">
        <v>15000</v>
      </c>
      <c r="U8" s="269">
        <v>56.03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</v>
      </c>
      <c r="M9" s="136">
        <f>SUMIF($T$15:$T$100, "*Diversifié*", AI$15:AI$100)</f>
        <v>0</v>
      </c>
      <c r="N9" s="135" t="s">
        <v>306</v>
      </c>
      <c r="O9" s="19"/>
      <c r="P9" s="19"/>
      <c r="Q9" s="587">
        <v>46066</v>
      </c>
      <c r="R9" s="249" t="s">
        <v>1079</v>
      </c>
      <c r="S9" s="255"/>
      <c r="T9" s="255">
        <v>19000</v>
      </c>
      <c r="U9" s="269">
        <v>117.38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46065</v>
      </c>
      <c r="R10" s="249" t="s">
        <v>1349</v>
      </c>
      <c r="S10" s="255"/>
      <c r="T10" s="255">
        <v>6</v>
      </c>
      <c r="U10" s="269">
        <v>0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</v>
      </c>
      <c r="M11" s="132">
        <f>SUMIF($T$15:$T$100, "*Cash*", AI$15:AI$100)+SUMIF($S$15:$S$100, "*Monétaire*", AI$15:AI$100)</f>
        <v>0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1.01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19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1061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0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>IF(H15&lt;&gt;"",R15*W15*Q15*P15,"")</f>
        <v>0</v>
      </c>
      <c r="Z15" s="7">
        <f>IF(O15&lt;&gt;"",(Y15+$D$7)/($D$6+$D$7),"")</f>
        <v>0</v>
      </c>
      <c r="AA15" s="17">
        <f t="shared" ref="AA15:AA46" si="2">IF(S15&lt;&gt;"",Z15,"")</f>
        <v>0</v>
      </c>
      <c r="AB15" s="196">
        <f>IF(AND(S15&lt;&gt;"",X15&lt;&gt;"-"),AA15-X15,"")</f>
        <v>-0.01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0</v>
      </c>
      <c r="AG15" s="539" t="s">
        <v>306</v>
      </c>
      <c r="AH15" s="45">
        <f>AF15</f>
        <v>0</v>
      </c>
      <c r="AI15" s="46">
        <f>(AH15*P15)/($D$6+$D$7)</f>
        <v>0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43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1061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>IF(H16&lt;&gt;"",R16*W16*Q16*P16,"")</f>
        <v>0</v>
      </c>
      <c r="Z16" s="7">
        <f>IF(H16&lt;&gt;"",Y16/($D$6+$D$7),"")</f>
        <v>0</v>
      </c>
      <c r="AA16" s="17">
        <f t="shared" si="2"/>
        <v>0</v>
      </c>
      <c r="AB16" s="196" t="str">
        <f>IF(AND(S16&lt;&gt;"",X16&lt;&gt;"-"),AA16-X16,"")</f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43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1133</v>
      </c>
      <c r="I17" s="543" t="s">
        <v>1061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>IF(H17&lt;&gt;"",R17*W17*Q17*P17,"")</f>
        <v>0</v>
      </c>
      <c r="Z17" s="7">
        <f>IF(H17&lt;&gt;"",Y17/($D$6+$D$7),"")</f>
        <v>0</v>
      </c>
      <c r="AA17" s="17">
        <f t="shared" si="2"/>
        <v>0</v>
      </c>
      <c r="AB17" s="196" t="str">
        <f>IF(AND(S17&lt;&gt;"",X17&lt;&gt;"-"),AA17-X17,"")</f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43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1061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1</v>
      </c>
      <c r="Q18" s="546">
        <v>0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>IF(H18&lt;&gt;"",R18*W18*Q18*P18,"")</f>
        <v>0</v>
      </c>
      <c r="Z18" s="7">
        <f>IF(H18&lt;&gt;"",Y18/($D$6+$D$7),"")</f>
        <v>0</v>
      </c>
      <c r="AA18" s="17">
        <f t="shared" si="2"/>
        <v>0</v>
      </c>
      <c r="AB18" s="196" t="str">
        <f>IF(AND(S18&lt;&gt;"",X18&lt;&gt;"-"),AA18-X18,"")</f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0</v>
      </c>
      <c r="AI18" s="46">
        <f>(AH18*P18)/($D$6+$D$7)</f>
        <v>0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43"/>
      <c r="B19" s="529" t="s">
        <v>16</v>
      </c>
      <c r="C19" s="530" t="s">
        <v>16</v>
      </c>
      <c r="D19" s="567">
        <v>0.01</v>
      </c>
      <c r="E19" s="568">
        <f t="shared" si="0"/>
        <v>0</v>
      </c>
      <c r="F19" s="566">
        <f t="shared" si="1"/>
        <v>-0.01</v>
      </c>
      <c r="G19" s="43"/>
      <c r="H19" s="197" t="s">
        <v>1346</v>
      </c>
      <c r="I19" s="242" t="s">
        <v>1061</v>
      </c>
      <c r="J19" s="242" t="s">
        <v>1347</v>
      </c>
      <c r="K19" s="242" t="s">
        <v>1348</v>
      </c>
      <c r="L19" s="572" t="s">
        <v>1349</v>
      </c>
      <c r="M19" s="572"/>
      <c r="N19" s="572"/>
      <c r="O19" s="241" t="s">
        <v>58</v>
      </c>
      <c r="P19" s="243">
        <v>1</v>
      </c>
      <c r="Q19" s="244">
        <v>6</v>
      </c>
      <c r="R19" s="245">
        <v>1612.74</v>
      </c>
      <c r="S19" s="2" t="s">
        <v>235</v>
      </c>
      <c r="T19" s="2" t="s">
        <v>256</v>
      </c>
      <c r="U19" s="2" t="s">
        <v>621</v>
      </c>
      <c r="V19" s="109">
        <v>0</v>
      </c>
      <c r="W19" s="579">
        <v>1</v>
      </c>
      <c r="X19" s="130" t="s">
        <v>306</v>
      </c>
      <c r="Y19" s="247">
        <f>IF(H19&lt;&gt;"",R19*W19*Q19*P19,"")</f>
        <v>9676.44</v>
      </c>
      <c r="Z19" s="7">
        <f>IF(H19&lt;&gt;"",Y19/($D$6+$D$7),"")</f>
        <v>1</v>
      </c>
      <c r="AA19" s="17">
        <f t="shared" si="2"/>
        <v>1</v>
      </c>
      <c r="AB19" s="196" t="str">
        <f>IF(AND(S19&lt;&gt;"",X19&lt;&gt;"-"),AA19-X19,"")</f>
        <v/>
      </c>
      <c r="AC19" s="247">
        <f>IF(AND($AA19&lt;&gt;"",Q19&lt;&gt;""),($D$6+$D$7)*AA19-Y19,"")</f>
        <v>0</v>
      </c>
      <c r="AD19" s="246">
        <f>IF(AND($AC19&lt;&gt;""),AC19/R19/W19/P19,"")</f>
        <v>0</v>
      </c>
      <c r="AE19" s="18">
        <f>IF(Q19&lt;&gt;"",ROUND(AD19,0),"")</f>
        <v>0</v>
      </c>
      <c r="AF19" s="247">
        <f>IF(AD19&lt;&gt;"",AE19*R19*W19,"")</f>
        <v>0</v>
      </c>
      <c r="AG19" s="247">
        <f>IF(AD19&lt;&gt;"",AE19*R19*W19*P19,"")</f>
        <v>0</v>
      </c>
      <c r="AH19" s="45">
        <f>IF(H19&lt;&gt;"",AE19+Q19,"")</f>
        <v>6</v>
      </c>
      <c r="AI19" s="46">
        <f>IF(AH19&lt;&gt;"",(AH19*R19*W19*P19)/($D$6+$D$7),"")</f>
        <v>1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43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/>
      <c r="I20" s="242"/>
      <c r="J20" s="242"/>
      <c r="K20" s="242"/>
      <c r="L20" s="572"/>
      <c r="M20" s="572"/>
      <c r="N20" s="572"/>
      <c r="O20" s="241"/>
      <c r="P20" s="243"/>
      <c r="Q20" s="244"/>
      <c r="R20" s="245"/>
      <c r="S20" s="2"/>
      <c r="T20" s="2"/>
      <c r="U20" s="2"/>
      <c r="V20" s="109"/>
      <c r="W20" s="579"/>
      <c r="X20" s="130"/>
      <c r="Y20" s="247" t="str">
        <f t="shared" ref="Y20:Y78" si="3">IF(H20&lt;&gt;"",R20*W20*Q20*P20,"")</f>
        <v/>
      </c>
      <c r="Z20" s="7" t="str">
        <f t="shared" ref="Z20:Z78" si="4">IF(H20&lt;&gt;"",Y20/($D$6+$D$7),"")</f>
        <v/>
      </c>
      <c r="AA20" s="17" t="str">
        <f t="shared" si="2"/>
        <v/>
      </c>
      <c r="AB20" s="196" t="str">
        <f t="shared" ref="AB20:AB78" si="5">IF(AND(S20&lt;&gt;"",X20&lt;&gt;"-"),AA20-X20,"")</f>
        <v/>
      </c>
      <c r="AC20" s="247" t="str">
        <f t="shared" ref="AC20:AC78" si="6">IF(AND($AA20&lt;&gt;"",Q20&lt;&gt;""),($D$6+$D$7)*AA20-Y20,"")</f>
        <v/>
      </c>
      <c r="AD20" s="246" t="str">
        <f t="shared" ref="AD20:AD78" si="7">IF(AND($AC20&lt;&gt;""),AC20/R20/W20/P20,"")</f>
        <v/>
      </c>
      <c r="AE20" s="18" t="str">
        <f t="shared" ref="AE20:AE78" si="8">IF(Q20&lt;&gt;"",ROUND(AD20,0),"")</f>
        <v/>
      </c>
      <c r="AF20" s="247" t="str">
        <f t="shared" ref="AF20:AF78" si="9">IF(AD20&lt;&gt;"",AE20*R20*W20,"")</f>
        <v/>
      </c>
      <c r="AG20" s="247" t="str">
        <f t="shared" ref="AG20:AG78" si="10">IF(AD20&lt;&gt;"",AE20*R20*W20*P20,"")</f>
        <v/>
      </c>
      <c r="AH20" s="45" t="str">
        <f t="shared" ref="AH20:AH78" si="11">IF(H20&lt;&gt;"",AE20+Q20,"")</f>
        <v/>
      </c>
      <c r="AI20" s="46" t="str">
        <f t="shared" ref="AI20:AI78" si="12">IF(AH20&lt;&gt;"",(AH20*R20*W20*P20)/($D$6+$D$7),"")</f>
        <v/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43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/>
      <c r="I21" s="242"/>
      <c r="J21" s="242"/>
      <c r="K21" s="242"/>
      <c r="L21" s="572"/>
      <c r="M21" s="572"/>
      <c r="N21" s="572"/>
      <c r="O21" s="241"/>
      <c r="P21" s="243"/>
      <c r="Q21" s="244"/>
      <c r="R21" s="245"/>
      <c r="S21" s="2"/>
      <c r="T21" s="2"/>
      <c r="U21" s="2"/>
      <c r="V21" s="109"/>
      <c r="W21" s="579"/>
      <c r="X21" s="130"/>
      <c r="Y21" s="247" t="str">
        <f t="shared" si="3"/>
        <v/>
      </c>
      <c r="Z21" s="7" t="str">
        <f t="shared" si="4"/>
        <v/>
      </c>
      <c r="AA21" s="17" t="str">
        <f t="shared" si="2"/>
        <v/>
      </c>
      <c r="AB21" s="196" t="str">
        <f t="shared" si="5"/>
        <v/>
      </c>
      <c r="AC21" s="247" t="str">
        <f t="shared" si="6"/>
        <v/>
      </c>
      <c r="AD21" s="246" t="str">
        <f t="shared" si="7"/>
        <v/>
      </c>
      <c r="AE21" s="18" t="str">
        <f t="shared" si="8"/>
        <v/>
      </c>
      <c r="AF21" s="247" t="str">
        <f t="shared" si="9"/>
        <v/>
      </c>
      <c r="AG21" s="247" t="str">
        <f t="shared" si="10"/>
        <v/>
      </c>
      <c r="AH21" s="45" t="str">
        <f t="shared" si="11"/>
        <v/>
      </c>
      <c r="AI21" s="46" t="str">
        <f t="shared" si="12"/>
        <v/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43"/>
      <c r="B22" s="529" t="s">
        <v>13</v>
      </c>
      <c r="C22" s="530" t="s">
        <v>621</v>
      </c>
      <c r="D22" s="567"/>
      <c r="E22" s="568">
        <f t="shared" si="0"/>
        <v>0</v>
      </c>
      <c r="F22" s="566">
        <f t="shared" si="1"/>
        <v>0</v>
      </c>
      <c r="G22" s="43"/>
      <c r="H22" s="197"/>
      <c r="I22" s="242"/>
      <c r="J22" s="242"/>
      <c r="K22" s="242"/>
      <c r="L22" s="572"/>
      <c r="M22" s="572"/>
      <c r="N22" s="572"/>
      <c r="O22" s="241"/>
      <c r="P22" s="243"/>
      <c r="Q22" s="244"/>
      <c r="R22" s="245"/>
      <c r="S22" s="2"/>
      <c r="T22" s="2"/>
      <c r="U22" s="2"/>
      <c r="V22" s="109"/>
      <c r="W22" s="579"/>
      <c r="X22" s="130"/>
      <c r="Y22" s="247" t="str">
        <f t="shared" si="3"/>
        <v/>
      </c>
      <c r="Z22" s="7" t="str">
        <f t="shared" si="4"/>
        <v/>
      </c>
      <c r="AA22" s="17" t="str">
        <f t="shared" si="2"/>
        <v/>
      </c>
      <c r="AB22" s="196" t="str">
        <f t="shared" si="5"/>
        <v/>
      </c>
      <c r="AC22" s="247" t="str">
        <f t="shared" si="6"/>
        <v/>
      </c>
      <c r="AD22" s="246" t="str">
        <f t="shared" si="7"/>
        <v/>
      </c>
      <c r="AE22" s="18" t="str">
        <f t="shared" si="8"/>
        <v/>
      </c>
      <c r="AF22" s="247" t="str">
        <f t="shared" si="9"/>
        <v/>
      </c>
      <c r="AG22" s="247" t="str">
        <f t="shared" si="10"/>
        <v/>
      </c>
      <c r="AH22" s="45" t="str">
        <f t="shared" si="11"/>
        <v/>
      </c>
      <c r="AI22" s="46" t="str">
        <f t="shared" si="12"/>
        <v/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43"/>
      <c r="B23" s="529" t="s">
        <v>13</v>
      </c>
      <c r="C23" s="530" t="s">
        <v>620</v>
      </c>
      <c r="D23" s="567"/>
      <c r="E23" s="568">
        <f t="shared" si="0"/>
        <v>0</v>
      </c>
      <c r="F23" s="566">
        <f t="shared" si="1"/>
        <v>0</v>
      </c>
      <c r="G23" s="43"/>
      <c r="H23" s="197"/>
      <c r="I23" s="242"/>
      <c r="J23" s="242"/>
      <c r="K23" s="242"/>
      <c r="L23" s="572"/>
      <c r="M23" s="572"/>
      <c r="N23" s="572"/>
      <c r="O23" s="241"/>
      <c r="P23" s="243"/>
      <c r="Q23" s="244"/>
      <c r="R23" s="245"/>
      <c r="S23" s="2"/>
      <c r="T23" s="2"/>
      <c r="U23" s="2"/>
      <c r="V23" s="109"/>
      <c r="W23" s="579"/>
      <c r="X23" s="130"/>
      <c r="Y23" s="247" t="str">
        <f t="shared" si="3"/>
        <v/>
      </c>
      <c r="Z23" s="7" t="str">
        <f t="shared" si="4"/>
        <v/>
      </c>
      <c r="AA23" s="17" t="str">
        <f t="shared" si="2"/>
        <v/>
      </c>
      <c r="AB23" s="196" t="str">
        <f t="shared" si="5"/>
        <v/>
      </c>
      <c r="AC23" s="247" t="str">
        <f t="shared" si="6"/>
        <v/>
      </c>
      <c r="AD23" s="246" t="str">
        <f t="shared" si="7"/>
        <v/>
      </c>
      <c r="AE23" s="18" t="str">
        <f t="shared" si="8"/>
        <v/>
      </c>
      <c r="AF23" s="247" t="str">
        <f t="shared" si="9"/>
        <v/>
      </c>
      <c r="AG23" s="247" t="str">
        <f t="shared" si="10"/>
        <v/>
      </c>
      <c r="AH23" s="45" t="str">
        <f t="shared" si="11"/>
        <v/>
      </c>
      <c r="AI23" s="46" t="str">
        <f t="shared" si="12"/>
        <v/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43"/>
      <c r="B24" s="529" t="s">
        <v>231</v>
      </c>
      <c r="C24" s="530" t="s">
        <v>621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si="3"/>
        <v/>
      </c>
      <c r="Z24" s="7" t="str">
        <f t="shared" si="4"/>
        <v/>
      </c>
      <c r="AA24" s="17" t="str">
        <f t="shared" si="2"/>
        <v/>
      </c>
      <c r="AB24" s="196" t="str">
        <f t="shared" si="5"/>
        <v/>
      </c>
      <c r="AC24" s="247" t="str">
        <f t="shared" si="6"/>
        <v/>
      </c>
      <c r="AD24" s="246" t="str">
        <f t="shared" si="7"/>
        <v/>
      </c>
      <c r="AE24" s="18" t="str">
        <f t="shared" si="8"/>
        <v/>
      </c>
      <c r="AF24" s="247" t="str">
        <f t="shared" si="9"/>
        <v/>
      </c>
      <c r="AG24" s="247" t="str">
        <f t="shared" si="10"/>
        <v/>
      </c>
      <c r="AH24" s="45" t="str">
        <f t="shared" si="11"/>
        <v/>
      </c>
      <c r="AI24" s="46" t="str">
        <f t="shared" si="12"/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43"/>
      <c r="B25" s="529" t="s">
        <v>227</v>
      </c>
      <c r="C25" s="530" t="s">
        <v>622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3"/>
        <v/>
      </c>
      <c r="Z25" s="7" t="str">
        <f t="shared" si="4"/>
        <v/>
      </c>
      <c r="AA25" s="17" t="str">
        <f t="shared" si="2"/>
        <v/>
      </c>
      <c r="AB25" s="196" t="str">
        <f t="shared" si="5"/>
        <v/>
      </c>
      <c r="AC25" s="247" t="str">
        <f t="shared" si="6"/>
        <v/>
      </c>
      <c r="AD25" s="246" t="str">
        <f t="shared" si="7"/>
        <v/>
      </c>
      <c r="AE25" s="18" t="str">
        <f t="shared" si="8"/>
        <v/>
      </c>
      <c r="AF25" s="247" t="str">
        <f t="shared" si="9"/>
        <v/>
      </c>
      <c r="AG25" s="247" t="str">
        <f t="shared" si="10"/>
        <v/>
      </c>
      <c r="AH25" s="45" t="str">
        <f t="shared" si="11"/>
        <v/>
      </c>
      <c r="AI25" s="46" t="str">
        <f t="shared" si="12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43"/>
      <c r="B26" s="529" t="s">
        <v>225</v>
      </c>
      <c r="C26" s="530" t="s">
        <v>622</v>
      </c>
      <c r="D26" s="567"/>
      <c r="E26" s="568">
        <f t="shared" si="0"/>
        <v>0</v>
      </c>
      <c r="F26" s="566">
        <f t="shared" si="1"/>
        <v>0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3"/>
        <v/>
      </c>
      <c r="Z26" s="7" t="str">
        <f t="shared" si="4"/>
        <v/>
      </c>
      <c r="AA26" s="17" t="str">
        <f t="shared" si="2"/>
        <v/>
      </c>
      <c r="AB26" s="196" t="str">
        <f t="shared" si="5"/>
        <v/>
      </c>
      <c r="AC26" s="247" t="str">
        <f t="shared" si="6"/>
        <v/>
      </c>
      <c r="AD26" s="246" t="str">
        <f t="shared" si="7"/>
        <v/>
      </c>
      <c r="AE26" s="18" t="str">
        <f t="shared" si="8"/>
        <v/>
      </c>
      <c r="AF26" s="247" t="str">
        <f t="shared" si="9"/>
        <v/>
      </c>
      <c r="AG26" s="247" t="str">
        <f t="shared" si="10"/>
        <v/>
      </c>
      <c r="AH26" s="45" t="str">
        <f t="shared" si="11"/>
        <v/>
      </c>
      <c r="AI26" s="46" t="str">
        <f t="shared" si="12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43"/>
      <c r="B27" s="529" t="s">
        <v>239</v>
      </c>
      <c r="C27" s="530" t="s">
        <v>621</v>
      </c>
      <c r="D27" s="567"/>
      <c r="E27" s="568">
        <f t="shared" si="0"/>
        <v>0</v>
      </c>
      <c r="F27" s="566">
        <f t="shared" si="1"/>
        <v>0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3"/>
        <v/>
      </c>
      <c r="Z27" s="7" t="str">
        <f t="shared" si="4"/>
        <v/>
      </c>
      <c r="AA27" s="17" t="str">
        <f t="shared" si="2"/>
        <v/>
      </c>
      <c r="AB27" s="196" t="str">
        <f t="shared" si="5"/>
        <v/>
      </c>
      <c r="AC27" s="247" t="str">
        <f t="shared" si="6"/>
        <v/>
      </c>
      <c r="AD27" s="246" t="str">
        <f t="shared" si="7"/>
        <v/>
      </c>
      <c r="AE27" s="18" t="str">
        <f t="shared" si="8"/>
        <v/>
      </c>
      <c r="AF27" s="247" t="str">
        <f t="shared" si="9"/>
        <v/>
      </c>
      <c r="AG27" s="247" t="str">
        <f t="shared" si="10"/>
        <v/>
      </c>
      <c r="AH27" s="45" t="str">
        <f t="shared" si="11"/>
        <v/>
      </c>
      <c r="AI27" s="46" t="str">
        <f t="shared" si="12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43"/>
      <c r="B28" s="529" t="s">
        <v>256</v>
      </c>
      <c r="C28" s="530" t="s">
        <v>621</v>
      </c>
      <c r="D28" s="567"/>
      <c r="E28" s="568">
        <f t="shared" si="0"/>
        <v>1</v>
      </c>
      <c r="F28" s="566">
        <f t="shared" si="1"/>
        <v>1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3"/>
        <v/>
      </c>
      <c r="Z28" s="7" t="str">
        <f t="shared" si="4"/>
        <v/>
      </c>
      <c r="AA28" s="17" t="str">
        <f t="shared" si="2"/>
        <v/>
      </c>
      <c r="AB28" s="196" t="str">
        <f t="shared" si="5"/>
        <v/>
      </c>
      <c r="AC28" s="247" t="str">
        <f t="shared" si="6"/>
        <v/>
      </c>
      <c r="AD28" s="246" t="str">
        <f t="shared" si="7"/>
        <v/>
      </c>
      <c r="AE28" s="18" t="str">
        <f t="shared" si="8"/>
        <v/>
      </c>
      <c r="AF28" s="247" t="str">
        <f t="shared" si="9"/>
        <v/>
      </c>
      <c r="AG28" s="247" t="str">
        <f t="shared" si="10"/>
        <v/>
      </c>
      <c r="AH28" s="45" t="str">
        <f t="shared" si="11"/>
        <v/>
      </c>
      <c r="AI28" s="46" t="str">
        <f t="shared" si="1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43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3"/>
        <v/>
      </c>
      <c r="Z29" s="7" t="str">
        <f t="shared" si="4"/>
        <v/>
      </c>
      <c r="AA29" s="17" t="str">
        <f t="shared" si="2"/>
        <v/>
      </c>
      <c r="AB29" s="196" t="str">
        <f t="shared" si="5"/>
        <v/>
      </c>
      <c r="AC29" s="247" t="str">
        <f t="shared" si="6"/>
        <v/>
      </c>
      <c r="AD29" s="246" t="str">
        <f t="shared" si="7"/>
        <v/>
      </c>
      <c r="AE29" s="18" t="str">
        <f t="shared" si="8"/>
        <v/>
      </c>
      <c r="AF29" s="247" t="str">
        <f t="shared" si="9"/>
        <v/>
      </c>
      <c r="AG29" s="247" t="str">
        <f t="shared" si="10"/>
        <v/>
      </c>
      <c r="AH29" s="45" t="str">
        <f t="shared" si="11"/>
        <v/>
      </c>
      <c r="AI29" s="46" t="str">
        <f t="shared" si="1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43"/>
      <c r="B30" s="529" t="s">
        <v>704</v>
      </c>
      <c r="C30" s="530" t="s">
        <v>623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3"/>
        <v/>
      </c>
      <c r="Z30" s="7" t="str">
        <f t="shared" si="4"/>
        <v/>
      </c>
      <c r="AA30" s="17" t="str">
        <f t="shared" si="2"/>
        <v/>
      </c>
      <c r="AB30" s="196" t="str">
        <f t="shared" si="5"/>
        <v/>
      </c>
      <c r="AC30" s="247" t="str">
        <f t="shared" si="6"/>
        <v/>
      </c>
      <c r="AD30" s="246" t="str">
        <f t="shared" si="7"/>
        <v/>
      </c>
      <c r="AE30" s="18" t="str">
        <f t="shared" si="8"/>
        <v/>
      </c>
      <c r="AF30" s="247" t="str">
        <f t="shared" si="9"/>
        <v/>
      </c>
      <c r="AG30" s="247" t="str">
        <f t="shared" si="10"/>
        <v/>
      </c>
      <c r="AH30" s="45" t="str">
        <f t="shared" si="11"/>
        <v/>
      </c>
      <c r="AI30" s="46" t="str">
        <f t="shared" si="1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43"/>
      <c r="B31" s="529" t="s">
        <v>929</v>
      </c>
      <c r="C31" s="530" t="s">
        <v>620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3"/>
        <v/>
      </c>
      <c r="Z31" s="7" t="str">
        <f t="shared" si="4"/>
        <v/>
      </c>
      <c r="AA31" s="17" t="str">
        <f t="shared" si="2"/>
        <v/>
      </c>
      <c r="AB31" s="196" t="str">
        <f t="shared" si="5"/>
        <v/>
      </c>
      <c r="AC31" s="247" t="str">
        <f t="shared" si="6"/>
        <v/>
      </c>
      <c r="AD31" s="246" t="str">
        <f t="shared" si="7"/>
        <v/>
      </c>
      <c r="AE31" s="18" t="str">
        <f t="shared" si="8"/>
        <v/>
      </c>
      <c r="AF31" s="247" t="str">
        <f t="shared" si="9"/>
        <v/>
      </c>
      <c r="AG31" s="247" t="str">
        <f t="shared" si="10"/>
        <v/>
      </c>
      <c r="AH31" s="45" t="str">
        <f t="shared" si="11"/>
        <v/>
      </c>
      <c r="AI31" s="46" t="str">
        <f t="shared" si="1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43"/>
      <c r="B32" s="529" t="s">
        <v>929</v>
      </c>
      <c r="C32" s="530" t="s">
        <v>679</v>
      </c>
      <c r="D32" s="567"/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3"/>
        <v/>
      </c>
      <c r="Z32" s="7" t="str">
        <f t="shared" si="4"/>
        <v/>
      </c>
      <c r="AA32" s="17" t="str">
        <f t="shared" si="2"/>
        <v/>
      </c>
      <c r="AB32" s="196" t="str">
        <f t="shared" si="5"/>
        <v/>
      </c>
      <c r="AC32" s="247" t="str">
        <f t="shared" si="6"/>
        <v/>
      </c>
      <c r="AD32" s="246" t="str">
        <f t="shared" si="7"/>
        <v/>
      </c>
      <c r="AE32" s="18" t="str">
        <f t="shared" si="8"/>
        <v/>
      </c>
      <c r="AF32" s="247" t="str">
        <f t="shared" si="9"/>
        <v/>
      </c>
      <c r="AG32" s="247" t="str">
        <f t="shared" si="10"/>
        <v/>
      </c>
      <c r="AH32" s="45" t="str">
        <f t="shared" si="11"/>
        <v/>
      </c>
      <c r="AI32" s="46" t="str">
        <f t="shared" si="1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43"/>
      <c r="B33" s="529" t="s">
        <v>929</v>
      </c>
      <c r="C33" s="530" t="s">
        <v>621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3"/>
        <v/>
      </c>
      <c r="Z33" s="7" t="str">
        <f t="shared" si="4"/>
        <v/>
      </c>
      <c r="AA33" s="17" t="str">
        <f t="shared" si="2"/>
        <v/>
      </c>
      <c r="AB33" s="196" t="str">
        <f t="shared" si="5"/>
        <v/>
      </c>
      <c r="AC33" s="247" t="str">
        <f t="shared" si="6"/>
        <v/>
      </c>
      <c r="AD33" s="246" t="str">
        <f t="shared" si="7"/>
        <v/>
      </c>
      <c r="AE33" s="18" t="str">
        <f t="shared" si="8"/>
        <v/>
      </c>
      <c r="AF33" s="247" t="str">
        <f t="shared" si="9"/>
        <v/>
      </c>
      <c r="AG33" s="247" t="str">
        <f t="shared" si="10"/>
        <v/>
      </c>
      <c r="AH33" s="45" t="str">
        <f t="shared" si="11"/>
        <v/>
      </c>
      <c r="AI33" s="46" t="str">
        <f t="shared" si="1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43"/>
      <c r="B34" s="529" t="s">
        <v>929</v>
      </c>
      <c r="C34" s="530" t="s">
        <v>622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3"/>
        <v/>
      </c>
      <c r="Z34" s="7" t="str">
        <f t="shared" si="4"/>
        <v/>
      </c>
      <c r="AA34" s="17" t="str">
        <f t="shared" si="2"/>
        <v/>
      </c>
      <c r="AB34" s="196" t="str">
        <f t="shared" si="5"/>
        <v/>
      </c>
      <c r="AC34" s="247" t="str">
        <f t="shared" si="6"/>
        <v/>
      </c>
      <c r="AD34" s="246" t="str">
        <f t="shared" si="7"/>
        <v/>
      </c>
      <c r="AE34" s="18" t="str">
        <f t="shared" si="8"/>
        <v/>
      </c>
      <c r="AF34" s="247" t="str">
        <f t="shared" si="9"/>
        <v/>
      </c>
      <c r="AG34" s="247" t="str">
        <f t="shared" si="10"/>
        <v/>
      </c>
      <c r="AH34" s="45" t="str">
        <f t="shared" si="11"/>
        <v/>
      </c>
      <c r="AI34" s="46" t="str">
        <f t="shared" si="1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43"/>
      <c r="B35" s="529" t="s">
        <v>615</v>
      </c>
      <c r="C35" s="530" t="s">
        <v>622</v>
      </c>
      <c r="D35" s="567"/>
      <c r="E35" s="568">
        <f t="shared" si="0"/>
        <v>0</v>
      </c>
      <c r="F35" s="566">
        <f t="shared" si="1"/>
        <v>0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3"/>
        <v/>
      </c>
      <c r="Z35" s="7" t="str">
        <f t="shared" si="4"/>
        <v/>
      </c>
      <c r="AA35" s="17" t="str">
        <f t="shared" si="2"/>
        <v/>
      </c>
      <c r="AB35" s="196" t="str">
        <f t="shared" si="5"/>
        <v/>
      </c>
      <c r="AC35" s="247" t="str">
        <f t="shared" si="6"/>
        <v/>
      </c>
      <c r="AD35" s="246" t="str">
        <f t="shared" si="7"/>
        <v/>
      </c>
      <c r="AE35" s="18" t="str">
        <f t="shared" si="8"/>
        <v/>
      </c>
      <c r="AF35" s="247" t="str">
        <f t="shared" si="9"/>
        <v/>
      </c>
      <c r="AG35" s="247" t="str">
        <f t="shared" si="10"/>
        <v/>
      </c>
      <c r="AH35" s="45" t="str">
        <f t="shared" si="11"/>
        <v/>
      </c>
      <c r="AI35" s="46" t="str">
        <f t="shared" si="1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43"/>
      <c r="B36" s="529" t="s">
        <v>615</v>
      </c>
      <c r="C36" s="530" t="s">
        <v>621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3"/>
        <v/>
      </c>
      <c r="Z36" s="7" t="str">
        <f t="shared" si="4"/>
        <v/>
      </c>
      <c r="AA36" s="17" t="str">
        <f t="shared" si="2"/>
        <v/>
      </c>
      <c r="AB36" s="196" t="str">
        <f t="shared" si="5"/>
        <v/>
      </c>
      <c r="AC36" s="247" t="str">
        <f t="shared" si="6"/>
        <v/>
      </c>
      <c r="AD36" s="246" t="str">
        <f t="shared" si="7"/>
        <v/>
      </c>
      <c r="AE36" s="18" t="str">
        <f t="shared" si="8"/>
        <v/>
      </c>
      <c r="AF36" s="247" t="str">
        <f t="shared" si="9"/>
        <v/>
      </c>
      <c r="AG36" s="247" t="str">
        <f t="shared" si="10"/>
        <v/>
      </c>
      <c r="AH36" s="45" t="str">
        <f t="shared" si="11"/>
        <v/>
      </c>
      <c r="AI36" s="46" t="str">
        <f t="shared" si="1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43"/>
      <c r="B37" s="529" t="s">
        <v>616</v>
      </c>
      <c r="C37" s="530" t="s">
        <v>622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3"/>
        <v/>
      </c>
      <c r="Z37" s="7" t="str">
        <f t="shared" si="4"/>
        <v/>
      </c>
      <c r="AA37" s="17" t="str">
        <f t="shared" si="2"/>
        <v/>
      </c>
      <c r="AB37" s="196" t="str">
        <f t="shared" si="5"/>
        <v/>
      </c>
      <c r="AC37" s="247" t="str">
        <f t="shared" si="6"/>
        <v/>
      </c>
      <c r="AD37" s="246" t="str">
        <f t="shared" si="7"/>
        <v/>
      </c>
      <c r="AE37" s="18" t="str">
        <f t="shared" si="8"/>
        <v/>
      </c>
      <c r="AF37" s="247" t="str">
        <f t="shared" si="9"/>
        <v/>
      </c>
      <c r="AG37" s="247" t="str">
        <f t="shared" si="10"/>
        <v/>
      </c>
      <c r="AH37" s="45" t="str">
        <f t="shared" si="11"/>
        <v/>
      </c>
      <c r="AI37" s="46" t="str">
        <f t="shared" si="1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43"/>
      <c r="B38" s="529" t="s">
        <v>1074</v>
      </c>
      <c r="C38" s="530" t="s">
        <v>621</v>
      </c>
      <c r="D38" s="567">
        <v>0.45</v>
      </c>
      <c r="E38" s="568">
        <f t="shared" si="0"/>
        <v>0</v>
      </c>
      <c r="F38" s="566">
        <f t="shared" si="1"/>
        <v>-0.45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3"/>
        <v/>
      </c>
      <c r="Z38" s="7" t="str">
        <f t="shared" si="4"/>
        <v/>
      </c>
      <c r="AA38" s="17" t="str">
        <f t="shared" si="2"/>
        <v/>
      </c>
      <c r="AB38" s="196" t="str">
        <f t="shared" si="5"/>
        <v/>
      </c>
      <c r="AC38" s="247" t="str">
        <f t="shared" si="6"/>
        <v/>
      </c>
      <c r="AD38" s="246" t="str">
        <f t="shared" si="7"/>
        <v/>
      </c>
      <c r="AE38" s="18" t="str">
        <f t="shared" si="8"/>
        <v/>
      </c>
      <c r="AF38" s="247" t="str">
        <f t="shared" si="9"/>
        <v/>
      </c>
      <c r="AG38" s="247" t="str">
        <f t="shared" si="10"/>
        <v/>
      </c>
      <c r="AH38" s="45" t="str">
        <f t="shared" si="11"/>
        <v/>
      </c>
      <c r="AI38" s="46" t="str">
        <f t="shared" si="1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43"/>
      <c r="B39" s="533" t="s">
        <v>930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3"/>
        <v/>
      </c>
      <c r="Z39" s="7" t="str">
        <f t="shared" si="4"/>
        <v/>
      </c>
      <c r="AA39" s="17" t="str">
        <f t="shared" si="2"/>
        <v/>
      </c>
      <c r="AB39" s="196" t="str">
        <f t="shared" si="5"/>
        <v/>
      </c>
      <c r="AC39" s="247" t="str">
        <f t="shared" si="6"/>
        <v/>
      </c>
      <c r="AD39" s="246" t="str">
        <f t="shared" si="7"/>
        <v/>
      </c>
      <c r="AE39" s="18" t="str">
        <f t="shared" si="8"/>
        <v/>
      </c>
      <c r="AF39" s="247" t="str">
        <f t="shared" si="9"/>
        <v/>
      </c>
      <c r="AG39" s="247" t="str">
        <f t="shared" si="10"/>
        <v/>
      </c>
      <c r="AH39" s="45" t="str">
        <f t="shared" si="11"/>
        <v/>
      </c>
      <c r="AI39" s="46" t="str">
        <f t="shared" si="1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43"/>
      <c r="B40" s="533" t="s">
        <v>229</v>
      </c>
      <c r="C40" s="534" t="s">
        <v>621</v>
      </c>
      <c r="D40" s="569">
        <v>0.55000000000000004</v>
      </c>
      <c r="E40" s="570">
        <f t="shared" si="0"/>
        <v>0</v>
      </c>
      <c r="F40" s="571">
        <f t="shared" si="1"/>
        <v>-0.55000000000000004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3"/>
        <v/>
      </c>
      <c r="Z40" s="7" t="str">
        <f t="shared" si="4"/>
        <v/>
      </c>
      <c r="AA40" s="17" t="str">
        <f t="shared" si="2"/>
        <v/>
      </c>
      <c r="AB40" s="196" t="str">
        <f t="shared" si="5"/>
        <v/>
      </c>
      <c r="AC40" s="247" t="str">
        <f t="shared" si="6"/>
        <v/>
      </c>
      <c r="AD40" s="246" t="str">
        <f t="shared" si="7"/>
        <v/>
      </c>
      <c r="AE40" s="18" t="str">
        <f t="shared" si="8"/>
        <v/>
      </c>
      <c r="AF40" s="247" t="str">
        <f t="shared" si="9"/>
        <v/>
      </c>
      <c r="AG40" s="247" t="str">
        <f t="shared" si="10"/>
        <v/>
      </c>
      <c r="AH40" s="45" t="str">
        <f t="shared" si="11"/>
        <v/>
      </c>
      <c r="AI40" s="46" t="str">
        <f t="shared" si="1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43"/>
      <c r="B41" s="533"/>
      <c r="C41" s="534"/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3"/>
        <v/>
      </c>
      <c r="Z41" s="7" t="str">
        <f t="shared" si="4"/>
        <v/>
      </c>
      <c r="AA41" s="17" t="str">
        <f t="shared" si="2"/>
        <v/>
      </c>
      <c r="AB41" s="196" t="str">
        <f t="shared" si="5"/>
        <v/>
      </c>
      <c r="AC41" s="247" t="str">
        <f t="shared" si="6"/>
        <v/>
      </c>
      <c r="AD41" s="246" t="str">
        <f t="shared" si="7"/>
        <v/>
      </c>
      <c r="AE41" s="18" t="str">
        <f t="shared" si="8"/>
        <v/>
      </c>
      <c r="AF41" s="247" t="str">
        <f t="shared" si="9"/>
        <v/>
      </c>
      <c r="AG41" s="247" t="str">
        <f t="shared" si="10"/>
        <v/>
      </c>
      <c r="AH41" s="45" t="str">
        <f t="shared" si="11"/>
        <v/>
      </c>
      <c r="AI41" s="46" t="str">
        <f t="shared" si="1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19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3"/>
        <v/>
      </c>
      <c r="Z42" s="7" t="str">
        <f t="shared" si="4"/>
        <v/>
      </c>
      <c r="AA42" s="17" t="str">
        <f t="shared" si="2"/>
        <v/>
      </c>
      <c r="AB42" s="196" t="str">
        <f t="shared" si="5"/>
        <v/>
      </c>
      <c r="AC42" s="247" t="str">
        <f t="shared" si="6"/>
        <v/>
      </c>
      <c r="AD42" s="246" t="str">
        <f t="shared" si="7"/>
        <v/>
      </c>
      <c r="AE42" s="18" t="str">
        <f t="shared" si="8"/>
        <v/>
      </c>
      <c r="AF42" s="247" t="str">
        <f t="shared" si="9"/>
        <v/>
      </c>
      <c r="AG42" s="247" t="str">
        <f t="shared" si="10"/>
        <v/>
      </c>
      <c r="AH42" s="45" t="str">
        <f t="shared" si="11"/>
        <v/>
      </c>
      <c r="AI42" s="46" t="str">
        <f t="shared" si="1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19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3"/>
        <v/>
      </c>
      <c r="Z43" s="7" t="str">
        <f t="shared" si="4"/>
        <v/>
      </c>
      <c r="AA43" s="17" t="str">
        <f t="shared" si="2"/>
        <v/>
      </c>
      <c r="AB43" s="196" t="str">
        <f t="shared" si="5"/>
        <v/>
      </c>
      <c r="AC43" s="247" t="str">
        <f t="shared" si="6"/>
        <v/>
      </c>
      <c r="AD43" s="246" t="str">
        <f t="shared" si="7"/>
        <v/>
      </c>
      <c r="AE43" s="18" t="str">
        <f t="shared" si="8"/>
        <v/>
      </c>
      <c r="AF43" s="247" t="str">
        <f t="shared" si="9"/>
        <v/>
      </c>
      <c r="AG43" s="247" t="str">
        <f t="shared" si="10"/>
        <v/>
      </c>
      <c r="AH43" s="45" t="str">
        <f t="shared" si="11"/>
        <v/>
      </c>
      <c r="AI43" s="46" t="str">
        <f t="shared" si="1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19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3"/>
        <v/>
      </c>
      <c r="Z44" s="7" t="str">
        <f t="shared" si="4"/>
        <v/>
      </c>
      <c r="AA44" s="17" t="str">
        <f t="shared" si="2"/>
        <v/>
      </c>
      <c r="AB44" s="196" t="str">
        <f t="shared" si="5"/>
        <v/>
      </c>
      <c r="AC44" s="247" t="str">
        <f t="shared" si="6"/>
        <v/>
      </c>
      <c r="AD44" s="246" t="str">
        <f t="shared" si="7"/>
        <v/>
      </c>
      <c r="AE44" s="18" t="str">
        <f t="shared" si="8"/>
        <v/>
      </c>
      <c r="AF44" s="247" t="str">
        <f t="shared" si="9"/>
        <v/>
      </c>
      <c r="AG44" s="247" t="str">
        <f t="shared" si="10"/>
        <v/>
      </c>
      <c r="AH44" s="45" t="str">
        <f t="shared" si="11"/>
        <v/>
      </c>
      <c r="AI44" s="46" t="str">
        <f t="shared" si="1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19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3"/>
        <v/>
      </c>
      <c r="Z45" s="7" t="str">
        <f t="shared" si="4"/>
        <v/>
      </c>
      <c r="AA45" s="17" t="str">
        <f t="shared" si="2"/>
        <v/>
      </c>
      <c r="AB45" s="196" t="str">
        <f t="shared" si="5"/>
        <v/>
      </c>
      <c r="AC45" s="247" t="str">
        <f t="shared" si="6"/>
        <v/>
      </c>
      <c r="AD45" s="246" t="str">
        <f t="shared" si="7"/>
        <v/>
      </c>
      <c r="AE45" s="18" t="str">
        <f t="shared" si="8"/>
        <v/>
      </c>
      <c r="AF45" s="247" t="str">
        <f t="shared" si="9"/>
        <v/>
      </c>
      <c r="AG45" s="247" t="str">
        <f t="shared" si="10"/>
        <v/>
      </c>
      <c r="AH45" s="45" t="str">
        <f t="shared" si="11"/>
        <v/>
      </c>
      <c r="AI45" s="46" t="str">
        <f t="shared" si="1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19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3"/>
        <v/>
      </c>
      <c r="Z46" s="7" t="str">
        <f t="shared" si="4"/>
        <v/>
      </c>
      <c r="AA46" s="17" t="str">
        <f t="shared" si="2"/>
        <v/>
      </c>
      <c r="AB46" s="196" t="str">
        <f t="shared" si="5"/>
        <v/>
      </c>
      <c r="AC46" s="247" t="str">
        <f t="shared" si="6"/>
        <v/>
      </c>
      <c r="AD46" s="246" t="str">
        <f t="shared" si="7"/>
        <v/>
      </c>
      <c r="AE46" s="18" t="str">
        <f t="shared" si="8"/>
        <v/>
      </c>
      <c r="AF46" s="247" t="str">
        <f t="shared" si="9"/>
        <v/>
      </c>
      <c r="AG46" s="247" t="str">
        <f t="shared" si="10"/>
        <v/>
      </c>
      <c r="AH46" s="45" t="str">
        <f t="shared" si="11"/>
        <v/>
      </c>
      <c r="AI46" s="46" t="str">
        <f t="shared" si="1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19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3"/>
        <v/>
      </c>
      <c r="Z47" s="7" t="str">
        <f t="shared" si="4"/>
        <v/>
      </c>
      <c r="AA47" s="17" t="str">
        <f t="shared" ref="AA47:AA78" si="13">IF(S47&lt;&gt;"",Z47,"")</f>
        <v/>
      </c>
      <c r="AB47" s="196" t="str">
        <f t="shared" si="5"/>
        <v/>
      </c>
      <c r="AC47" s="247" t="str">
        <f t="shared" si="6"/>
        <v/>
      </c>
      <c r="AD47" s="246" t="str">
        <f t="shared" si="7"/>
        <v/>
      </c>
      <c r="AE47" s="18" t="str">
        <f t="shared" si="8"/>
        <v/>
      </c>
      <c r="AF47" s="247" t="str">
        <f t="shared" si="9"/>
        <v/>
      </c>
      <c r="AG47" s="247" t="str">
        <f t="shared" si="10"/>
        <v/>
      </c>
      <c r="AH47" s="45" t="str">
        <f t="shared" si="11"/>
        <v/>
      </c>
      <c r="AI47" s="46" t="str">
        <f t="shared" si="1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19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3"/>
        <v/>
      </c>
      <c r="Z48" s="7" t="str">
        <f t="shared" si="4"/>
        <v/>
      </c>
      <c r="AA48" s="17" t="str">
        <f t="shared" si="13"/>
        <v/>
      </c>
      <c r="AB48" s="196" t="str">
        <f t="shared" si="5"/>
        <v/>
      </c>
      <c r="AC48" s="247" t="str">
        <f t="shared" si="6"/>
        <v/>
      </c>
      <c r="AD48" s="246" t="str">
        <f t="shared" si="7"/>
        <v/>
      </c>
      <c r="AE48" s="18" t="str">
        <f t="shared" si="8"/>
        <v/>
      </c>
      <c r="AF48" s="247" t="str">
        <f t="shared" si="9"/>
        <v/>
      </c>
      <c r="AG48" s="247" t="str">
        <f t="shared" si="10"/>
        <v/>
      </c>
      <c r="AH48" s="45" t="str">
        <f t="shared" si="11"/>
        <v/>
      </c>
      <c r="AI48" s="46" t="str">
        <f t="shared" si="1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19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3"/>
        <v/>
      </c>
      <c r="Z49" s="7" t="str">
        <f t="shared" si="4"/>
        <v/>
      </c>
      <c r="AA49" s="17" t="str">
        <f t="shared" si="13"/>
        <v/>
      </c>
      <c r="AB49" s="196" t="str">
        <f t="shared" si="5"/>
        <v/>
      </c>
      <c r="AC49" s="247" t="str">
        <f t="shared" si="6"/>
        <v/>
      </c>
      <c r="AD49" s="246" t="str">
        <f t="shared" si="7"/>
        <v/>
      </c>
      <c r="AE49" s="18" t="str">
        <f t="shared" si="8"/>
        <v/>
      </c>
      <c r="AF49" s="247" t="str">
        <f t="shared" si="9"/>
        <v/>
      </c>
      <c r="AG49" s="247" t="str">
        <f t="shared" si="10"/>
        <v/>
      </c>
      <c r="AH49" s="45" t="str">
        <f t="shared" si="11"/>
        <v/>
      </c>
      <c r="AI49" s="46" t="str">
        <f t="shared" si="1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19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3"/>
        <v/>
      </c>
      <c r="Z50" s="7" t="str">
        <f t="shared" si="4"/>
        <v/>
      </c>
      <c r="AA50" s="17" t="str">
        <f t="shared" si="13"/>
        <v/>
      </c>
      <c r="AB50" s="196" t="str">
        <f t="shared" si="5"/>
        <v/>
      </c>
      <c r="AC50" s="247" t="str">
        <f t="shared" si="6"/>
        <v/>
      </c>
      <c r="AD50" s="246" t="str">
        <f t="shared" si="7"/>
        <v/>
      </c>
      <c r="AE50" s="18" t="str">
        <f t="shared" si="8"/>
        <v/>
      </c>
      <c r="AF50" s="247" t="str">
        <f t="shared" si="9"/>
        <v/>
      </c>
      <c r="AG50" s="247" t="str">
        <f t="shared" si="10"/>
        <v/>
      </c>
      <c r="AH50" s="45" t="str">
        <f t="shared" si="11"/>
        <v/>
      </c>
      <c r="AI50" s="46" t="str">
        <f t="shared" si="1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19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3"/>
        <v/>
      </c>
      <c r="Z51" s="7" t="str">
        <f t="shared" si="4"/>
        <v/>
      </c>
      <c r="AA51" s="17" t="str">
        <f t="shared" si="13"/>
        <v/>
      </c>
      <c r="AB51" s="196" t="str">
        <f t="shared" si="5"/>
        <v/>
      </c>
      <c r="AC51" s="247" t="str">
        <f t="shared" si="6"/>
        <v/>
      </c>
      <c r="AD51" s="246" t="str">
        <f t="shared" si="7"/>
        <v/>
      </c>
      <c r="AE51" s="18" t="str">
        <f t="shared" si="8"/>
        <v/>
      </c>
      <c r="AF51" s="247" t="str">
        <f t="shared" si="9"/>
        <v/>
      </c>
      <c r="AG51" s="247" t="str">
        <f t="shared" si="10"/>
        <v/>
      </c>
      <c r="AH51" s="45" t="str">
        <f t="shared" si="11"/>
        <v/>
      </c>
      <c r="AI51" s="46" t="str">
        <f t="shared" si="1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19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3"/>
        <v/>
      </c>
      <c r="Z52" s="7" t="str">
        <f t="shared" si="4"/>
        <v/>
      </c>
      <c r="AA52" s="17" t="str">
        <f t="shared" si="13"/>
        <v/>
      </c>
      <c r="AB52" s="196" t="str">
        <f t="shared" si="5"/>
        <v/>
      </c>
      <c r="AC52" s="247" t="str">
        <f t="shared" si="6"/>
        <v/>
      </c>
      <c r="AD52" s="246" t="str">
        <f t="shared" si="7"/>
        <v/>
      </c>
      <c r="AE52" s="18" t="str">
        <f t="shared" si="8"/>
        <v/>
      </c>
      <c r="AF52" s="247" t="str">
        <f t="shared" si="9"/>
        <v/>
      </c>
      <c r="AG52" s="247" t="str">
        <f t="shared" si="10"/>
        <v/>
      </c>
      <c r="AH52" s="45" t="str">
        <f t="shared" si="11"/>
        <v/>
      </c>
      <c r="AI52" s="46" t="str">
        <f t="shared" si="1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19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3"/>
        <v/>
      </c>
      <c r="Z53" s="7" t="str">
        <f t="shared" si="4"/>
        <v/>
      </c>
      <c r="AA53" s="17" t="str">
        <f t="shared" si="13"/>
        <v/>
      </c>
      <c r="AB53" s="196" t="str">
        <f t="shared" si="5"/>
        <v/>
      </c>
      <c r="AC53" s="247" t="str">
        <f t="shared" si="6"/>
        <v/>
      </c>
      <c r="AD53" s="246" t="str">
        <f t="shared" si="7"/>
        <v/>
      </c>
      <c r="AE53" s="18" t="str">
        <f t="shared" si="8"/>
        <v/>
      </c>
      <c r="AF53" s="247" t="str">
        <f t="shared" si="9"/>
        <v/>
      </c>
      <c r="AG53" s="247" t="str">
        <f t="shared" si="10"/>
        <v/>
      </c>
      <c r="AH53" s="45" t="str">
        <f t="shared" si="11"/>
        <v/>
      </c>
      <c r="AI53" s="46" t="str">
        <f t="shared" si="1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19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3"/>
        <v/>
      </c>
      <c r="Z54" s="7" t="str">
        <f t="shared" si="4"/>
        <v/>
      </c>
      <c r="AA54" s="17" t="str">
        <f t="shared" si="13"/>
        <v/>
      </c>
      <c r="AB54" s="196" t="str">
        <f t="shared" si="5"/>
        <v/>
      </c>
      <c r="AC54" s="247" t="str">
        <f t="shared" si="6"/>
        <v/>
      </c>
      <c r="AD54" s="246" t="str">
        <f t="shared" si="7"/>
        <v/>
      </c>
      <c r="AE54" s="18" t="str">
        <f t="shared" si="8"/>
        <v/>
      </c>
      <c r="AF54" s="247" t="str">
        <f t="shared" si="9"/>
        <v/>
      </c>
      <c r="AG54" s="247" t="str">
        <f t="shared" si="10"/>
        <v/>
      </c>
      <c r="AH54" s="45" t="str">
        <f t="shared" si="11"/>
        <v/>
      </c>
      <c r="AI54" s="46" t="str">
        <f t="shared" si="1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19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3"/>
        <v/>
      </c>
      <c r="Z55" s="7" t="str">
        <f t="shared" si="4"/>
        <v/>
      </c>
      <c r="AA55" s="17" t="str">
        <f t="shared" si="13"/>
        <v/>
      </c>
      <c r="AB55" s="196" t="str">
        <f t="shared" si="5"/>
        <v/>
      </c>
      <c r="AC55" s="247" t="str">
        <f t="shared" si="6"/>
        <v/>
      </c>
      <c r="AD55" s="246" t="str">
        <f t="shared" si="7"/>
        <v/>
      </c>
      <c r="AE55" s="18" t="str">
        <f t="shared" si="8"/>
        <v/>
      </c>
      <c r="AF55" s="247" t="str">
        <f t="shared" si="9"/>
        <v/>
      </c>
      <c r="AG55" s="247" t="str">
        <f t="shared" si="10"/>
        <v/>
      </c>
      <c r="AH55" s="45" t="str">
        <f t="shared" si="11"/>
        <v/>
      </c>
      <c r="AI55" s="46" t="str">
        <f t="shared" si="1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19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3"/>
        <v/>
      </c>
      <c r="Z56" s="7" t="str">
        <f t="shared" si="4"/>
        <v/>
      </c>
      <c r="AA56" s="17" t="str">
        <f t="shared" si="13"/>
        <v/>
      </c>
      <c r="AB56" s="196" t="str">
        <f t="shared" si="5"/>
        <v/>
      </c>
      <c r="AC56" s="247" t="str">
        <f t="shared" si="6"/>
        <v/>
      </c>
      <c r="AD56" s="246" t="str">
        <f t="shared" si="7"/>
        <v/>
      </c>
      <c r="AE56" s="18" t="str">
        <f t="shared" si="8"/>
        <v/>
      </c>
      <c r="AF56" s="247" t="str">
        <f t="shared" si="9"/>
        <v/>
      </c>
      <c r="AG56" s="247" t="str">
        <f t="shared" si="10"/>
        <v/>
      </c>
      <c r="AH56" s="45" t="str">
        <f t="shared" si="11"/>
        <v/>
      </c>
      <c r="AI56" s="46" t="str">
        <f t="shared" si="1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19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3"/>
        <v/>
      </c>
      <c r="Z57" s="7" t="str">
        <f t="shared" si="4"/>
        <v/>
      </c>
      <c r="AA57" s="17" t="str">
        <f t="shared" si="13"/>
        <v/>
      </c>
      <c r="AB57" s="196" t="str">
        <f t="shared" si="5"/>
        <v/>
      </c>
      <c r="AC57" s="247" t="str">
        <f t="shared" si="6"/>
        <v/>
      </c>
      <c r="AD57" s="246" t="str">
        <f t="shared" si="7"/>
        <v/>
      </c>
      <c r="AE57" s="18" t="str">
        <f t="shared" si="8"/>
        <v/>
      </c>
      <c r="AF57" s="247" t="str">
        <f t="shared" si="9"/>
        <v/>
      </c>
      <c r="AG57" s="247" t="str">
        <f t="shared" si="10"/>
        <v/>
      </c>
      <c r="AH57" s="45" t="str">
        <f t="shared" si="11"/>
        <v/>
      </c>
      <c r="AI57" s="46" t="str">
        <f t="shared" si="1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19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3"/>
        <v/>
      </c>
      <c r="Z58" s="7" t="str">
        <f t="shared" si="4"/>
        <v/>
      </c>
      <c r="AA58" s="17" t="str">
        <f t="shared" si="13"/>
        <v/>
      </c>
      <c r="AB58" s="196" t="str">
        <f t="shared" si="5"/>
        <v/>
      </c>
      <c r="AC58" s="247" t="str">
        <f t="shared" si="6"/>
        <v/>
      </c>
      <c r="AD58" s="246" t="str">
        <f t="shared" si="7"/>
        <v/>
      </c>
      <c r="AE58" s="18" t="str">
        <f t="shared" si="8"/>
        <v/>
      </c>
      <c r="AF58" s="247" t="str">
        <f t="shared" si="9"/>
        <v/>
      </c>
      <c r="AG58" s="247" t="str">
        <f t="shared" si="10"/>
        <v/>
      </c>
      <c r="AH58" s="45" t="str">
        <f t="shared" si="11"/>
        <v/>
      </c>
      <c r="AI58" s="46" t="str">
        <f t="shared" si="1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19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3"/>
        <v/>
      </c>
      <c r="Z59" s="7" t="str">
        <f t="shared" si="4"/>
        <v/>
      </c>
      <c r="AA59" s="17" t="str">
        <f t="shared" si="13"/>
        <v/>
      </c>
      <c r="AB59" s="196" t="str">
        <f t="shared" si="5"/>
        <v/>
      </c>
      <c r="AC59" s="247" t="str">
        <f t="shared" si="6"/>
        <v/>
      </c>
      <c r="AD59" s="246" t="str">
        <f t="shared" si="7"/>
        <v/>
      </c>
      <c r="AE59" s="18" t="str">
        <f t="shared" si="8"/>
        <v/>
      </c>
      <c r="AF59" s="247" t="str">
        <f t="shared" si="9"/>
        <v/>
      </c>
      <c r="AG59" s="247" t="str">
        <f t="shared" si="10"/>
        <v/>
      </c>
      <c r="AH59" s="45" t="str">
        <f t="shared" si="11"/>
        <v/>
      </c>
      <c r="AI59" s="46" t="str">
        <f t="shared" si="1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19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3"/>
        <v/>
      </c>
      <c r="Z60" s="7" t="str">
        <f t="shared" si="4"/>
        <v/>
      </c>
      <c r="AA60" s="17" t="str">
        <f t="shared" si="13"/>
        <v/>
      </c>
      <c r="AB60" s="196" t="str">
        <f t="shared" si="5"/>
        <v/>
      </c>
      <c r="AC60" s="247" t="str">
        <f t="shared" si="6"/>
        <v/>
      </c>
      <c r="AD60" s="246" t="str">
        <f t="shared" si="7"/>
        <v/>
      </c>
      <c r="AE60" s="18" t="str">
        <f t="shared" si="8"/>
        <v/>
      </c>
      <c r="AF60" s="247" t="str">
        <f t="shared" si="9"/>
        <v/>
      </c>
      <c r="AG60" s="247" t="str">
        <f t="shared" si="10"/>
        <v/>
      </c>
      <c r="AH60" s="45" t="str">
        <f t="shared" si="11"/>
        <v/>
      </c>
      <c r="AI60" s="46" t="str">
        <f t="shared" si="1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19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3"/>
        <v/>
      </c>
      <c r="Z61" s="7" t="str">
        <f t="shared" si="4"/>
        <v/>
      </c>
      <c r="AA61" s="17" t="str">
        <f t="shared" si="13"/>
        <v/>
      </c>
      <c r="AB61" s="196" t="str">
        <f t="shared" si="5"/>
        <v/>
      </c>
      <c r="AC61" s="247" t="str">
        <f t="shared" si="6"/>
        <v/>
      </c>
      <c r="AD61" s="246" t="str">
        <f t="shared" si="7"/>
        <v/>
      </c>
      <c r="AE61" s="18" t="str">
        <f t="shared" si="8"/>
        <v/>
      </c>
      <c r="AF61" s="247" t="str">
        <f t="shared" si="9"/>
        <v/>
      </c>
      <c r="AG61" s="247" t="str">
        <f t="shared" si="10"/>
        <v/>
      </c>
      <c r="AH61" s="45" t="str">
        <f t="shared" si="11"/>
        <v/>
      </c>
      <c r="AI61" s="46" t="str">
        <f t="shared" si="1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19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3"/>
        <v/>
      </c>
      <c r="Z62" s="7" t="str">
        <f t="shared" si="4"/>
        <v/>
      </c>
      <c r="AA62" s="17" t="str">
        <f t="shared" si="13"/>
        <v/>
      </c>
      <c r="AB62" s="196" t="str">
        <f t="shared" si="5"/>
        <v/>
      </c>
      <c r="AC62" s="247" t="str">
        <f t="shared" si="6"/>
        <v/>
      </c>
      <c r="AD62" s="246" t="str">
        <f t="shared" si="7"/>
        <v/>
      </c>
      <c r="AE62" s="18" t="str">
        <f t="shared" si="8"/>
        <v/>
      </c>
      <c r="AF62" s="247" t="str">
        <f t="shared" si="9"/>
        <v/>
      </c>
      <c r="AG62" s="247" t="str">
        <f t="shared" si="10"/>
        <v/>
      </c>
      <c r="AH62" s="45" t="str">
        <f t="shared" si="11"/>
        <v/>
      </c>
      <c r="AI62" s="46" t="str">
        <f t="shared" si="1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19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3"/>
        <v/>
      </c>
      <c r="Z63" s="7" t="str">
        <f t="shared" si="4"/>
        <v/>
      </c>
      <c r="AA63" s="17" t="str">
        <f t="shared" si="13"/>
        <v/>
      </c>
      <c r="AB63" s="196" t="str">
        <f t="shared" si="5"/>
        <v/>
      </c>
      <c r="AC63" s="247" t="str">
        <f t="shared" si="6"/>
        <v/>
      </c>
      <c r="AD63" s="246" t="str">
        <f t="shared" si="7"/>
        <v/>
      </c>
      <c r="AE63" s="18" t="str">
        <f t="shared" si="8"/>
        <v/>
      </c>
      <c r="AF63" s="247" t="str">
        <f t="shared" si="9"/>
        <v/>
      </c>
      <c r="AG63" s="247" t="str">
        <f t="shared" si="10"/>
        <v/>
      </c>
      <c r="AH63" s="45" t="str">
        <f t="shared" si="11"/>
        <v/>
      </c>
      <c r="AI63" s="46" t="str">
        <f t="shared" si="1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19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3"/>
        <v/>
      </c>
      <c r="Z64" s="7" t="str">
        <f t="shared" si="4"/>
        <v/>
      </c>
      <c r="AA64" s="17" t="str">
        <f t="shared" si="13"/>
        <v/>
      </c>
      <c r="AB64" s="196" t="str">
        <f t="shared" si="5"/>
        <v/>
      </c>
      <c r="AC64" s="247" t="str">
        <f t="shared" si="6"/>
        <v/>
      </c>
      <c r="AD64" s="246" t="str">
        <f t="shared" si="7"/>
        <v/>
      </c>
      <c r="AE64" s="18" t="str">
        <f t="shared" si="8"/>
        <v/>
      </c>
      <c r="AF64" s="247" t="str">
        <f t="shared" si="9"/>
        <v/>
      </c>
      <c r="AG64" s="247" t="str">
        <f t="shared" si="10"/>
        <v/>
      </c>
      <c r="AH64" s="45" t="str">
        <f t="shared" si="11"/>
        <v/>
      </c>
      <c r="AI64" s="46" t="str">
        <f t="shared" si="1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19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3"/>
        <v/>
      </c>
      <c r="Z65" s="7" t="str">
        <f t="shared" si="4"/>
        <v/>
      </c>
      <c r="AA65" s="17" t="str">
        <f t="shared" si="13"/>
        <v/>
      </c>
      <c r="AB65" s="196" t="str">
        <f t="shared" si="5"/>
        <v/>
      </c>
      <c r="AC65" s="247" t="str">
        <f t="shared" si="6"/>
        <v/>
      </c>
      <c r="AD65" s="246" t="str">
        <f t="shared" si="7"/>
        <v/>
      </c>
      <c r="AE65" s="18" t="str">
        <f t="shared" si="8"/>
        <v/>
      </c>
      <c r="AF65" s="247" t="str">
        <f t="shared" si="9"/>
        <v/>
      </c>
      <c r="AG65" s="247" t="str">
        <f t="shared" si="10"/>
        <v/>
      </c>
      <c r="AH65" s="45" t="str">
        <f t="shared" si="11"/>
        <v/>
      </c>
      <c r="AI65" s="46" t="str">
        <f t="shared" si="1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19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3"/>
        <v/>
      </c>
      <c r="Z66" s="7" t="str">
        <f t="shared" si="4"/>
        <v/>
      </c>
      <c r="AA66" s="17" t="str">
        <f t="shared" si="13"/>
        <v/>
      </c>
      <c r="AB66" s="196" t="str">
        <f t="shared" si="5"/>
        <v/>
      </c>
      <c r="AC66" s="247" t="str">
        <f t="shared" si="6"/>
        <v/>
      </c>
      <c r="AD66" s="246" t="str">
        <f t="shared" si="7"/>
        <v/>
      </c>
      <c r="AE66" s="18" t="str">
        <f t="shared" si="8"/>
        <v/>
      </c>
      <c r="AF66" s="247" t="str">
        <f t="shared" si="9"/>
        <v/>
      </c>
      <c r="AG66" s="247" t="str">
        <f t="shared" si="10"/>
        <v/>
      </c>
      <c r="AH66" s="45" t="str">
        <f t="shared" si="11"/>
        <v/>
      </c>
      <c r="AI66" s="46" t="str">
        <f t="shared" si="1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19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3"/>
        <v/>
      </c>
      <c r="Z67" s="7" t="str">
        <f t="shared" si="4"/>
        <v/>
      </c>
      <c r="AA67" s="17" t="str">
        <f t="shared" si="13"/>
        <v/>
      </c>
      <c r="AB67" s="196" t="str">
        <f t="shared" si="5"/>
        <v/>
      </c>
      <c r="AC67" s="247" t="str">
        <f t="shared" si="6"/>
        <v/>
      </c>
      <c r="AD67" s="246" t="str">
        <f t="shared" si="7"/>
        <v/>
      </c>
      <c r="AE67" s="18" t="str">
        <f t="shared" si="8"/>
        <v/>
      </c>
      <c r="AF67" s="247" t="str">
        <f t="shared" si="9"/>
        <v/>
      </c>
      <c r="AG67" s="247" t="str">
        <f t="shared" si="10"/>
        <v/>
      </c>
      <c r="AH67" s="45" t="str">
        <f t="shared" si="11"/>
        <v/>
      </c>
      <c r="AI67" s="46" t="str">
        <f t="shared" si="1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19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3"/>
        <v/>
      </c>
      <c r="Z68" s="7" t="str">
        <f t="shared" si="4"/>
        <v/>
      </c>
      <c r="AA68" s="17" t="str">
        <f t="shared" si="13"/>
        <v/>
      </c>
      <c r="AB68" s="196" t="str">
        <f t="shared" si="5"/>
        <v/>
      </c>
      <c r="AC68" s="247" t="str">
        <f t="shared" si="6"/>
        <v/>
      </c>
      <c r="AD68" s="246" t="str">
        <f t="shared" si="7"/>
        <v/>
      </c>
      <c r="AE68" s="18" t="str">
        <f t="shared" si="8"/>
        <v/>
      </c>
      <c r="AF68" s="247" t="str">
        <f t="shared" si="9"/>
        <v/>
      </c>
      <c r="AG68" s="247" t="str">
        <f t="shared" si="10"/>
        <v/>
      </c>
      <c r="AH68" s="45" t="str">
        <f t="shared" si="11"/>
        <v/>
      </c>
      <c r="AI68" s="46" t="str">
        <f t="shared" si="1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19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3"/>
        <v/>
      </c>
      <c r="Z69" s="7" t="str">
        <f t="shared" si="4"/>
        <v/>
      </c>
      <c r="AA69" s="17" t="str">
        <f t="shared" si="13"/>
        <v/>
      </c>
      <c r="AB69" s="196" t="str">
        <f t="shared" si="5"/>
        <v/>
      </c>
      <c r="AC69" s="247" t="str">
        <f t="shared" si="6"/>
        <v/>
      </c>
      <c r="AD69" s="246" t="str">
        <f t="shared" si="7"/>
        <v/>
      </c>
      <c r="AE69" s="18" t="str">
        <f t="shared" si="8"/>
        <v/>
      </c>
      <c r="AF69" s="247" t="str">
        <f t="shared" si="9"/>
        <v/>
      </c>
      <c r="AG69" s="247" t="str">
        <f t="shared" si="10"/>
        <v/>
      </c>
      <c r="AH69" s="45" t="str">
        <f t="shared" si="11"/>
        <v/>
      </c>
      <c r="AI69" s="46" t="str">
        <f t="shared" si="1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19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3"/>
        <v/>
      </c>
      <c r="Z70" s="7" t="str">
        <f t="shared" si="4"/>
        <v/>
      </c>
      <c r="AA70" s="17" t="str">
        <f t="shared" si="13"/>
        <v/>
      </c>
      <c r="AB70" s="196" t="str">
        <f t="shared" si="5"/>
        <v/>
      </c>
      <c r="AC70" s="247" t="str">
        <f t="shared" si="6"/>
        <v/>
      </c>
      <c r="AD70" s="246" t="str">
        <f t="shared" si="7"/>
        <v/>
      </c>
      <c r="AE70" s="18" t="str">
        <f t="shared" si="8"/>
        <v/>
      </c>
      <c r="AF70" s="247" t="str">
        <f t="shared" si="9"/>
        <v/>
      </c>
      <c r="AG70" s="247" t="str">
        <f t="shared" si="10"/>
        <v/>
      </c>
      <c r="AH70" s="45" t="str">
        <f t="shared" si="11"/>
        <v/>
      </c>
      <c r="AI70" s="46" t="str">
        <f t="shared" si="1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19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3"/>
        <v/>
      </c>
      <c r="Z71" s="7" t="str">
        <f t="shared" si="4"/>
        <v/>
      </c>
      <c r="AA71" s="17" t="str">
        <f t="shared" si="13"/>
        <v/>
      </c>
      <c r="AB71" s="196" t="str">
        <f t="shared" si="5"/>
        <v/>
      </c>
      <c r="AC71" s="247" t="str">
        <f t="shared" si="6"/>
        <v/>
      </c>
      <c r="AD71" s="246" t="str">
        <f t="shared" si="7"/>
        <v/>
      </c>
      <c r="AE71" s="18" t="str">
        <f t="shared" si="8"/>
        <v/>
      </c>
      <c r="AF71" s="247" t="str">
        <f t="shared" si="9"/>
        <v/>
      </c>
      <c r="AG71" s="247" t="str">
        <f t="shared" si="10"/>
        <v/>
      </c>
      <c r="AH71" s="45" t="str">
        <f t="shared" si="11"/>
        <v/>
      </c>
      <c r="AI71" s="46" t="str">
        <f t="shared" si="1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19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3"/>
        <v/>
      </c>
      <c r="Z72" s="7" t="str">
        <f t="shared" si="4"/>
        <v/>
      </c>
      <c r="AA72" s="17" t="str">
        <f t="shared" si="13"/>
        <v/>
      </c>
      <c r="AB72" s="196" t="str">
        <f t="shared" si="5"/>
        <v/>
      </c>
      <c r="AC72" s="247" t="str">
        <f t="shared" si="6"/>
        <v/>
      </c>
      <c r="AD72" s="246" t="str">
        <f t="shared" si="7"/>
        <v/>
      </c>
      <c r="AE72" s="18" t="str">
        <f t="shared" si="8"/>
        <v/>
      </c>
      <c r="AF72" s="247" t="str">
        <f t="shared" si="9"/>
        <v/>
      </c>
      <c r="AG72" s="247" t="str">
        <f t="shared" si="10"/>
        <v/>
      </c>
      <c r="AH72" s="45" t="str">
        <f t="shared" si="11"/>
        <v/>
      </c>
      <c r="AI72" s="46" t="str">
        <f t="shared" si="1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19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3"/>
        <v/>
      </c>
      <c r="Z73" s="7" t="str">
        <f t="shared" si="4"/>
        <v/>
      </c>
      <c r="AA73" s="17" t="str">
        <f t="shared" si="13"/>
        <v/>
      </c>
      <c r="AB73" s="196" t="str">
        <f t="shared" si="5"/>
        <v/>
      </c>
      <c r="AC73" s="247" t="str">
        <f t="shared" si="6"/>
        <v/>
      </c>
      <c r="AD73" s="246" t="str">
        <f t="shared" si="7"/>
        <v/>
      </c>
      <c r="AE73" s="18" t="str">
        <f t="shared" si="8"/>
        <v/>
      </c>
      <c r="AF73" s="247" t="str">
        <f t="shared" si="9"/>
        <v/>
      </c>
      <c r="AG73" s="247" t="str">
        <f t="shared" si="10"/>
        <v/>
      </c>
      <c r="AH73" s="45" t="str">
        <f t="shared" si="11"/>
        <v/>
      </c>
      <c r="AI73" s="46" t="str">
        <f t="shared" si="1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19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3"/>
        <v/>
      </c>
      <c r="Z74" s="7" t="str">
        <f t="shared" si="4"/>
        <v/>
      </c>
      <c r="AA74" s="17" t="str">
        <f t="shared" si="13"/>
        <v/>
      </c>
      <c r="AB74" s="196" t="str">
        <f t="shared" si="5"/>
        <v/>
      </c>
      <c r="AC74" s="247" t="str">
        <f t="shared" si="6"/>
        <v/>
      </c>
      <c r="AD74" s="246" t="str">
        <f t="shared" si="7"/>
        <v/>
      </c>
      <c r="AE74" s="18" t="str">
        <f t="shared" si="8"/>
        <v/>
      </c>
      <c r="AF74" s="247" t="str">
        <f t="shared" si="9"/>
        <v/>
      </c>
      <c r="AG74" s="247" t="str">
        <f t="shared" si="10"/>
        <v/>
      </c>
      <c r="AH74" s="45" t="str">
        <f t="shared" si="11"/>
        <v/>
      </c>
      <c r="AI74" s="46" t="str">
        <f t="shared" si="1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19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3"/>
        <v/>
      </c>
      <c r="Z75" s="7" t="str">
        <f t="shared" si="4"/>
        <v/>
      </c>
      <c r="AA75" s="17" t="str">
        <f t="shared" si="13"/>
        <v/>
      </c>
      <c r="AB75" s="196" t="str">
        <f t="shared" si="5"/>
        <v/>
      </c>
      <c r="AC75" s="247" t="str">
        <f t="shared" si="6"/>
        <v/>
      </c>
      <c r="AD75" s="246" t="str">
        <f t="shared" si="7"/>
        <v/>
      </c>
      <c r="AE75" s="18" t="str">
        <f t="shared" si="8"/>
        <v/>
      </c>
      <c r="AF75" s="247" t="str">
        <f t="shared" si="9"/>
        <v/>
      </c>
      <c r="AG75" s="247" t="str">
        <f t="shared" si="10"/>
        <v/>
      </c>
      <c r="AH75" s="45" t="str">
        <f t="shared" si="11"/>
        <v/>
      </c>
      <c r="AI75" s="46" t="str">
        <f t="shared" si="1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19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3"/>
        <v/>
      </c>
      <c r="Z76" s="7" t="str">
        <f t="shared" si="4"/>
        <v/>
      </c>
      <c r="AA76" s="17" t="str">
        <f t="shared" si="13"/>
        <v/>
      </c>
      <c r="AB76" s="196" t="str">
        <f t="shared" si="5"/>
        <v/>
      </c>
      <c r="AC76" s="247" t="str">
        <f t="shared" si="6"/>
        <v/>
      </c>
      <c r="AD76" s="246" t="str">
        <f t="shared" si="7"/>
        <v/>
      </c>
      <c r="AE76" s="18" t="str">
        <f t="shared" si="8"/>
        <v/>
      </c>
      <c r="AF76" s="247" t="str">
        <f t="shared" si="9"/>
        <v/>
      </c>
      <c r="AG76" s="247" t="str">
        <f t="shared" si="10"/>
        <v/>
      </c>
      <c r="AH76" s="45" t="str">
        <f t="shared" si="11"/>
        <v/>
      </c>
      <c r="AI76" s="46" t="str">
        <f t="shared" si="1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19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3"/>
        <v/>
      </c>
      <c r="Z77" s="7" t="str">
        <f t="shared" si="4"/>
        <v/>
      </c>
      <c r="AA77" s="17" t="str">
        <f t="shared" si="13"/>
        <v/>
      </c>
      <c r="AB77" s="196" t="str">
        <f t="shared" si="5"/>
        <v/>
      </c>
      <c r="AC77" s="247" t="str">
        <f t="shared" si="6"/>
        <v/>
      </c>
      <c r="AD77" s="246" t="str">
        <f t="shared" si="7"/>
        <v/>
      </c>
      <c r="AE77" s="18" t="str">
        <f t="shared" si="8"/>
        <v/>
      </c>
      <c r="AF77" s="247" t="str">
        <f t="shared" si="9"/>
        <v/>
      </c>
      <c r="AG77" s="247" t="str">
        <f t="shared" si="10"/>
        <v/>
      </c>
      <c r="AH77" s="45" t="str">
        <f t="shared" si="11"/>
        <v/>
      </c>
      <c r="AI77" s="46" t="str">
        <f t="shared" si="1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19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3"/>
        <v/>
      </c>
      <c r="Z78" s="7" t="str">
        <f t="shared" si="4"/>
        <v/>
      </c>
      <c r="AA78" s="17" t="str">
        <f t="shared" si="13"/>
        <v/>
      </c>
      <c r="AB78" s="196" t="str">
        <f t="shared" si="5"/>
        <v/>
      </c>
      <c r="AC78" s="247" t="str">
        <f t="shared" si="6"/>
        <v/>
      </c>
      <c r="AD78" s="246" t="str">
        <f t="shared" si="7"/>
        <v/>
      </c>
      <c r="AE78" s="18" t="str">
        <f t="shared" si="8"/>
        <v/>
      </c>
      <c r="AF78" s="247" t="str">
        <f t="shared" si="9"/>
        <v/>
      </c>
      <c r="AG78" s="247" t="str">
        <f t="shared" si="10"/>
        <v/>
      </c>
      <c r="AH78" s="45" t="str">
        <f t="shared" si="11"/>
        <v/>
      </c>
      <c r="AI78" s="46" t="str">
        <f t="shared" si="1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19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4">IF(H79&lt;&gt;"",R79*W79*Q79*P79,"")</f>
        <v/>
      </c>
      <c r="Z79" s="7" t="str">
        <f t="shared" ref="Z79:Z100" si="15">IF(H79&lt;&gt;"",Y79/($D$6+$D$7),"")</f>
        <v/>
      </c>
      <c r="AA79" s="17" t="str">
        <f t="shared" ref="AA79:AA100" si="16">IF(S79&lt;&gt;"",Z79,"")</f>
        <v/>
      </c>
      <c r="AB79" s="196" t="str">
        <f t="shared" ref="AB79:AB100" si="17">IF(AND(S79&lt;&gt;"",X79&lt;&gt;"-"),AA79-X79,"")</f>
        <v/>
      </c>
      <c r="AC79" s="247" t="str">
        <f t="shared" ref="AC79:AC100" si="18">IF(AND($AA79&lt;&gt;"",Q79&lt;&gt;""),($D$6+$D$7)*AA79-Y79,"")</f>
        <v/>
      </c>
      <c r="AD79" s="246" t="str">
        <f t="shared" ref="AD79:AD100" si="19">IF(AND($AC79&lt;&gt;""),AC79/R79/W79/P79,"")</f>
        <v/>
      </c>
      <c r="AE79" s="18" t="str">
        <f t="shared" ref="AE79:AE100" si="20">IF(Q79&lt;&gt;"",ROUND(AD79,0),"")</f>
        <v/>
      </c>
      <c r="AF79" s="247" t="str">
        <f t="shared" ref="AF79:AF100" si="21">IF(AD79&lt;&gt;"",AE79*R79*W79,"")</f>
        <v/>
      </c>
      <c r="AG79" s="247" t="str">
        <f t="shared" ref="AG79:AG100" si="22">IF(AD79&lt;&gt;"",AE79*R79*W79*P79,"")</f>
        <v/>
      </c>
      <c r="AH79" s="45" t="str">
        <f t="shared" ref="AH79:AH100" si="23">IF(H79&lt;&gt;"",AE79+Q79,"")</f>
        <v/>
      </c>
      <c r="AI79" s="46" t="str">
        <f t="shared" ref="AI79:AI100" si="2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19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4"/>
        <v/>
      </c>
      <c r="Z80" s="7" t="str">
        <f t="shared" si="15"/>
        <v/>
      </c>
      <c r="AA80" s="17" t="str">
        <f t="shared" si="16"/>
        <v/>
      </c>
      <c r="AB80" s="196" t="str">
        <f t="shared" si="17"/>
        <v/>
      </c>
      <c r="AC80" s="247" t="str">
        <f t="shared" si="18"/>
        <v/>
      </c>
      <c r="AD80" s="246" t="str">
        <f t="shared" si="19"/>
        <v/>
      </c>
      <c r="AE80" s="18" t="str">
        <f t="shared" si="20"/>
        <v/>
      </c>
      <c r="AF80" s="247" t="str">
        <f t="shared" si="21"/>
        <v/>
      </c>
      <c r="AG80" s="247" t="str">
        <f t="shared" si="22"/>
        <v/>
      </c>
      <c r="AH80" s="45" t="str">
        <f t="shared" si="23"/>
        <v/>
      </c>
      <c r="AI80" s="46" t="str">
        <f t="shared" si="2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19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4"/>
        <v/>
      </c>
      <c r="Z81" s="7" t="str">
        <f t="shared" si="15"/>
        <v/>
      </c>
      <c r="AA81" s="17" t="str">
        <f t="shared" si="16"/>
        <v/>
      </c>
      <c r="AB81" s="196" t="str">
        <f t="shared" si="17"/>
        <v/>
      </c>
      <c r="AC81" s="247" t="str">
        <f t="shared" si="18"/>
        <v/>
      </c>
      <c r="AD81" s="246" t="str">
        <f t="shared" si="19"/>
        <v/>
      </c>
      <c r="AE81" s="18" t="str">
        <f t="shared" si="20"/>
        <v/>
      </c>
      <c r="AF81" s="247" t="str">
        <f t="shared" si="21"/>
        <v/>
      </c>
      <c r="AG81" s="247" t="str">
        <f t="shared" si="22"/>
        <v/>
      </c>
      <c r="AH81" s="45" t="str">
        <f t="shared" si="23"/>
        <v/>
      </c>
      <c r="AI81" s="46" t="str">
        <f t="shared" si="2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19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4"/>
        <v/>
      </c>
      <c r="Z82" s="7" t="str">
        <f t="shared" si="15"/>
        <v/>
      </c>
      <c r="AA82" s="17" t="str">
        <f t="shared" si="16"/>
        <v/>
      </c>
      <c r="AB82" s="196" t="str">
        <f t="shared" si="17"/>
        <v/>
      </c>
      <c r="AC82" s="247" t="str">
        <f t="shared" si="18"/>
        <v/>
      </c>
      <c r="AD82" s="246" t="str">
        <f t="shared" si="19"/>
        <v/>
      </c>
      <c r="AE82" s="18" t="str">
        <f t="shared" si="20"/>
        <v/>
      </c>
      <c r="AF82" s="247" t="str">
        <f t="shared" si="21"/>
        <v/>
      </c>
      <c r="AG82" s="247" t="str">
        <f t="shared" si="22"/>
        <v/>
      </c>
      <c r="AH82" s="45" t="str">
        <f t="shared" si="23"/>
        <v/>
      </c>
      <c r="AI82" s="46" t="str">
        <f t="shared" si="2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19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4"/>
        <v/>
      </c>
      <c r="Z83" s="7" t="str">
        <f t="shared" si="15"/>
        <v/>
      </c>
      <c r="AA83" s="17" t="str">
        <f t="shared" si="16"/>
        <v/>
      </c>
      <c r="AB83" s="196" t="str">
        <f t="shared" si="17"/>
        <v/>
      </c>
      <c r="AC83" s="247" t="str">
        <f t="shared" si="18"/>
        <v/>
      </c>
      <c r="AD83" s="246" t="str">
        <f t="shared" si="19"/>
        <v/>
      </c>
      <c r="AE83" s="18" t="str">
        <f t="shared" si="20"/>
        <v/>
      </c>
      <c r="AF83" s="247" t="str">
        <f t="shared" si="21"/>
        <v/>
      </c>
      <c r="AG83" s="247" t="str">
        <f t="shared" si="22"/>
        <v/>
      </c>
      <c r="AH83" s="45" t="str">
        <f t="shared" si="23"/>
        <v/>
      </c>
      <c r="AI83" s="46" t="str">
        <f t="shared" si="2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19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4"/>
        <v/>
      </c>
      <c r="Z84" s="7" t="str">
        <f t="shared" si="15"/>
        <v/>
      </c>
      <c r="AA84" s="17" t="str">
        <f t="shared" si="16"/>
        <v/>
      </c>
      <c r="AB84" s="196" t="str">
        <f t="shared" si="17"/>
        <v/>
      </c>
      <c r="AC84" s="247" t="str">
        <f t="shared" si="18"/>
        <v/>
      </c>
      <c r="AD84" s="246" t="str">
        <f t="shared" si="19"/>
        <v/>
      </c>
      <c r="AE84" s="18" t="str">
        <f t="shared" si="20"/>
        <v/>
      </c>
      <c r="AF84" s="247" t="str">
        <f t="shared" si="21"/>
        <v/>
      </c>
      <c r="AG84" s="247" t="str">
        <f t="shared" si="22"/>
        <v/>
      </c>
      <c r="AH84" s="45" t="str">
        <f t="shared" si="23"/>
        <v/>
      </c>
      <c r="AI84" s="46" t="str">
        <f t="shared" si="2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19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4"/>
        <v/>
      </c>
      <c r="Z85" s="7" t="str">
        <f t="shared" si="15"/>
        <v/>
      </c>
      <c r="AA85" s="17" t="str">
        <f t="shared" si="16"/>
        <v/>
      </c>
      <c r="AB85" s="196" t="str">
        <f t="shared" si="17"/>
        <v/>
      </c>
      <c r="AC85" s="247" t="str">
        <f t="shared" si="18"/>
        <v/>
      </c>
      <c r="AD85" s="246" t="str">
        <f t="shared" si="19"/>
        <v/>
      </c>
      <c r="AE85" s="18" t="str">
        <f t="shared" si="20"/>
        <v/>
      </c>
      <c r="AF85" s="247" t="str">
        <f t="shared" si="21"/>
        <v/>
      </c>
      <c r="AG85" s="247" t="str">
        <f t="shared" si="22"/>
        <v/>
      </c>
      <c r="AH85" s="45" t="str">
        <f t="shared" si="23"/>
        <v/>
      </c>
      <c r="AI85" s="46" t="str">
        <f t="shared" si="2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19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4"/>
        <v/>
      </c>
      <c r="Z86" s="7" t="str">
        <f t="shared" si="15"/>
        <v/>
      </c>
      <c r="AA86" s="17" t="str">
        <f t="shared" si="16"/>
        <v/>
      </c>
      <c r="AB86" s="196" t="str">
        <f t="shared" si="17"/>
        <v/>
      </c>
      <c r="AC86" s="247" t="str">
        <f t="shared" si="18"/>
        <v/>
      </c>
      <c r="AD86" s="246" t="str">
        <f t="shared" si="19"/>
        <v/>
      </c>
      <c r="AE86" s="18" t="str">
        <f t="shared" si="20"/>
        <v/>
      </c>
      <c r="AF86" s="247" t="str">
        <f t="shared" si="21"/>
        <v/>
      </c>
      <c r="AG86" s="247" t="str">
        <f t="shared" si="22"/>
        <v/>
      </c>
      <c r="AH86" s="45" t="str">
        <f t="shared" si="23"/>
        <v/>
      </c>
      <c r="AI86" s="46" t="str">
        <f t="shared" si="2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19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4"/>
        <v/>
      </c>
      <c r="Z87" s="7" t="str">
        <f t="shared" si="15"/>
        <v/>
      </c>
      <c r="AA87" s="17" t="str">
        <f t="shared" si="16"/>
        <v/>
      </c>
      <c r="AB87" s="196" t="str">
        <f t="shared" si="17"/>
        <v/>
      </c>
      <c r="AC87" s="247" t="str">
        <f t="shared" si="18"/>
        <v/>
      </c>
      <c r="AD87" s="246" t="str">
        <f t="shared" si="19"/>
        <v/>
      </c>
      <c r="AE87" s="18" t="str">
        <f t="shared" si="20"/>
        <v/>
      </c>
      <c r="AF87" s="247" t="str">
        <f t="shared" si="21"/>
        <v/>
      </c>
      <c r="AG87" s="247" t="str">
        <f t="shared" si="22"/>
        <v/>
      </c>
      <c r="AH87" s="45" t="str">
        <f t="shared" si="23"/>
        <v/>
      </c>
      <c r="AI87" s="46" t="str">
        <f t="shared" si="2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19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4"/>
        <v/>
      </c>
      <c r="Z88" s="7" t="str">
        <f t="shared" si="15"/>
        <v/>
      </c>
      <c r="AA88" s="17" t="str">
        <f t="shared" si="16"/>
        <v/>
      </c>
      <c r="AB88" s="196" t="str">
        <f t="shared" si="17"/>
        <v/>
      </c>
      <c r="AC88" s="247" t="str">
        <f t="shared" si="18"/>
        <v/>
      </c>
      <c r="AD88" s="246" t="str">
        <f t="shared" si="19"/>
        <v/>
      </c>
      <c r="AE88" s="18" t="str">
        <f t="shared" si="20"/>
        <v/>
      </c>
      <c r="AF88" s="247" t="str">
        <f t="shared" si="21"/>
        <v/>
      </c>
      <c r="AG88" s="247" t="str">
        <f t="shared" si="22"/>
        <v/>
      </c>
      <c r="AH88" s="45" t="str">
        <f t="shared" si="23"/>
        <v/>
      </c>
      <c r="AI88" s="46" t="str">
        <f t="shared" si="2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19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4"/>
        <v/>
      </c>
      <c r="Z89" s="7" t="str">
        <f t="shared" si="15"/>
        <v/>
      </c>
      <c r="AA89" s="17" t="str">
        <f t="shared" si="16"/>
        <v/>
      </c>
      <c r="AB89" s="196" t="str">
        <f t="shared" si="17"/>
        <v/>
      </c>
      <c r="AC89" s="247" t="str">
        <f t="shared" si="18"/>
        <v/>
      </c>
      <c r="AD89" s="246" t="str">
        <f t="shared" si="19"/>
        <v/>
      </c>
      <c r="AE89" s="18" t="str">
        <f t="shared" si="20"/>
        <v/>
      </c>
      <c r="AF89" s="247" t="str">
        <f t="shared" si="21"/>
        <v/>
      </c>
      <c r="AG89" s="247" t="str">
        <f t="shared" si="22"/>
        <v/>
      </c>
      <c r="AH89" s="45" t="str">
        <f t="shared" si="23"/>
        <v/>
      </c>
      <c r="AI89" s="46" t="str">
        <f t="shared" si="2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19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4"/>
        <v/>
      </c>
      <c r="Z90" s="7" t="str">
        <f t="shared" si="15"/>
        <v/>
      </c>
      <c r="AA90" s="17" t="str">
        <f t="shared" si="16"/>
        <v/>
      </c>
      <c r="AB90" s="196" t="str">
        <f t="shared" si="17"/>
        <v/>
      </c>
      <c r="AC90" s="247" t="str">
        <f t="shared" si="18"/>
        <v/>
      </c>
      <c r="AD90" s="246" t="str">
        <f t="shared" si="19"/>
        <v/>
      </c>
      <c r="AE90" s="18" t="str">
        <f t="shared" si="20"/>
        <v/>
      </c>
      <c r="AF90" s="247" t="str">
        <f t="shared" si="21"/>
        <v/>
      </c>
      <c r="AG90" s="247" t="str">
        <f t="shared" si="22"/>
        <v/>
      </c>
      <c r="AH90" s="45" t="str">
        <f t="shared" si="23"/>
        <v/>
      </c>
      <c r="AI90" s="46" t="str">
        <f t="shared" si="2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19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4"/>
        <v/>
      </c>
      <c r="Z91" s="7" t="str">
        <f t="shared" si="15"/>
        <v/>
      </c>
      <c r="AA91" s="17" t="str">
        <f t="shared" si="16"/>
        <v/>
      </c>
      <c r="AB91" s="196" t="str">
        <f t="shared" si="17"/>
        <v/>
      </c>
      <c r="AC91" s="247" t="str">
        <f t="shared" si="18"/>
        <v/>
      </c>
      <c r="AD91" s="246" t="str">
        <f t="shared" si="19"/>
        <v/>
      </c>
      <c r="AE91" s="18" t="str">
        <f t="shared" si="20"/>
        <v/>
      </c>
      <c r="AF91" s="247" t="str">
        <f t="shared" si="21"/>
        <v/>
      </c>
      <c r="AG91" s="247" t="str">
        <f t="shared" si="22"/>
        <v/>
      </c>
      <c r="AH91" s="45" t="str">
        <f t="shared" si="23"/>
        <v/>
      </c>
      <c r="AI91" s="46" t="str">
        <f t="shared" si="2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19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4"/>
        <v/>
      </c>
      <c r="Z92" s="7" t="str">
        <f t="shared" si="15"/>
        <v/>
      </c>
      <c r="AA92" s="17" t="str">
        <f t="shared" si="16"/>
        <v/>
      </c>
      <c r="AB92" s="196" t="str">
        <f t="shared" si="17"/>
        <v/>
      </c>
      <c r="AC92" s="247" t="str">
        <f t="shared" si="18"/>
        <v/>
      </c>
      <c r="AD92" s="246" t="str">
        <f t="shared" si="19"/>
        <v/>
      </c>
      <c r="AE92" s="18" t="str">
        <f t="shared" si="20"/>
        <v/>
      </c>
      <c r="AF92" s="247" t="str">
        <f t="shared" si="21"/>
        <v/>
      </c>
      <c r="AG92" s="247" t="str">
        <f t="shared" si="22"/>
        <v/>
      </c>
      <c r="AH92" s="45" t="str">
        <f t="shared" si="23"/>
        <v/>
      </c>
      <c r="AI92" s="46" t="str">
        <f t="shared" si="2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19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4"/>
        <v/>
      </c>
      <c r="Z93" s="7" t="str">
        <f t="shared" si="15"/>
        <v/>
      </c>
      <c r="AA93" s="17" t="str">
        <f t="shared" si="16"/>
        <v/>
      </c>
      <c r="AB93" s="196" t="str">
        <f t="shared" si="17"/>
        <v/>
      </c>
      <c r="AC93" s="247" t="str">
        <f t="shared" si="18"/>
        <v/>
      </c>
      <c r="AD93" s="246" t="str">
        <f t="shared" si="19"/>
        <v/>
      </c>
      <c r="AE93" s="18" t="str">
        <f t="shared" si="20"/>
        <v/>
      </c>
      <c r="AF93" s="247" t="str">
        <f t="shared" si="21"/>
        <v/>
      </c>
      <c r="AG93" s="247" t="str">
        <f t="shared" si="22"/>
        <v/>
      </c>
      <c r="AH93" s="45" t="str">
        <f t="shared" si="23"/>
        <v/>
      </c>
      <c r="AI93" s="46" t="str">
        <f t="shared" si="2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19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4"/>
        <v/>
      </c>
      <c r="Z94" s="7" t="str">
        <f t="shared" si="15"/>
        <v/>
      </c>
      <c r="AA94" s="17" t="str">
        <f t="shared" si="16"/>
        <v/>
      </c>
      <c r="AB94" s="196" t="str">
        <f t="shared" si="17"/>
        <v/>
      </c>
      <c r="AC94" s="247" t="str">
        <f t="shared" si="18"/>
        <v/>
      </c>
      <c r="AD94" s="246" t="str">
        <f t="shared" si="19"/>
        <v/>
      </c>
      <c r="AE94" s="18" t="str">
        <f t="shared" si="20"/>
        <v/>
      </c>
      <c r="AF94" s="247" t="str">
        <f t="shared" si="21"/>
        <v/>
      </c>
      <c r="AG94" s="247" t="str">
        <f t="shared" si="22"/>
        <v/>
      </c>
      <c r="AH94" s="45" t="str">
        <f t="shared" si="23"/>
        <v/>
      </c>
      <c r="AI94" s="46" t="str">
        <f t="shared" si="2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19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4"/>
        <v/>
      </c>
      <c r="Z95" s="7" t="str">
        <f t="shared" si="15"/>
        <v/>
      </c>
      <c r="AA95" s="17" t="str">
        <f t="shared" si="16"/>
        <v/>
      </c>
      <c r="AB95" s="196" t="str">
        <f t="shared" si="17"/>
        <v/>
      </c>
      <c r="AC95" s="247" t="str">
        <f t="shared" si="18"/>
        <v/>
      </c>
      <c r="AD95" s="246" t="str">
        <f t="shared" si="19"/>
        <v/>
      </c>
      <c r="AE95" s="18" t="str">
        <f t="shared" si="20"/>
        <v/>
      </c>
      <c r="AF95" s="247" t="str">
        <f t="shared" si="21"/>
        <v/>
      </c>
      <c r="AG95" s="247" t="str">
        <f t="shared" si="22"/>
        <v/>
      </c>
      <c r="AH95" s="45" t="str">
        <f t="shared" si="23"/>
        <v/>
      </c>
      <c r="AI95" s="46" t="str">
        <f t="shared" si="2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19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4"/>
        <v/>
      </c>
      <c r="Z96" s="7" t="str">
        <f t="shared" si="15"/>
        <v/>
      </c>
      <c r="AA96" s="17" t="str">
        <f t="shared" si="16"/>
        <v/>
      </c>
      <c r="AB96" s="196" t="str">
        <f t="shared" si="17"/>
        <v/>
      </c>
      <c r="AC96" s="247" t="str">
        <f t="shared" si="18"/>
        <v/>
      </c>
      <c r="AD96" s="246" t="str">
        <f t="shared" si="19"/>
        <v/>
      </c>
      <c r="AE96" s="18" t="str">
        <f t="shared" si="20"/>
        <v/>
      </c>
      <c r="AF96" s="247" t="str">
        <f t="shared" si="21"/>
        <v/>
      </c>
      <c r="AG96" s="247" t="str">
        <f t="shared" si="22"/>
        <v/>
      </c>
      <c r="AH96" s="45" t="str">
        <f t="shared" si="23"/>
        <v/>
      </c>
      <c r="AI96" s="46" t="str">
        <f t="shared" si="2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19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4"/>
        <v/>
      </c>
      <c r="Z97" s="7" t="str">
        <f t="shared" si="15"/>
        <v/>
      </c>
      <c r="AA97" s="17" t="str">
        <f t="shared" si="16"/>
        <v/>
      </c>
      <c r="AB97" s="196" t="str">
        <f t="shared" si="17"/>
        <v/>
      </c>
      <c r="AC97" s="247" t="str">
        <f t="shared" si="18"/>
        <v/>
      </c>
      <c r="AD97" s="246" t="str">
        <f t="shared" si="19"/>
        <v/>
      </c>
      <c r="AE97" s="18" t="str">
        <f t="shared" si="20"/>
        <v/>
      </c>
      <c r="AF97" s="247" t="str">
        <f t="shared" si="21"/>
        <v/>
      </c>
      <c r="AG97" s="247" t="str">
        <f t="shared" si="22"/>
        <v/>
      </c>
      <c r="AH97" s="45" t="str">
        <f t="shared" si="23"/>
        <v/>
      </c>
      <c r="AI97" s="46" t="str">
        <f t="shared" si="2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19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4"/>
        <v/>
      </c>
      <c r="Z98" s="7" t="str">
        <f t="shared" si="15"/>
        <v/>
      </c>
      <c r="AA98" s="17" t="str">
        <f t="shared" si="16"/>
        <v/>
      </c>
      <c r="AB98" s="196" t="str">
        <f t="shared" si="17"/>
        <v/>
      </c>
      <c r="AC98" s="247" t="str">
        <f t="shared" si="18"/>
        <v/>
      </c>
      <c r="AD98" s="246" t="str">
        <f t="shared" si="19"/>
        <v/>
      </c>
      <c r="AE98" s="18" t="str">
        <f t="shared" si="20"/>
        <v/>
      </c>
      <c r="AF98" s="247" t="str">
        <f t="shared" si="21"/>
        <v/>
      </c>
      <c r="AG98" s="247" t="str">
        <f t="shared" si="22"/>
        <v/>
      </c>
      <c r="AH98" s="45" t="str">
        <f t="shared" si="23"/>
        <v/>
      </c>
      <c r="AI98" s="46" t="str">
        <f t="shared" si="2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19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4"/>
        <v/>
      </c>
      <c r="Z99" s="7" t="str">
        <f t="shared" si="15"/>
        <v/>
      </c>
      <c r="AA99" s="17" t="str">
        <f t="shared" si="16"/>
        <v/>
      </c>
      <c r="AB99" s="196" t="str">
        <f t="shared" si="17"/>
        <v/>
      </c>
      <c r="AC99" s="247" t="str">
        <f t="shared" si="18"/>
        <v/>
      </c>
      <c r="AD99" s="246" t="str">
        <f t="shared" si="19"/>
        <v/>
      </c>
      <c r="AE99" s="18" t="str">
        <f t="shared" si="20"/>
        <v/>
      </c>
      <c r="AF99" s="247" t="str">
        <f t="shared" si="21"/>
        <v/>
      </c>
      <c r="AG99" s="247" t="str">
        <f t="shared" si="22"/>
        <v/>
      </c>
      <c r="AH99" s="45" t="str">
        <f t="shared" si="23"/>
        <v/>
      </c>
      <c r="AI99" s="46" t="str">
        <f t="shared" si="2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19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4"/>
        <v/>
      </c>
      <c r="Z100" s="7" t="str">
        <f t="shared" si="15"/>
        <v/>
      </c>
      <c r="AA100" s="17" t="str">
        <f t="shared" si="16"/>
        <v/>
      </c>
      <c r="AB100" s="196" t="str">
        <f t="shared" si="17"/>
        <v/>
      </c>
      <c r="AC100" s="247" t="str">
        <f t="shared" si="18"/>
        <v/>
      </c>
      <c r="AD100" s="246" t="str">
        <f t="shared" si="19"/>
        <v/>
      </c>
      <c r="AE100" s="18" t="str">
        <f t="shared" si="20"/>
        <v/>
      </c>
      <c r="AF100" s="247" t="str">
        <f t="shared" si="21"/>
        <v/>
      </c>
      <c r="AG100" s="247" t="str">
        <f t="shared" si="22"/>
        <v/>
      </c>
      <c r="AH100" s="45" t="str">
        <f t="shared" si="23"/>
        <v/>
      </c>
      <c r="AI100" s="46" t="str">
        <f t="shared" si="2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8">
    <sortCondition descending="1" ref="AJ15:AJ18"/>
    <sortCondition ref="L15:L18"/>
  </sortState>
  <conditionalFormatting sqref="K3:N6 K8:N11">
    <cfRule type="expression" dxfId="194" priority="13">
      <formula>$M3&gt;$N3</formula>
    </cfRule>
  </conditionalFormatting>
  <conditionalFormatting sqref="L1:M1">
    <cfRule type="cellIs" dxfId="193" priority="10" operator="notBetween">
      <formula>0.99</formula>
      <formula>1.01</formula>
    </cfRule>
  </conditionalFormatting>
  <conditionalFormatting sqref="K7:N7">
    <cfRule type="expression" dxfId="192" priority="9">
      <formula>$M7&gt;$N7</formula>
    </cfRule>
  </conditionalFormatting>
  <conditionalFormatting sqref="D5">
    <cfRule type="cellIs" dxfId="191" priority="8" operator="greaterThan">
      <formula>TODAY()-60</formula>
    </cfRule>
  </conditionalFormatting>
  <conditionalFormatting sqref="D13:E13">
    <cfRule type="cellIs" dxfId="190" priority="6" operator="notBetween">
      <formula>0.99</formula>
      <formula>1.01</formula>
    </cfRule>
  </conditionalFormatting>
  <conditionalFormatting sqref="D3:E3">
    <cfRule type="cellIs" dxfId="189" priority="5" operator="notEqual">
      <formula>"D"</formula>
    </cfRule>
  </conditionalFormatting>
  <conditionalFormatting sqref="P19:P100 W19:W100">
    <cfRule type="cellIs" dxfId="188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187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86" priority="14" stopIfTrue="1">
      <formula>$AH$15&lt;0</formula>
    </cfRule>
  </conditionalFormatting>
  <conditionalFormatting sqref="H16:AI16">
    <cfRule type="expression" dxfId="185" priority="15" stopIfTrue="1">
      <formula>$AH$16&lt;0</formula>
    </cfRule>
  </conditionalFormatting>
  <conditionalFormatting sqref="H17:AI17">
    <cfRule type="expression" dxfId="184" priority="16" stopIfTrue="1">
      <formula>$AH$17&lt;0</formula>
    </cfRule>
  </conditionalFormatting>
  <conditionalFormatting sqref="H18:AI18">
    <cfRule type="expression" dxfId="183" priority="17" stopIfTrue="1">
      <formula>$AH$18&lt;0</formula>
    </cfRule>
  </conditionalFormatting>
  <hyperlinks>
    <hyperlink ref="B2" location="Dashboard!A1" display="Go to Dashboard" xr:uid="{67B503D4-3CA9-4D73-A85B-387B1A4A38D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088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8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0158-974E-437F-8313-5EAE6F735724}">
  <sheetPr codeName="Sheet4">
    <tabColor rgb="FFFFFFFF"/>
  </sheetPr>
  <dimension ref="A1:AN116"/>
  <sheetViews>
    <sheetView zoomScale="78" zoomScaleNormal="7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  <col min="41" max="41" width="4.28515625" customWidth="1"/>
  </cols>
  <sheetData>
    <row r="1" spans="1:40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40" ht="28.5" customHeight="1" x14ac:dyDescent="0.25">
      <c r="A2" s="19"/>
      <c r="B2" s="535" t="s">
        <v>26</v>
      </c>
      <c r="C2" s="551"/>
      <c r="D2" s="551" t="s">
        <v>1046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</row>
    <row r="3" spans="1:40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0.14472080195637593</v>
      </c>
      <c r="M3" s="131">
        <f>SUMIF($L$15:$L$100, "VIA *", AA$15:AA$100)</f>
        <v>0.14472080195637593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46069</v>
      </c>
      <c r="R3" s="248" t="s">
        <v>12</v>
      </c>
      <c r="S3" s="254"/>
      <c r="T3" s="254">
        <v>363</v>
      </c>
      <c r="U3" s="268">
        <v>49007.4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</row>
    <row r="4" spans="1:40" x14ac:dyDescent="0.25">
      <c r="A4" s="19"/>
      <c r="B4" s="553" t="s">
        <v>42</v>
      </c>
      <c r="C4" s="238" t="s">
        <v>698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0.11929537303219671</v>
      </c>
      <c r="M4" s="132">
        <f>SUMPRODUCT($V$15:$V$100,AI15:AI100)</f>
        <v>0.11929537303219671</v>
      </c>
      <c r="N4" s="133">
        <f>IFERROR(INDEX(Dashboard!$AD:$AD,MATCH($D$2,Dashboard!$A:$A,0)),INDEX(Dashboard!$AD:$AD,MATCH(VALUE($D$2),Dashboard!$A:$A,0)))</f>
        <v>0.25</v>
      </c>
      <c r="O4" s="19"/>
      <c r="P4" s="19"/>
      <c r="Q4" s="587">
        <v>46064</v>
      </c>
      <c r="R4" s="249" t="s">
        <v>1164</v>
      </c>
      <c r="S4" s="255"/>
      <c r="T4" s="255">
        <v>-60</v>
      </c>
      <c r="U4" s="269">
        <v>-24321.599999999999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</row>
    <row r="5" spans="1:40" x14ac:dyDescent="0.25">
      <c r="A5" s="19"/>
      <c r="B5" s="554" t="s">
        <v>1047</v>
      </c>
      <c r="C5" s="556">
        <v>46037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0.25</v>
      </c>
      <c r="O5" s="19"/>
      <c r="P5" s="19"/>
      <c r="Q5" s="587">
        <v>46064</v>
      </c>
      <c r="R5" s="249" t="s">
        <v>1080</v>
      </c>
      <c r="S5" s="255"/>
      <c r="T5" s="255">
        <v>-23100</v>
      </c>
      <c r="U5" s="269">
        <v>-18618.79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</row>
    <row r="6" spans="1:40" x14ac:dyDescent="0.25">
      <c r="A6" s="19"/>
      <c r="B6" s="25" t="s">
        <v>51</v>
      </c>
      <c r="C6" s="557"/>
      <c r="D6" s="574">
        <f>SUM(Y15:Y100)</f>
        <v>488613.58591224026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0.43489249001440228</v>
      </c>
      <c r="M6" s="136">
        <f>SUMIF($T$15:$T$100, "*Obligations d'Etat*", AI$15:AI$100)+SUMIF($T$15:$T$100, "Crédit*", AI$15:AI$100)+SUMIF($T$15:$T$100, "*Convertibles*", AI$15:AI$100)</f>
        <v>0.43489249001440222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46064</v>
      </c>
      <c r="R6" s="249" t="s">
        <v>1099</v>
      </c>
      <c r="S6" s="255"/>
      <c r="T6" s="255">
        <v>-15000</v>
      </c>
      <c r="U6" s="269">
        <v>-13074.92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</row>
    <row r="7" spans="1:40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4.8181325036320992E-2</v>
      </c>
      <c r="M7" s="136">
        <f>SUMIF($S$15:$S$100, "*Performance Absolue*", AI$15:AI$100)+SUMIF($S$15:$S$100, "*Alternative Investment*", AI$15:AI$100)</f>
        <v>4.8181325036320992E-2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46064</v>
      </c>
      <c r="R7" s="249" t="s">
        <v>1087</v>
      </c>
      <c r="S7" s="255"/>
      <c r="T7" s="255">
        <v>-40000</v>
      </c>
      <c r="U7" s="269">
        <v>-41256.129999999997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</row>
    <row r="8" spans="1:40" x14ac:dyDescent="0.25">
      <c r="A8" s="19"/>
      <c r="B8" s="26" t="s">
        <v>46</v>
      </c>
      <c r="C8" s="343"/>
      <c r="D8" s="41"/>
      <c r="E8" s="27" t="s">
        <v>1361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6.1398210907275694E-2</v>
      </c>
      <c r="M8" s="136">
        <f>SUMIF($T$15:$T$100, "*Produits Structurés*", AI$15:AI$100) + SUMIF($T$15:$T$100, "Matières Premières*", AI$15:AI$100) + SUMIF($T$15:$T$100, "*Certificats*", AI$15:AI$100)</f>
        <v>6.1398210907275694E-2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46062</v>
      </c>
      <c r="R8" s="249" t="s">
        <v>5</v>
      </c>
      <c r="S8" s="255"/>
      <c r="T8" s="255">
        <v>21</v>
      </c>
      <c r="U8" s="269">
        <v>23601.09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</row>
    <row r="9" spans="1:40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9.6539476920054934E-2</v>
      </c>
      <c r="M9" s="136">
        <f>SUMIF($T$15:$T$100, "*Diversifié*", AI$15:AI$100)</f>
        <v>9.6539476920054934E-2</v>
      </c>
      <c r="N9" s="135" t="s">
        <v>306</v>
      </c>
      <c r="O9" s="19"/>
      <c r="P9" s="19"/>
      <c r="Q9" s="587">
        <v>46062</v>
      </c>
      <c r="R9" s="249" t="s">
        <v>6</v>
      </c>
      <c r="S9" s="255"/>
      <c r="T9" s="255">
        <v>41</v>
      </c>
      <c r="U9" s="269">
        <v>47375.34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</row>
    <row r="10" spans="1:40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46059</v>
      </c>
      <c r="R10" s="249" t="s">
        <v>1316</v>
      </c>
      <c r="S10" s="255"/>
      <c r="T10" s="255">
        <v>30000</v>
      </c>
      <c r="U10" s="269">
        <v>30075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</row>
    <row r="11" spans="1:40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0.35898849712194603</v>
      </c>
      <c r="M11" s="132">
        <f>SUMIF($T$15:$T$100, "*Cash*", AI$15:AI$100)+SUMIF($S$15:$S$100, "*Monétaire*", AI$15:AI$100)</f>
        <v>0.35898849712194603</v>
      </c>
      <c r="N11" s="133" t="s">
        <v>306</v>
      </c>
      <c r="O11" s="19"/>
      <c r="P11" s="19"/>
      <c r="Q11" s="588">
        <v>46058</v>
      </c>
      <c r="R11" s="250" t="s">
        <v>1164</v>
      </c>
      <c r="S11" s="256"/>
      <c r="T11" s="256">
        <v>-100</v>
      </c>
      <c r="U11" s="270">
        <v>-40587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</row>
    <row r="12" spans="1:40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</row>
    <row r="13" spans="1:40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597">
        <f>L4/N4-1</f>
        <v>-0.52281850787121309</v>
      </c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</row>
    <row r="14" spans="1:40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289" t="s">
        <v>1333</v>
      </c>
      <c r="AK14" s="289" t="s">
        <v>1334</v>
      </c>
      <c r="AL14" s="289" t="s">
        <v>1333</v>
      </c>
      <c r="AM14" s="289" t="s">
        <v>1335</v>
      </c>
      <c r="AN14" s="289">
        <v>0</v>
      </c>
    </row>
    <row r="15" spans="1:40" x14ac:dyDescent="0.25">
      <c r="A15" s="578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1046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32799.61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32" si="2">IF(H15&lt;&gt;"",R15*W15*Q15*P15,"")</f>
        <v>32799.61</v>
      </c>
      <c r="Z15" s="7">
        <f>IF(O15&lt;&gt;"",(Y15+$D$7)/($D$6+$D$7),"")</f>
        <v>6.7127912415212973E-2</v>
      </c>
      <c r="AA15" s="17">
        <f t="shared" ref="AA15:AA46" si="3">IF(S15&lt;&gt;"",Z15,"")</f>
        <v>6.7127912415212973E-2</v>
      </c>
      <c r="AB15" s="196">
        <f t="shared" ref="AB15:AB32" si="4">IF(AND(S15&lt;&gt;"",X15&lt;&gt;"-"),AA15-X15,"")</f>
        <v>6.7127912415212973E-2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Q15-SUMIF(O16:O100,O15,AF16:AF100)+$D$7-SUMIF(O16:O100,"BRL",AG16:AG100)</f>
        <v>32799.61</v>
      </c>
      <c r="AG15" s="539" t="s">
        <v>306</v>
      </c>
      <c r="AH15" s="45">
        <f>AF15</f>
        <v>32799.61</v>
      </c>
      <c r="AI15" s="46">
        <f>(AH15*P15)/($D$6+$D$7)</f>
        <v>6.7127912415212973E-2</v>
      </c>
      <c r="AJ15" s="19"/>
      <c r="AK15" s="19"/>
      <c r="AL15" s="19" t="str" cm="1">
        <f t="array" ref="AL15">_xll.BDP(J15&amp;" isin","YAS_YLD_SPREAD")</f>
        <v>#N/A Invalid Security</v>
      </c>
      <c r="AM15" s="19" t="str" cm="1">
        <f t="array" ref="AM15">_xll.BDP(K15&amp;" isin","YAS_BOND_YLD")</f>
        <v>#N/A Invalid Security</v>
      </c>
      <c r="AN15" s="19"/>
    </row>
    <row r="16" spans="1:40" x14ac:dyDescent="0.25">
      <c r="A16" s="578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1046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32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 t="str" cm="1">
        <f t="array" ref="AL16">_xll.BDP(J16&amp;" isin","YAS_YLD_SPREAD")</f>
        <v>#N/A Invalid Security</v>
      </c>
      <c r="AM16" s="19" t="str" cm="1">
        <f t="array" ref="AM16">_xll.BDP(K16&amp;" isin","YAS_BOND_YLD")</f>
        <v>#N/A Invalid Security</v>
      </c>
      <c r="AN16" s="19"/>
    </row>
    <row r="17" spans="1:40" x14ac:dyDescent="0.25">
      <c r="A17" s="578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1133</v>
      </c>
      <c r="I17" s="543" t="s">
        <v>1046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 t="str" cm="1">
        <f t="array" ref="AL17">_xll.BDP(J17&amp;" isin","YAS_YLD_SPREAD")</f>
        <v>#N/A Invalid Security</v>
      </c>
      <c r="AM17" s="19" t="str" cm="1">
        <f t="array" ref="AM17">_xll.BDP(K17&amp;" isin","YAS_BOND_YLD")</f>
        <v>#N/A Invalid Security</v>
      </c>
      <c r="AN17" s="19"/>
    </row>
    <row r="18" spans="1:40" x14ac:dyDescent="0.25">
      <c r="A18" s="578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1046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0.84474336087239299</v>
      </c>
      <c r="Q18" s="546">
        <v>722.61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610.41999999999996</v>
      </c>
      <c r="Z18" s="7">
        <f t="shared" si="5"/>
        <v>1.2492898634006409E-3</v>
      </c>
      <c r="AA18" s="17">
        <f t="shared" si="3"/>
        <v>1.2492898634006409E-3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722.61</v>
      </c>
      <c r="AI18" s="46">
        <f>(AH18*P18)/($D$6+$D$7)</f>
        <v>1.2492898634006409E-3</v>
      </c>
      <c r="AJ18" s="19"/>
      <c r="AK18" s="19"/>
      <c r="AL18" s="19" t="str" cm="1">
        <f t="array" ref="AL18">_xll.BDP(J18&amp;" isin","YAS_YLD_SPREAD")</f>
        <v>#N/A Invalid Security</v>
      </c>
      <c r="AM18" s="19" t="str" cm="1">
        <f t="array" ref="AM18">_xll.BDP(K18&amp;" isin","YAS_BOND_YLD")</f>
        <v>#N/A Invalid Security</v>
      </c>
      <c r="AN18" s="19"/>
    </row>
    <row r="19" spans="1:40" x14ac:dyDescent="0.25">
      <c r="A19" s="578"/>
      <c r="B19" s="529" t="s">
        <v>16</v>
      </c>
      <c r="C19" s="530" t="s">
        <v>16</v>
      </c>
      <c r="D19" s="567">
        <v>0</v>
      </c>
      <c r="E19" s="568">
        <f t="shared" si="0"/>
        <v>6.8377202278613616E-2</v>
      </c>
      <c r="F19" s="566">
        <f t="shared" si="1"/>
        <v>6.8377202278613616E-2</v>
      </c>
      <c r="G19" s="43"/>
      <c r="H19" s="197" t="s">
        <v>1173</v>
      </c>
      <c r="I19" s="242" t="s">
        <v>1046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41</v>
      </c>
      <c r="R19" s="245">
        <v>1150.5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</v>
      </c>
      <c r="Y19" s="247">
        <f t="shared" si="2"/>
        <v>47170.5</v>
      </c>
      <c r="Z19" s="7">
        <f t="shared" si="5"/>
        <v>9.6539476920054934E-2</v>
      </c>
      <c r="AA19" s="17">
        <f t="shared" si="3"/>
        <v>9.6539476920054934E-2</v>
      </c>
      <c r="AB19" s="196">
        <f t="shared" si="4"/>
        <v>-3.4605230799450715E-3</v>
      </c>
      <c r="AC19" s="247">
        <f t="shared" ref="AC19:AC32" si="6">IF(AND($AA19&lt;&gt;"",Q19&lt;&gt;""),($D$6+$D$7)*AA19-Y19,"")</f>
        <v>0</v>
      </c>
      <c r="AD19" s="246">
        <f t="shared" ref="AD19:AD32" si="7">IF(AND($AC19&lt;&gt;""),AC19/R19/W19/P19,"")</f>
        <v>0</v>
      </c>
      <c r="AE19" s="18">
        <f t="shared" ref="AE19:AE32" si="8">IF(Q19&lt;&gt;"",ROUND(AD19,0),"")</f>
        <v>0</v>
      </c>
      <c r="AF19" s="247">
        <f t="shared" ref="AF19:AF32" si="9">IF(AD19&lt;&gt;"",AE19*R19*W19,"")</f>
        <v>0</v>
      </c>
      <c r="AG19" s="247">
        <f t="shared" ref="AG19:AG32" si="10">IF(AD19&lt;&gt;"",AE19*R19*W19*P19,"")</f>
        <v>0</v>
      </c>
      <c r="AH19" s="45">
        <f t="shared" ref="AH19:AH32" si="11">IF(H19&lt;&gt;"",AE19+Q19,"")</f>
        <v>41</v>
      </c>
      <c r="AI19" s="46">
        <f t="shared" ref="AI19:AI32" si="12">IF(AH19&lt;&gt;"",(AH19*R19*W19*P19)/($D$6+$D$7),"")</f>
        <v>9.6539476920054934E-2</v>
      </c>
      <c r="AJ19" s="19"/>
      <c r="AK19" s="19"/>
      <c r="AL19" s="19" t="str" cm="1">
        <f t="array" ref="AL19">_xll.BDP(J19&amp;" isin","YAS_YLD_SPREAD")</f>
        <v>#N/A N/A</v>
      </c>
      <c r="AM19" s="19" t="str" cm="1">
        <f t="array" ref="AM19">_xll.BDP(K19&amp;" isin","YAS_BOND_YLD")</f>
        <v>#N/A N/A</v>
      </c>
      <c r="AN19" s="19"/>
    </row>
    <row r="20" spans="1:40" x14ac:dyDescent="0.25">
      <c r="A20" s="578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1319</v>
      </c>
      <c r="I20" s="242" t="s">
        <v>1046</v>
      </c>
      <c r="J20" s="242" t="s">
        <v>1317</v>
      </c>
      <c r="K20" s="242" t="s">
        <v>1320</v>
      </c>
      <c r="L20" s="572" t="s">
        <v>1316</v>
      </c>
      <c r="M20" s="572"/>
      <c r="N20" s="572"/>
      <c r="O20" s="241" t="s">
        <v>58</v>
      </c>
      <c r="P20" s="243">
        <v>1</v>
      </c>
      <c r="Q20" s="244">
        <v>30000</v>
      </c>
      <c r="R20" s="245">
        <v>100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30000</v>
      </c>
      <c r="Z20" s="7">
        <f t="shared" si="5"/>
        <v>6.1398210907275694E-2</v>
      </c>
      <c r="AA20" s="17">
        <f t="shared" si="3"/>
        <v>6.1398210907275694E-2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30000</v>
      </c>
      <c r="AI20" s="46">
        <f t="shared" si="12"/>
        <v>6.1398210907275694E-2</v>
      </c>
      <c r="AJ20" s="19"/>
      <c r="AK20" s="19"/>
      <c r="AL20" s="19" t="str" cm="1">
        <f t="array" ref="AL20">_xll.BDP(J20&amp;" isin","YAS_YLD_SPREAD")</f>
        <v>#N/A N/A</v>
      </c>
      <c r="AM20" s="19" t="str" cm="1">
        <f t="array" ref="AM20">_xll.BDP(K20&amp;" isin","YAS_BOND_YLD")</f>
        <v>#N/A N/A</v>
      </c>
      <c r="AN20" s="19"/>
    </row>
    <row r="21" spans="1:40" x14ac:dyDescent="0.25">
      <c r="A21" s="578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1136</v>
      </c>
      <c r="I21" s="242" t="s">
        <v>1046</v>
      </c>
      <c r="J21" s="242" t="s">
        <v>1137</v>
      </c>
      <c r="K21" s="242" t="s">
        <v>1078</v>
      </c>
      <c r="L21" s="572" t="s">
        <v>1079</v>
      </c>
      <c r="M21" s="572"/>
      <c r="N21" s="572"/>
      <c r="O21" s="241" t="s">
        <v>865</v>
      </c>
      <c r="P21" s="243">
        <v>0.84474336087239299</v>
      </c>
      <c r="Q21" s="244">
        <v>23000</v>
      </c>
      <c r="R21" s="245">
        <v>96.736000000000004</v>
      </c>
      <c r="S21" s="2" t="s">
        <v>13</v>
      </c>
      <c r="T21" s="2" t="s">
        <v>13</v>
      </c>
      <c r="U21" s="2" t="s">
        <v>620</v>
      </c>
      <c r="V21" s="109">
        <v>0</v>
      </c>
      <c r="W21" s="579">
        <v>0.01</v>
      </c>
      <c r="X21" s="130" t="s">
        <v>306</v>
      </c>
      <c r="Y21" s="247">
        <f t="shared" si="2"/>
        <v>18794.93156419092</v>
      </c>
      <c r="Z21" s="7">
        <f t="shared" si="5"/>
        <v>3.8465839072200241E-2</v>
      </c>
      <c r="AA21" s="17">
        <f t="shared" si="3"/>
        <v>3.8465839072200241E-2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23000</v>
      </c>
      <c r="AI21" s="46">
        <f t="shared" si="12"/>
        <v>3.8465839072200234E-2</v>
      </c>
      <c r="AJ21" s="19"/>
      <c r="AK21" s="19"/>
      <c r="AL21" s="19" cm="1">
        <f t="array" ref="AL21">_xll.BDP(J21&amp;" isin","YAS_YLD_SPREAD")</f>
        <v>418.86250000000001</v>
      </c>
      <c r="AM21" s="19" cm="1">
        <f t="array" ref="AM21">_xll.BDP(K21&amp;" isin","YAS_BOND_YLD")</f>
        <v>7.8405469999999999</v>
      </c>
      <c r="AN21" s="19"/>
    </row>
    <row r="22" spans="1:40" x14ac:dyDescent="0.25">
      <c r="A22" s="578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1146</v>
      </c>
      <c r="I22" s="242" t="s">
        <v>1046</v>
      </c>
      <c r="J22" s="242" t="s">
        <v>1147</v>
      </c>
      <c r="K22" s="242" t="s">
        <v>1085</v>
      </c>
      <c r="L22" s="572" t="s">
        <v>1086</v>
      </c>
      <c r="M22" s="572"/>
      <c r="N22" s="572"/>
      <c r="O22" s="241" t="s">
        <v>865</v>
      </c>
      <c r="P22" s="243">
        <v>0.84474336087239299</v>
      </c>
      <c r="Q22" s="244">
        <v>21000</v>
      </c>
      <c r="R22" s="245">
        <v>107.395</v>
      </c>
      <c r="S22" s="2" t="s">
        <v>13</v>
      </c>
      <c r="T22" s="2" t="s">
        <v>13</v>
      </c>
      <c r="U22" s="2" t="s">
        <v>620</v>
      </c>
      <c r="V22" s="109">
        <v>0</v>
      </c>
      <c r="W22" s="579">
        <v>0.01</v>
      </c>
      <c r="X22" s="130" t="s">
        <v>306</v>
      </c>
      <c r="Y22" s="247">
        <f t="shared" si="2"/>
        <v>19051.454780587035</v>
      </c>
      <c r="Z22" s="7">
        <f t="shared" si="5"/>
        <v>3.8990841290296951E-2</v>
      </c>
      <c r="AA22" s="17">
        <f t="shared" si="3"/>
        <v>3.8990841290296951E-2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21000</v>
      </c>
      <c r="AI22" s="46">
        <f t="shared" si="12"/>
        <v>3.8990841290296951E-2</v>
      </c>
      <c r="AJ22" s="19"/>
      <c r="AK22" s="19"/>
      <c r="AL22" s="19" cm="1">
        <f t="array" ref="AL22">_xll.BDP(J22&amp;" isin","YAS_YLD_SPREAD")</f>
        <v>80.939000000000007</v>
      </c>
      <c r="AM22" s="19" cm="1">
        <f t="array" ref="AM22">_xll.BDP(K22&amp;" isin","YAS_BOND_YLD")</f>
        <v>4.2832530000000002</v>
      </c>
      <c r="AN22" s="19"/>
    </row>
    <row r="23" spans="1:40" x14ac:dyDescent="0.25">
      <c r="A23" s="578"/>
      <c r="B23" s="529" t="s">
        <v>13</v>
      </c>
      <c r="C23" s="530" t="s">
        <v>621</v>
      </c>
      <c r="D23" s="567"/>
      <c r="E23" s="568">
        <f t="shared" si="0"/>
        <v>7.8551402108444052E-2</v>
      </c>
      <c r="F23" s="566">
        <f t="shared" si="1"/>
        <v>7.8551402108444052E-2</v>
      </c>
      <c r="G23" s="43"/>
      <c r="H23" s="197" t="s">
        <v>1321</v>
      </c>
      <c r="I23" s="242" t="s">
        <v>1046</v>
      </c>
      <c r="J23" s="242" t="s">
        <v>1322</v>
      </c>
      <c r="K23" s="242" t="s">
        <v>1323</v>
      </c>
      <c r="L23" s="572" t="s">
        <v>1324</v>
      </c>
      <c r="M23" s="572"/>
      <c r="N23" s="572"/>
      <c r="O23" s="241" t="s">
        <v>58</v>
      </c>
      <c r="P23" s="243">
        <v>1</v>
      </c>
      <c r="Q23" s="244">
        <v>11166.802880834</v>
      </c>
      <c r="R23" s="245">
        <v>97.98</v>
      </c>
      <c r="S23" s="2" t="s">
        <v>13</v>
      </c>
      <c r="T23" s="2" t="s">
        <v>13</v>
      </c>
      <c r="U23" s="2" t="s">
        <v>621</v>
      </c>
      <c r="V23" s="109">
        <v>0</v>
      </c>
      <c r="W23" s="579">
        <v>0.01</v>
      </c>
      <c r="X23" s="130" t="s">
        <v>306</v>
      </c>
      <c r="Y23" s="247">
        <f t="shared" si="2"/>
        <v>10941.233462641156</v>
      </c>
      <c r="Z23" s="7">
        <f t="shared" si="5"/>
        <v>2.2392405324166136E-2</v>
      </c>
      <c r="AA23" s="17">
        <f t="shared" si="3"/>
        <v>2.2392405324166136E-2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11166.802880834</v>
      </c>
      <c r="AI23" s="46">
        <f t="shared" si="12"/>
        <v>2.2392405324166132E-2</v>
      </c>
      <c r="AJ23" s="19"/>
      <c r="AK23" s="19"/>
      <c r="AL23" s="19" t="str" cm="1">
        <f t="array" ref="AL23">_xll.BDP(J23&amp;" isin","YAS_YLD_SPREAD")</f>
        <v>#N/A N/A</v>
      </c>
      <c r="AM23" s="19" t="str" cm="1">
        <f t="array" ref="AM23">_xll.BDP(K23&amp;" isin","YAS_BOND_YLD")</f>
        <v>#N/A Invalid Security</v>
      </c>
      <c r="AN23" s="19"/>
    </row>
    <row r="24" spans="1:40" x14ac:dyDescent="0.25">
      <c r="A24" s="578"/>
      <c r="B24" s="529" t="s">
        <v>13</v>
      </c>
      <c r="C24" s="530" t="s">
        <v>620</v>
      </c>
      <c r="D24" s="567"/>
      <c r="E24" s="568">
        <f t="shared" si="0"/>
        <v>0.23045730208128912</v>
      </c>
      <c r="F24" s="566">
        <f t="shared" si="1"/>
        <v>0.23045730208128912</v>
      </c>
      <c r="G24" s="43"/>
      <c r="H24" s="197" t="s">
        <v>1165</v>
      </c>
      <c r="I24" s="242" t="s">
        <v>1046</v>
      </c>
      <c r="J24" s="242" t="s">
        <v>1166</v>
      </c>
      <c r="K24" s="242" t="s">
        <v>1167</v>
      </c>
      <c r="L24" s="572" t="s">
        <v>1168</v>
      </c>
      <c r="M24" s="572"/>
      <c r="N24" s="572"/>
      <c r="O24" s="241" t="s">
        <v>865</v>
      </c>
      <c r="P24" s="243">
        <v>0.84474336087239299</v>
      </c>
      <c r="Q24" s="244">
        <v>39000</v>
      </c>
      <c r="R24" s="245">
        <v>110.535</v>
      </c>
      <c r="S24" s="2" t="s">
        <v>13</v>
      </c>
      <c r="T24" s="2" t="s">
        <v>13</v>
      </c>
      <c r="U24" s="2" t="s">
        <v>620</v>
      </c>
      <c r="V24" s="109">
        <v>0</v>
      </c>
      <c r="W24" s="579">
        <v>0.01</v>
      </c>
      <c r="X24" s="130" t="s">
        <v>306</v>
      </c>
      <c r="Y24" s="247">
        <f t="shared" si="2"/>
        <v>36415.745883671683</v>
      </c>
      <c r="Z24" s="7">
        <f t="shared" si="5"/>
        <v>7.452872153704769E-2</v>
      </c>
      <c r="AA24" s="17">
        <f t="shared" si="3"/>
        <v>7.452872153704769E-2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39000</v>
      </c>
      <c r="AI24" s="46">
        <f t="shared" si="12"/>
        <v>7.452872153704769E-2</v>
      </c>
      <c r="AJ24" s="19"/>
      <c r="AK24" s="19"/>
      <c r="AL24" s="19" cm="1">
        <f t="array" ref="AL24">_xll.BDP(J24&amp;" isin","YAS_YLD_SPREAD")</f>
        <v>171.98609999999999</v>
      </c>
      <c r="AM24" s="19" t="str" cm="1">
        <f t="array" ref="AM24">_xll.BDP(K24&amp;" isin","YAS_BOND_YLD")</f>
        <v>#N/A Invalid Security</v>
      </c>
      <c r="AN24" s="19"/>
    </row>
    <row r="25" spans="1:40" x14ac:dyDescent="0.25">
      <c r="A25" s="578"/>
      <c r="B25" s="529" t="s">
        <v>249</v>
      </c>
      <c r="C25" s="530" t="s">
        <v>621</v>
      </c>
      <c r="D25" s="567">
        <v>0.15000000000000002</v>
      </c>
      <c r="E25" s="568">
        <f t="shared" si="0"/>
        <v>0</v>
      </c>
      <c r="F25" s="566">
        <f t="shared" si="1"/>
        <v>-0.15000000000000002</v>
      </c>
      <c r="G25" s="43"/>
      <c r="H25" s="197" t="s">
        <v>1151</v>
      </c>
      <c r="I25" s="242" t="s">
        <v>1046</v>
      </c>
      <c r="J25" s="242" t="s">
        <v>1152</v>
      </c>
      <c r="K25" s="242" t="s">
        <v>1090</v>
      </c>
      <c r="L25" s="572" t="s">
        <v>1091</v>
      </c>
      <c r="M25" s="572"/>
      <c r="N25" s="572"/>
      <c r="O25" s="241" t="s">
        <v>58</v>
      </c>
      <c r="P25" s="243">
        <v>1</v>
      </c>
      <c r="Q25" s="244">
        <v>26192</v>
      </c>
      <c r="R25" s="245">
        <v>104.765</v>
      </c>
      <c r="S25" s="2" t="s">
        <v>13</v>
      </c>
      <c r="T25" s="2" t="s">
        <v>13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27440.0488</v>
      </c>
      <c r="Z25" s="7">
        <f t="shared" si="5"/>
        <v>5.6158996784277916E-2</v>
      </c>
      <c r="AA25" s="17">
        <f t="shared" si="3"/>
        <v>5.6158996784277916E-2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26192</v>
      </c>
      <c r="AI25" s="46">
        <f t="shared" si="12"/>
        <v>5.6158996784277916E-2</v>
      </c>
      <c r="AJ25" s="19"/>
      <c r="AK25" s="19"/>
      <c r="AL25" s="19" cm="1">
        <f t="array" ref="AL25">_xll.BDP(J25&amp;" isin","YAS_YLD_SPREAD")</f>
        <v>-648.5915</v>
      </c>
      <c r="AM25" s="19" cm="1">
        <f t="array" ref="AM25">_xll.BDP(K25&amp;" isin","YAS_BOND_YLD")</f>
        <v>-4.2419890000000002</v>
      </c>
      <c r="AN25" s="19"/>
    </row>
    <row r="26" spans="1:40" x14ac:dyDescent="0.25">
      <c r="A26" s="578"/>
      <c r="B26" s="529" t="s">
        <v>231</v>
      </c>
      <c r="C26" s="530" t="s">
        <v>621</v>
      </c>
      <c r="D26" s="567">
        <v>0.1</v>
      </c>
      <c r="E26" s="568">
        <f t="shared" si="0"/>
        <v>0.10014539384663924</v>
      </c>
      <c r="F26" s="566">
        <f t="shared" si="1"/>
        <v>1.4539384663923849E-4</v>
      </c>
      <c r="G26" s="43"/>
      <c r="H26" s="197" t="s">
        <v>1157</v>
      </c>
      <c r="I26" s="242" t="s">
        <v>1046</v>
      </c>
      <c r="J26" s="242" t="s">
        <v>1158</v>
      </c>
      <c r="K26" s="242" t="s">
        <v>1096</v>
      </c>
      <c r="L26" s="572" t="s">
        <v>1097</v>
      </c>
      <c r="M26" s="572"/>
      <c r="N26" s="572"/>
      <c r="O26" s="241" t="s">
        <v>865</v>
      </c>
      <c r="P26" s="243">
        <v>0.84474336087239299</v>
      </c>
      <c r="Q26" s="244">
        <v>23000</v>
      </c>
      <c r="R26" s="245">
        <v>101.875</v>
      </c>
      <c r="S26" s="2" t="s">
        <v>13</v>
      </c>
      <c r="T26" s="2" t="s">
        <v>13</v>
      </c>
      <c r="U26" s="2" t="s">
        <v>620</v>
      </c>
      <c r="V26" s="109">
        <v>0</v>
      </c>
      <c r="W26" s="579">
        <v>0.01</v>
      </c>
      <c r="X26" s="130" t="s">
        <v>306</v>
      </c>
      <c r="Y26" s="247">
        <f t="shared" si="2"/>
        <v>19793.392874441259</v>
      </c>
      <c r="Z26" s="7">
        <f t="shared" si="5"/>
        <v>4.0509297009183744E-2</v>
      </c>
      <c r="AA26" s="17">
        <f t="shared" si="3"/>
        <v>4.0509297009183744E-2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23000</v>
      </c>
      <c r="AI26" s="46">
        <f t="shared" si="12"/>
        <v>4.0509297009183744E-2</v>
      </c>
      <c r="AJ26" s="19"/>
      <c r="AK26" s="19"/>
      <c r="AL26" s="19" cm="1">
        <f t="array" ref="AL26">_xll.BDP(J26&amp;" isin","YAS_YLD_SPREAD")</f>
        <v>227.61710000000002</v>
      </c>
      <c r="AM26" s="19" cm="1">
        <f t="array" ref="AM26">_xll.BDP(K26&amp;" isin","YAS_BOND_YLD")</f>
        <v>5.7787280000000001</v>
      </c>
      <c r="AN26" s="19"/>
    </row>
    <row r="27" spans="1:40" x14ac:dyDescent="0.25">
      <c r="A27" s="578"/>
      <c r="B27" s="529" t="s">
        <v>227</v>
      </c>
      <c r="C27" s="530" t="s">
        <v>622</v>
      </c>
      <c r="D27" s="567">
        <v>0.1</v>
      </c>
      <c r="E27" s="568">
        <f t="shared" si="0"/>
        <v>9.6539476920054934E-2</v>
      </c>
      <c r="F27" s="566">
        <f t="shared" si="1"/>
        <v>-3.4605230799450715E-3</v>
      </c>
      <c r="G27" s="43"/>
      <c r="H27" s="197" t="s">
        <v>1325</v>
      </c>
      <c r="I27" s="242" t="s">
        <v>1046</v>
      </c>
      <c r="J27" s="242" t="s">
        <v>1326</v>
      </c>
      <c r="K27" s="242" t="s">
        <v>1327</v>
      </c>
      <c r="L27" s="572" t="s">
        <v>1328</v>
      </c>
      <c r="M27" s="572"/>
      <c r="N27" s="572"/>
      <c r="O27" s="241" t="s">
        <v>865</v>
      </c>
      <c r="P27" s="243">
        <v>0.84474336087239299</v>
      </c>
      <c r="Q27" s="244">
        <v>22000</v>
      </c>
      <c r="R27" s="245">
        <v>99.81</v>
      </c>
      <c r="S27" s="2" t="s">
        <v>13</v>
      </c>
      <c r="T27" s="2" t="s">
        <v>13</v>
      </c>
      <c r="U27" s="2" t="s">
        <v>620</v>
      </c>
      <c r="V27" s="109">
        <v>0</v>
      </c>
      <c r="W27" s="579">
        <v>0.01</v>
      </c>
      <c r="X27" s="130" t="s">
        <v>306</v>
      </c>
      <c r="Y27" s="247">
        <f t="shared" si="2"/>
        <v>18549.043666708181</v>
      </c>
      <c r="Z27" s="7">
        <f t="shared" si="5"/>
        <v>3.7962603172560512E-2</v>
      </c>
      <c r="AA27" s="17">
        <f t="shared" si="3"/>
        <v>3.7962603172560512E-2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22000</v>
      </c>
      <c r="AI27" s="46">
        <f t="shared" si="12"/>
        <v>3.7962603172560512E-2</v>
      </c>
      <c r="AJ27" s="19"/>
      <c r="AK27" s="19"/>
      <c r="AL27" s="19" cm="1">
        <f t="array" ref="AL27">_xll.BDP(J27&amp;" isin","YAS_YLD_SPREAD")</f>
        <v>305.07070000000004</v>
      </c>
      <c r="AM27" s="19" t="str" cm="1">
        <f t="array" ref="AM27">_xll.BDP(K27&amp;" isin","YAS_BOND_YLD")</f>
        <v>#N/A Invalid Security</v>
      </c>
      <c r="AN27" s="19"/>
    </row>
    <row r="28" spans="1:40" x14ac:dyDescent="0.25">
      <c r="A28" s="578"/>
      <c r="B28" s="529" t="s">
        <v>225</v>
      </c>
      <c r="C28" s="530" t="s">
        <v>622</v>
      </c>
      <c r="D28" s="567">
        <v>0.1</v>
      </c>
      <c r="E28" s="568">
        <f t="shared" si="0"/>
        <v>4.8181325036320992E-2</v>
      </c>
      <c r="F28" s="566">
        <f t="shared" si="1"/>
        <v>-5.1818674963679014E-2</v>
      </c>
      <c r="G28" s="43"/>
      <c r="H28" s="197" t="s">
        <v>1175</v>
      </c>
      <c r="I28" s="242" t="s">
        <v>1046</v>
      </c>
      <c r="J28" s="242" t="s">
        <v>702</v>
      </c>
      <c r="K28" s="242" t="s">
        <v>549</v>
      </c>
      <c r="L28" s="572" t="s">
        <v>12</v>
      </c>
      <c r="M28" s="572"/>
      <c r="N28" s="572"/>
      <c r="O28" s="241" t="s">
        <v>58</v>
      </c>
      <c r="P28" s="243">
        <v>1</v>
      </c>
      <c r="Q28" s="244">
        <v>363</v>
      </c>
      <c r="R28" s="245">
        <v>134.80000000000001</v>
      </c>
      <c r="S28" s="2" t="s">
        <v>13</v>
      </c>
      <c r="T28" s="2" t="s">
        <v>231</v>
      </c>
      <c r="U28" s="2" t="s">
        <v>621</v>
      </c>
      <c r="V28" s="109">
        <v>0</v>
      </c>
      <c r="W28" s="579">
        <v>1</v>
      </c>
      <c r="X28" s="130">
        <v>0.1</v>
      </c>
      <c r="Y28" s="247">
        <f t="shared" si="2"/>
        <v>48932.4</v>
      </c>
      <c r="Z28" s="7">
        <f t="shared" si="5"/>
        <v>0.10014539384663924</v>
      </c>
      <c r="AA28" s="17">
        <f t="shared" si="3"/>
        <v>0.10014539384663924</v>
      </c>
      <c r="AB28" s="196">
        <f t="shared" si="4"/>
        <v>1.4539384663923849E-4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363</v>
      </c>
      <c r="AI28" s="46">
        <f t="shared" si="12"/>
        <v>0.10014539384663924</v>
      </c>
      <c r="AJ28" s="19"/>
      <c r="AK28" s="19"/>
      <c r="AL28" s="19" t="str" cm="1">
        <f t="array" ref="AL28">_xll.BDP(J28&amp;" isin","YAS_YLD_SPREAD")</f>
        <v>#N/A N/A</v>
      </c>
      <c r="AM28" s="19" t="str" cm="1">
        <f t="array" ref="AM28">_xll.BDP(K28&amp;" isin","YAS_BOND_YLD")</f>
        <v>#N/A Invalid Security</v>
      </c>
      <c r="AN28" s="19"/>
    </row>
    <row r="29" spans="1:40" x14ac:dyDescent="0.25">
      <c r="A29" s="578"/>
      <c r="B29" s="529" t="s">
        <v>239</v>
      </c>
      <c r="C29" s="530" t="s">
        <v>621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1161</v>
      </c>
      <c r="I29" s="242" t="s">
        <v>1046</v>
      </c>
      <c r="J29" s="242" t="s">
        <v>1162</v>
      </c>
      <c r="K29" s="242" t="s">
        <v>1163</v>
      </c>
      <c r="L29" s="572" t="s">
        <v>1164</v>
      </c>
      <c r="M29" s="572"/>
      <c r="N29" s="572"/>
      <c r="O29" s="241" t="s">
        <v>58</v>
      </c>
      <c r="P29" s="243">
        <v>1</v>
      </c>
      <c r="Q29" s="244">
        <v>349.15199999999999</v>
      </c>
      <c r="R29" s="245">
        <v>406.69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 t="s">
        <v>306</v>
      </c>
      <c r="Y29" s="247">
        <f t="shared" si="2"/>
        <v>141996.62688</v>
      </c>
      <c r="Z29" s="7">
        <f t="shared" si="5"/>
        <v>0.29061129484333242</v>
      </c>
      <c r="AA29" s="17">
        <f t="shared" si="3"/>
        <v>0.29061129484333242</v>
      </c>
      <c r="AB29" s="196" t="str">
        <f t="shared" si="4"/>
        <v/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349.15199999999999</v>
      </c>
      <c r="AI29" s="46">
        <f t="shared" si="12"/>
        <v>0.29061129484333242</v>
      </c>
      <c r="AJ29" s="19"/>
      <c r="AK29" s="19"/>
      <c r="AL29" s="19" t="str" cm="1">
        <f t="array" ref="AL29">_xll.BDP(J29&amp;" isin","YAS_YLD_SPREAD")</f>
        <v>#N/A N/A</v>
      </c>
      <c r="AM29" s="19" t="str" cm="1">
        <f t="array" ref="AM29">_xll.BDP(K29&amp;" isin","YAS_BOND_YLD")</f>
        <v>#N/A Invalid Security</v>
      </c>
      <c r="AN29" s="19"/>
    </row>
    <row r="30" spans="1:40" x14ac:dyDescent="0.25">
      <c r="A30" s="578"/>
      <c r="B30" s="529" t="s">
        <v>256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1140</v>
      </c>
      <c r="I30" s="242" t="s">
        <v>1046</v>
      </c>
      <c r="J30" s="242" t="s">
        <v>1141</v>
      </c>
      <c r="K30" s="242" t="s">
        <v>1081</v>
      </c>
      <c r="L30" s="572" t="s">
        <v>1082</v>
      </c>
      <c r="M30" s="572"/>
      <c r="N30" s="572"/>
      <c r="O30" s="241" t="s">
        <v>1142</v>
      </c>
      <c r="P30" s="243">
        <v>0.16</v>
      </c>
      <c r="Q30" s="244">
        <v>40000</v>
      </c>
      <c r="R30" s="245">
        <v>98.093999999999994</v>
      </c>
      <c r="S30" s="2" t="s">
        <v>236</v>
      </c>
      <c r="T30" s="2" t="s">
        <v>260</v>
      </c>
      <c r="U30" s="2" t="s">
        <v>622</v>
      </c>
      <c r="V30" s="109">
        <v>0</v>
      </c>
      <c r="W30" s="579">
        <v>0.01</v>
      </c>
      <c r="X30" s="130" t="s">
        <v>306</v>
      </c>
      <c r="Y30" s="247">
        <f t="shared" si="2"/>
        <v>6278.0159999999996</v>
      </c>
      <c r="Z30" s="7">
        <f t="shared" si="5"/>
        <v>1.2848631681575044E-2</v>
      </c>
      <c r="AA30" s="17">
        <f t="shared" si="3"/>
        <v>1.2848631681575044E-2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40000</v>
      </c>
      <c r="AI30" s="46">
        <f t="shared" si="12"/>
        <v>1.2848631681575044E-2</v>
      </c>
      <c r="AJ30" s="19"/>
      <c r="AK30" s="19"/>
      <c r="AL30" s="19" cm="1">
        <f t="array" ref="AL30">_xll.BDP(J30&amp;" isin","YAS_YLD_SPREAD")</f>
        <v>-166.96589999999992</v>
      </c>
      <c r="AM30" s="19" cm="1">
        <f t="array" ref="AM30">_xll.BDP(K30&amp;" isin","YAS_BOND_YLD")</f>
        <v>11.379241</v>
      </c>
      <c r="AN30" s="19"/>
    </row>
    <row r="31" spans="1:40" x14ac:dyDescent="0.25">
      <c r="A31" s="578"/>
      <c r="B31" s="529" t="s">
        <v>260</v>
      </c>
      <c r="C31" s="530" t="s">
        <v>622</v>
      </c>
      <c r="D31" s="567"/>
      <c r="E31" s="568">
        <f t="shared" si="0"/>
        <v>2.5738391978029844E-2</v>
      </c>
      <c r="F31" s="566">
        <f t="shared" si="1"/>
        <v>2.5738391978029844E-2</v>
      </c>
      <c r="G31" s="43"/>
      <c r="H31" s="197" t="s">
        <v>1149</v>
      </c>
      <c r="I31" s="242" t="s">
        <v>1046</v>
      </c>
      <c r="J31" s="242" t="s">
        <v>1150</v>
      </c>
      <c r="K31" s="242" t="s">
        <v>1088</v>
      </c>
      <c r="L31" s="572" t="s">
        <v>1089</v>
      </c>
      <c r="M31" s="572"/>
      <c r="N31" s="572"/>
      <c r="O31" s="241" t="s">
        <v>1142</v>
      </c>
      <c r="P31" s="243">
        <v>0.16</v>
      </c>
      <c r="Q31" s="244">
        <v>40000</v>
      </c>
      <c r="R31" s="245">
        <v>98.408000000000001</v>
      </c>
      <c r="S31" s="2" t="s">
        <v>236</v>
      </c>
      <c r="T31" s="2" t="s">
        <v>260</v>
      </c>
      <c r="U31" s="2" t="s">
        <v>622</v>
      </c>
      <c r="V31" s="109">
        <v>0</v>
      </c>
      <c r="W31" s="579">
        <v>0.01</v>
      </c>
      <c r="X31" s="130" t="s">
        <v>306</v>
      </c>
      <c r="Y31" s="247">
        <f t="shared" si="2"/>
        <v>6298.112000000001</v>
      </c>
      <c r="Z31" s="7">
        <f t="shared" si="5"/>
        <v>1.28897602964548E-2</v>
      </c>
      <c r="AA31" s="17">
        <f t="shared" si="3"/>
        <v>1.28897602964548E-2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40000</v>
      </c>
      <c r="AI31" s="46">
        <f t="shared" si="12"/>
        <v>1.28897602964548E-2</v>
      </c>
      <c r="AJ31" s="19"/>
      <c r="AK31" s="19"/>
      <c r="AL31" s="19" cm="1">
        <f t="array" ref="AL31">_xll.BDP(J31&amp;" isin","YAS_YLD_SPREAD")</f>
        <v>-148.24560000000008</v>
      </c>
      <c r="AM31" s="19" cm="1">
        <f t="array" ref="AM31">_xll.BDP(K31&amp;" isin","YAS_BOND_YLD")</f>
        <v>11.159744</v>
      </c>
      <c r="AN31" s="19"/>
    </row>
    <row r="32" spans="1:40" x14ac:dyDescent="0.25">
      <c r="A32" s="578"/>
      <c r="B32" s="529" t="s">
        <v>704</v>
      </c>
      <c r="C32" s="530" t="s">
        <v>623</v>
      </c>
      <c r="D32" s="567">
        <v>0.05</v>
      </c>
      <c r="E32" s="568">
        <f t="shared" si="0"/>
        <v>0</v>
      </c>
      <c r="F32" s="566">
        <f t="shared" si="1"/>
        <v>-0.05</v>
      </c>
      <c r="G32" s="43"/>
      <c r="H32" s="197" t="s">
        <v>1172</v>
      </c>
      <c r="I32" s="242" t="s">
        <v>1046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21</v>
      </c>
      <c r="R32" s="245">
        <v>1121.05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0.1</v>
      </c>
      <c r="Y32" s="247">
        <f t="shared" si="2"/>
        <v>23542.05</v>
      </c>
      <c r="Z32" s="7">
        <f t="shared" si="5"/>
        <v>4.8181325036320992E-2</v>
      </c>
      <c r="AA32" s="17">
        <f t="shared" si="3"/>
        <v>4.8181325036320992E-2</v>
      </c>
      <c r="AB32" s="196">
        <f t="shared" si="4"/>
        <v>-5.1818674963679014E-2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21</v>
      </c>
      <c r="AI32" s="46">
        <f t="shared" si="12"/>
        <v>4.8181325036320992E-2</v>
      </c>
      <c r="AJ32" s="19"/>
      <c r="AK32" s="19"/>
      <c r="AL32" s="19" t="str" cm="1">
        <f t="array" ref="AL32">_xll.BDP(J32&amp;" isin","YAS_YLD_SPREAD")</f>
        <v>#N/A N/A</v>
      </c>
      <c r="AM32" s="19" t="str" cm="1">
        <f t="array" ref="AM32">_xll.BDP(K32&amp;" isin","YAS_BOND_YLD")</f>
        <v>#N/A N/A</v>
      </c>
      <c r="AN32" s="19"/>
    </row>
    <row r="33" spans="1:40" x14ac:dyDescent="0.25">
      <c r="A33" s="578"/>
      <c r="B33" s="529" t="s">
        <v>929</v>
      </c>
      <c r="C33" s="530" t="s">
        <v>620</v>
      </c>
      <c r="D33" s="567">
        <v>0</v>
      </c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 t="s">
        <v>306</v>
      </c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/>
      <c r="AL33" s="19" t="str" cm="1">
        <f t="array" ref="AL33">_xll.BDP(J33&amp;" isin","YAS_YLD_SPREAD")</f>
        <v>#N/A Invalid Security</v>
      </c>
      <c r="AM33" s="19" t="str" cm="1">
        <f t="array" ref="AM33">_xll.BDP(K33&amp;" isin","YAS_BOND_YLD")</f>
        <v>#N/A Invalid Security</v>
      </c>
      <c r="AN33" s="19"/>
    </row>
    <row r="34" spans="1:40" x14ac:dyDescent="0.25">
      <c r="A34" s="578"/>
      <c r="B34" s="529" t="s">
        <v>929</v>
      </c>
      <c r="C34" s="530" t="s">
        <v>679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 t="s">
        <v>306</v>
      </c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 t="str" cm="1">
        <f t="array" ref="AL34">_xll.BDP(J34&amp;" isin","YAS_YLD_SPREAD")</f>
        <v>#N/A Invalid Security</v>
      </c>
      <c r="AM34" s="19" t="str" cm="1">
        <f t="array" ref="AM34">_xll.BDP(K34&amp;" isin","YAS_BOND_YLD")</f>
        <v>#N/A Invalid Security</v>
      </c>
      <c r="AN34" s="19"/>
    </row>
    <row r="35" spans="1:40" x14ac:dyDescent="0.25">
      <c r="A35" s="578"/>
      <c r="B35" s="529" t="s">
        <v>929</v>
      </c>
      <c r="C35" s="530" t="s">
        <v>621</v>
      </c>
      <c r="D35" s="567">
        <v>0.1</v>
      </c>
      <c r="E35" s="568">
        <f t="shared" si="0"/>
        <v>6.1398210907275694E-2</v>
      </c>
      <c r="F35" s="566">
        <f t="shared" si="1"/>
        <v>-3.8601789092724312E-2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 t="s">
        <v>306</v>
      </c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</row>
    <row r="36" spans="1:40" x14ac:dyDescent="0.25">
      <c r="A36" s="578"/>
      <c r="B36" s="529" t="s">
        <v>929</v>
      </c>
      <c r="C36" s="530" t="s">
        <v>622</v>
      </c>
      <c r="D36" s="567">
        <v>0.1</v>
      </c>
      <c r="E36" s="568">
        <f t="shared" si="0"/>
        <v>0</v>
      </c>
      <c r="F36" s="566">
        <f t="shared" si="1"/>
        <v>-0.1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 t="s">
        <v>306</v>
      </c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</row>
    <row r="37" spans="1:40" x14ac:dyDescent="0.25">
      <c r="A37" s="578"/>
      <c r="B37" s="529" t="s">
        <v>615</v>
      </c>
      <c r="C37" s="530" t="s">
        <v>622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 t="s">
        <v>306</v>
      </c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</row>
    <row r="38" spans="1:40" x14ac:dyDescent="0.25">
      <c r="A38" s="578"/>
      <c r="B38" s="529" t="s">
        <v>615</v>
      </c>
      <c r="C38" s="530" t="s">
        <v>621</v>
      </c>
      <c r="D38" s="567">
        <v>0.1</v>
      </c>
      <c r="E38" s="568">
        <f t="shared" si="0"/>
        <v>0</v>
      </c>
      <c r="F38" s="566">
        <f t="shared" si="1"/>
        <v>-0.1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 t="s">
        <v>306</v>
      </c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</row>
    <row r="39" spans="1:40" x14ac:dyDescent="0.25">
      <c r="A39" s="578"/>
      <c r="B39" s="533" t="s">
        <v>616</v>
      </c>
      <c r="C39" s="534" t="s">
        <v>622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 t="s">
        <v>306</v>
      </c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</row>
    <row r="40" spans="1:40" x14ac:dyDescent="0.25">
      <c r="A40" s="578"/>
      <c r="B40" s="533" t="s">
        <v>1074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 t="s">
        <v>306</v>
      </c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</row>
    <row r="41" spans="1:40" x14ac:dyDescent="0.25">
      <c r="A41" s="578"/>
      <c r="B41" s="533" t="s">
        <v>930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 t="s">
        <v>306</v>
      </c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</row>
    <row r="42" spans="1:40" x14ac:dyDescent="0.25">
      <c r="A42" s="578"/>
      <c r="B42" s="533" t="s">
        <v>229</v>
      </c>
      <c r="C42" s="534" t="s">
        <v>621</v>
      </c>
      <c r="D42" s="569">
        <v>0.2</v>
      </c>
      <c r="E42" s="570">
        <f t="shared" si="0"/>
        <v>0.29061129484333242</v>
      </c>
      <c r="F42" s="571">
        <f t="shared" si="1"/>
        <v>9.0611294843332413E-2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 t="s">
        <v>306</v>
      </c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</row>
    <row r="43" spans="1:40" x14ac:dyDescent="0.25">
      <c r="A43" s="578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 t="s">
        <v>306</v>
      </c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</row>
    <row r="44" spans="1:40" x14ac:dyDescent="0.25">
      <c r="A44" s="578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 t="s">
        <v>306</v>
      </c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</row>
    <row r="45" spans="1:40" x14ac:dyDescent="0.25">
      <c r="A45" s="578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 t="s">
        <v>306</v>
      </c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</row>
    <row r="46" spans="1:40" x14ac:dyDescent="0.25">
      <c r="A46" s="578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 t="s">
        <v>306</v>
      </c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</row>
    <row r="47" spans="1:40" x14ac:dyDescent="0.25">
      <c r="A47" s="578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 t="s">
        <v>306</v>
      </c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</row>
    <row r="48" spans="1:40" x14ac:dyDescent="0.25">
      <c r="A48" s="578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 t="s">
        <v>306</v>
      </c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</row>
    <row r="49" spans="1:40" x14ac:dyDescent="0.25">
      <c r="A49" s="578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 t="s">
        <v>306</v>
      </c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</row>
    <row r="50" spans="1:40" x14ac:dyDescent="0.25">
      <c r="A50" s="578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 t="s">
        <v>306</v>
      </c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</row>
    <row r="51" spans="1:40" x14ac:dyDescent="0.25">
      <c r="A51" s="578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 t="s">
        <v>306</v>
      </c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</row>
    <row r="52" spans="1:40" x14ac:dyDescent="0.25">
      <c r="A52" s="578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 t="s">
        <v>306</v>
      </c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</row>
    <row r="53" spans="1:40" x14ac:dyDescent="0.25">
      <c r="A53" s="578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 t="s">
        <v>306</v>
      </c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</row>
    <row r="54" spans="1:40" x14ac:dyDescent="0.25">
      <c r="A54" s="578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 t="s">
        <v>306</v>
      </c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</row>
    <row r="55" spans="1:40" x14ac:dyDescent="0.25">
      <c r="A55" s="578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 t="s">
        <v>306</v>
      </c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</row>
    <row r="56" spans="1:40" x14ac:dyDescent="0.25">
      <c r="A56" s="578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 t="s">
        <v>306</v>
      </c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</row>
    <row r="57" spans="1:40" x14ac:dyDescent="0.25">
      <c r="A57" s="578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 t="s">
        <v>306</v>
      </c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</row>
    <row r="58" spans="1:40" x14ac:dyDescent="0.25">
      <c r="A58" s="578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 t="s">
        <v>306</v>
      </c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</row>
    <row r="59" spans="1:40" x14ac:dyDescent="0.25">
      <c r="A59" s="578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 t="s">
        <v>306</v>
      </c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</row>
    <row r="60" spans="1:40" x14ac:dyDescent="0.25">
      <c r="A60" s="578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 t="s">
        <v>306</v>
      </c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</row>
    <row r="61" spans="1:40" x14ac:dyDescent="0.25">
      <c r="A61" s="578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 t="s">
        <v>306</v>
      </c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</row>
    <row r="62" spans="1:40" x14ac:dyDescent="0.25">
      <c r="A62" s="578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 t="s">
        <v>306</v>
      </c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</row>
    <row r="63" spans="1:40" x14ac:dyDescent="0.25">
      <c r="A63" s="578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 t="s">
        <v>306</v>
      </c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</row>
    <row r="64" spans="1:40" x14ac:dyDescent="0.25">
      <c r="A64" s="578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 t="s">
        <v>306</v>
      </c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</row>
    <row r="65" spans="1:40" x14ac:dyDescent="0.25">
      <c r="A65" s="578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 t="s">
        <v>306</v>
      </c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</row>
    <row r="66" spans="1:40" x14ac:dyDescent="0.25">
      <c r="A66" s="578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 t="s">
        <v>306</v>
      </c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</row>
    <row r="67" spans="1:40" x14ac:dyDescent="0.25">
      <c r="A67" s="578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 t="s">
        <v>306</v>
      </c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</row>
    <row r="68" spans="1:40" x14ac:dyDescent="0.25">
      <c r="A68" s="578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 t="s">
        <v>306</v>
      </c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</row>
    <row r="69" spans="1:40" x14ac:dyDescent="0.25">
      <c r="A69" s="578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 t="s">
        <v>306</v>
      </c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</row>
    <row r="70" spans="1:40" x14ac:dyDescent="0.25">
      <c r="A70" s="578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 t="s">
        <v>306</v>
      </c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</row>
    <row r="71" spans="1:40" x14ac:dyDescent="0.25">
      <c r="A71" s="578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 t="s">
        <v>306</v>
      </c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</row>
    <row r="72" spans="1:40" x14ac:dyDescent="0.25">
      <c r="A72" s="578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 t="s">
        <v>306</v>
      </c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</row>
    <row r="73" spans="1:40" x14ac:dyDescent="0.25">
      <c r="A73" s="578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 t="s">
        <v>306</v>
      </c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</row>
    <row r="74" spans="1:40" x14ac:dyDescent="0.25">
      <c r="A74" s="578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 t="s">
        <v>306</v>
      </c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</row>
    <row r="75" spans="1:40" x14ac:dyDescent="0.25">
      <c r="A75" s="578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 t="s">
        <v>306</v>
      </c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</row>
    <row r="76" spans="1:40" x14ac:dyDescent="0.25">
      <c r="A76" s="578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 t="s">
        <v>306</v>
      </c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</row>
    <row r="77" spans="1:40" x14ac:dyDescent="0.25">
      <c r="A77" s="578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 t="s">
        <v>306</v>
      </c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</row>
    <row r="78" spans="1:40" x14ac:dyDescent="0.25">
      <c r="A78" s="578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 t="s">
        <v>306</v>
      </c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</row>
    <row r="79" spans="1:40" x14ac:dyDescent="0.25">
      <c r="A79" s="578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 t="s">
        <v>306</v>
      </c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</row>
    <row r="80" spans="1:40" x14ac:dyDescent="0.25">
      <c r="A80" s="578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 t="s">
        <v>306</v>
      </c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</row>
    <row r="81" spans="1:40" x14ac:dyDescent="0.25">
      <c r="A81" s="578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 t="s">
        <v>306</v>
      </c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</row>
    <row r="82" spans="1:40" x14ac:dyDescent="0.25">
      <c r="A82" s="578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 t="s">
        <v>306</v>
      </c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</row>
    <row r="83" spans="1:40" x14ac:dyDescent="0.25">
      <c r="A83" s="578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 t="s">
        <v>306</v>
      </c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</row>
    <row r="84" spans="1:40" x14ac:dyDescent="0.25">
      <c r="A84" s="578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 t="s">
        <v>306</v>
      </c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</row>
    <row r="85" spans="1:40" x14ac:dyDescent="0.25">
      <c r="A85" s="578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 t="s">
        <v>306</v>
      </c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</row>
    <row r="86" spans="1:40" x14ac:dyDescent="0.25">
      <c r="A86" s="578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 t="s">
        <v>306</v>
      </c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</row>
    <row r="87" spans="1:40" x14ac:dyDescent="0.25">
      <c r="A87" s="578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 t="s">
        <v>306</v>
      </c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</row>
    <row r="88" spans="1:40" x14ac:dyDescent="0.25">
      <c r="A88" s="578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 t="s">
        <v>306</v>
      </c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</row>
    <row r="89" spans="1:40" x14ac:dyDescent="0.25">
      <c r="A89" s="578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 t="s">
        <v>306</v>
      </c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</row>
    <row r="90" spans="1:40" x14ac:dyDescent="0.25">
      <c r="A90" s="578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 t="s">
        <v>306</v>
      </c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</row>
    <row r="91" spans="1:40" x14ac:dyDescent="0.25">
      <c r="A91" s="578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 t="s">
        <v>306</v>
      </c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</row>
    <row r="92" spans="1:40" x14ac:dyDescent="0.25">
      <c r="A92" s="578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 t="s">
        <v>306</v>
      </c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</row>
    <row r="93" spans="1:40" x14ac:dyDescent="0.25">
      <c r="A93" s="578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 t="s">
        <v>306</v>
      </c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</row>
    <row r="94" spans="1:40" x14ac:dyDescent="0.25">
      <c r="A94" s="578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 t="s">
        <v>306</v>
      </c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</row>
    <row r="95" spans="1:40" x14ac:dyDescent="0.25">
      <c r="A95" s="578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 t="s">
        <v>306</v>
      </c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</row>
    <row r="96" spans="1:40" x14ac:dyDescent="0.25">
      <c r="A96" s="578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 t="s">
        <v>306</v>
      </c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</row>
    <row r="97" spans="1:40" x14ac:dyDescent="0.25">
      <c r="A97" s="578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 t="s">
        <v>306</v>
      </c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</row>
    <row r="98" spans="1:40" x14ac:dyDescent="0.25">
      <c r="A98" s="578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 t="s">
        <v>306</v>
      </c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</row>
    <row r="99" spans="1:40" x14ac:dyDescent="0.25">
      <c r="A99" s="578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 t="s">
        <v>306</v>
      </c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</row>
    <row r="100" spans="1:40" x14ac:dyDescent="0.25">
      <c r="A100" s="578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 t="s">
        <v>306</v>
      </c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</row>
    <row r="101" spans="1:40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 t="s">
        <v>306</v>
      </c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</row>
    <row r="102" spans="1:40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 t="s">
        <v>306</v>
      </c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</row>
    <row r="103" spans="1:40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 t="s">
        <v>306</v>
      </c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</row>
    <row r="104" spans="1:40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 t="s">
        <v>306</v>
      </c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</row>
    <row r="105" spans="1:40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 t="s">
        <v>591</v>
      </c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 t="s">
        <v>306</v>
      </c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</row>
    <row r="106" spans="1:40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</row>
    <row r="107" spans="1:40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</row>
    <row r="108" spans="1:40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</row>
    <row r="109" spans="1:40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</row>
    <row r="110" spans="1:40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</row>
    <row r="111" spans="1:40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</row>
    <row r="112" spans="1:40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</row>
    <row r="113" spans="1:40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</row>
    <row r="114" spans="1:40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</row>
    <row r="115" spans="1:40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</row>
    <row r="116" spans="1:40" x14ac:dyDescent="0.25">
      <c r="B116" s="19"/>
      <c r="C116" s="19"/>
      <c r="D116" s="19"/>
      <c r="E116" s="19"/>
      <c r="F116" s="19"/>
    </row>
  </sheetData>
  <autoFilter ref="H14:AM100" xr:uid="{36190158-974E-437F-8313-5EAE6F735724}"/>
  <sortState xmlns:xlrd2="http://schemas.microsoft.com/office/spreadsheetml/2017/richdata2" ref="H15:AO18">
    <sortCondition descending="1" ref="AO15:AO18"/>
    <sortCondition ref="L15:L18"/>
  </sortState>
  <conditionalFormatting sqref="K3:N6 K8:N11">
    <cfRule type="expression" dxfId="182" priority="165">
      <formula>$M3&gt;$N3</formula>
    </cfRule>
  </conditionalFormatting>
  <conditionalFormatting sqref="L1:M1">
    <cfRule type="cellIs" dxfId="181" priority="162" operator="notBetween">
      <formula>0.99</formula>
      <formula>1.01</formula>
    </cfRule>
  </conditionalFormatting>
  <conditionalFormatting sqref="K7:N7">
    <cfRule type="expression" dxfId="180" priority="161">
      <formula>$M7&gt;$N7</formula>
    </cfRule>
  </conditionalFormatting>
  <conditionalFormatting sqref="D5">
    <cfRule type="cellIs" dxfId="179" priority="160" operator="greaterThan">
      <formula>TODAY()-60</formula>
    </cfRule>
  </conditionalFormatting>
  <conditionalFormatting sqref="D13:E13">
    <cfRule type="cellIs" dxfId="178" priority="158" operator="notBetween">
      <formula>0.99</formula>
      <formula>1.01</formula>
    </cfRule>
  </conditionalFormatting>
  <conditionalFormatting sqref="D3:E3">
    <cfRule type="cellIs" dxfId="177" priority="157" operator="notEqual">
      <formula>"D"</formula>
    </cfRule>
  </conditionalFormatting>
  <conditionalFormatting sqref="P19:P100 W19:W100">
    <cfRule type="cellIs" dxfId="176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175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74" priority="166" stopIfTrue="1">
      <formula>$AH$15&lt;0</formula>
    </cfRule>
  </conditionalFormatting>
  <conditionalFormatting sqref="H16:AI16">
    <cfRule type="expression" dxfId="173" priority="167" stopIfTrue="1">
      <formula>$AH$16&lt;0</formula>
    </cfRule>
  </conditionalFormatting>
  <conditionalFormatting sqref="H17:AI17">
    <cfRule type="expression" dxfId="172" priority="168" stopIfTrue="1">
      <formula>$AH$17&lt;0</formula>
    </cfRule>
  </conditionalFormatting>
  <conditionalFormatting sqref="H18:AI18">
    <cfRule type="expression" dxfId="171" priority="169" stopIfTrue="1">
      <formula>$AH$18&lt;0</formula>
    </cfRule>
  </conditionalFormatting>
  <hyperlinks>
    <hyperlink ref="B2" location="Dashboard!A1" display="Go to Dashboard" xr:uid="{59D1B4D2-6352-47F9-83A7-49F0CAF6FE17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745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5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E431C-C812-49D6-B3F7-81ACA46FED77}">
  <sheetPr codeName="Sheet3">
    <tabColor rgb="FFFFFFFF"/>
  </sheetPr>
  <dimension ref="A1:AM116"/>
  <sheetViews>
    <sheetView zoomScale="80" zoomScaleNormal="80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  <col min="40" max="40" width="4.28515625" customWidth="1"/>
  </cols>
  <sheetData>
    <row r="1" spans="1:39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</row>
    <row r="2" spans="1:39" ht="28.5" customHeight="1" x14ac:dyDescent="0.25">
      <c r="A2" s="19"/>
      <c r="B2" s="535" t="s">
        <v>26</v>
      </c>
      <c r="C2" s="551"/>
      <c r="D2" s="551" t="s">
        <v>923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0.14633828991008729</v>
      </c>
      <c r="M3" s="131">
        <f>SUMIF($L$15:$L$100, "VIA *", AA$15:AA$100)</f>
        <v>0.14633828991008729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46069</v>
      </c>
      <c r="R3" s="248" t="s">
        <v>12</v>
      </c>
      <c r="S3" s="254"/>
      <c r="T3" s="254">
        <v>360</v>
      </c>
      <c r="U3" s="268">
        <v>48603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x14ac:dyDescent="0.25">
      <c r="A4" s="19"/>
      <c r="B4" s="553" t="s">
        <v>42</v>
      </c>
      <c r="C4" s="238" t="s">
        <v>40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0.19293388604490064</v>
      </c>
      <c r="M4" s="132">
        <f>SUMPRODUCT($V$15:$V$100,AI15:AI100)</f>
        <v>0.19293388604490064</v>
      </c>
      <c r="N4" s="133">
        <f>IFERROR(INDEX(Dashboard!$AD:$AD,MATCH($D$2,Dashboard!$A:$A,0)),INDEX(Dashboard!$AD:$AD,MATCH(VALUE($D$2),Dashboard!$A:$A,0)))</f>
        <v>0.5</v>
      </c>
      <c r="O4" s="19"/>
      <c r="P4" s="19"/>
      <c r="Q4" s="587">
        <v>46066</v>
      </c>
      <c r="R4" s="249" t="s">
        <v>1098</v>
      </c>
      <c r="S4" s="255"/>
      <c r="T4" s="255">
        <v>-20</v>
      </c>
      <c r="U4" s="269">
        <v>-6865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x14ac:dyDescent="0.25">
      <c r="A5" s="19"/>
      <c r="B5" s="554" t="s">
        <v>931</v>
      </c>
      <c r="C5" s="556">
        <v>46037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8.2652600954245398E-2</v>
      </c>
      <c r="M5" s="134">
        <f>SUMIF($S$15:$S$100, "Actions*", AI$15:AI$100)</f>
        <v>8.2652600954245398E-2</v>
      </c>
      <c r="N5" s="135">
        <f>IFERROR(INDEX(Dashboard!$W:$W,MATCH($D$2,Dashboard!$A:$A,0)),INDEX(Dashboard!$W:$W,MATCH(VALUE($D$2),Dashboard!$A:$A,0)))</f>
        <v>0.5</v>
      </c>
      <c r="O5" s="19"/>
      <c r="P5" s="19"/>
      <c r="Q5" s="587">
        <v>46066</v>
      </c>
      <c r="R5" s="249" t="s">
        <v>1084</v>
      </c>
      <c r="S5" s="255"/>
      <c r="T5" s="255">
        <v>-25000</v>
      </c>
      <c r="U5" s="269">
        <v>-23441.61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x14ac:dyDescent="0.25">
      <c r="A6" s="19"/>
      <c r="B6" s="25" t="s">
        <v>51</v>
      </c>
      <c r="C6" s="557"/>
      <c r="D6" s="574">
        <f>SUM(Y15:Y100)</f>
        <v>483212.9037687059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0.33028766867112169</v>
      </c>
      <c r="M6" s="136">
        <f>SUMIF($T$15:$T$100, "*Obligations d'Etat*", AI$15:AI$100)+SUMIF($T$15:$T$100, "Crédit*", AI$15:AI$100)+SUMIF($T$15:$T$100, "*Convertibles*", AI$15:AI$100)</f>
        <v>0.33028766867112169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46066</v>
      </c>
      <c r="R6" s="249" t="s">
        <v>1083</v>
      </c>
      <c r="S6" s="255"/>
      <c r="T6" s="255">
        <v>-28000</v>
      </c>
      <c r="U6" s="269">
        <v>-26553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4.8719828912657942E-2</v>
      </c>
      <c r="M7" s="136">
        <f>SUMIF($S$15:$S$100, "*Performance Absolue*", AI$15:AI$100)+SUMIF($S$15:$S$100, "*Alternative Investment*", AI$15:AI$100)</f>
        <v>4.8719828912657942E-2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46066</v>
      </c>
      <c r="R7" s="249" t="s">
        <v>1080</v>
      </c>
      <c r="S7" s="255"/>
      <c r="T7" s="255">
        <v>-13000</v>
      </c>
      <c r="U7" s="269">
        <v>-9445.7999999999993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x14ac:dyDescent="0.25">
      <c r="A8" s="19"/>
      <c r="B8" s="26" t="s">
        <v>46</v>
      </c>
      <c r="C8" s="343"/>
      <c r="D8" s="41"/>
      <c r="E8" s="27" t="s">
        <v>1361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5.1737028968014624E-2</v>
      </c>
      <c r="M8" s="136">
        <f>SUMIF($T$15:$T$100, "*Produits Structurés*", AI$15:AI$100) + SUMIF($T$15:$T$100, "Matières Premières*", AI$15:AI$100) + SUMIF($T$15:$T$100, "*Certificats*", AI$15:AI$100)</f>
        <v>5.1737028968014624E-2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46066</v>
      </c>
      <c r="R8" s="249" t="s">
        <v>1083</v>
      </c>
      <c r="S8" s="255"/>
      <c r="T8" s="255">
        <v>-150</v>
      </c>
      <c r="U8" s="269">
        <v>-21212.7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</row>
    <row r="9" spans="1:39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9.7618460997429352E-2</v>
      </c>
      <c r="M9" s="136">
        <f>SUMIF($T$15:$T$100, "*Diversifié*", AI$15:AI$100)</f>
        <v>9.7618460997429352E-2</v>
      </c>
      <c r="N9" s="135" t="s">
        <v>306</v>
      </c>
      <c r="O9" s="19"/>
      <c r="P9" s="19"/>
      <c r="Q9" s="587">
        <v>46064</v>
      </c>
      <c r="R9" s="249" t="s">
        <v>1099</v>
      </c>
      <c r="S9" s="255"/>
      <c r="T9" s="255">
        <v>-15000</v>
      </c>
      <c r="U9" s="269">
        <v>-13074.92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</row>
    <row r="10" spans="1:39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46064</v>
      </c>
      <c r="R10" s="249" t="s">
        <v>1080</v>
      </c>
      <c r="S10" s="255"/>
      <c r="T10" s="255">
        <v>-30000</v>
      </c>
      <c r="U10" s="269">
        <v>-24202.65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0.38898441149653118</v>
      </c>
      <c r="M11" s="132">
        <f>SUMIF($T$15:$T$100, "*Cash*", AI$15:AI$100)+SUMIF($S$15:$S$100, "*Monétaire*", AI$15:AI$100)</f>
        <v>0.38898441149653118</v>
      </c>
      <c r="N11" s="133" t="s">
        <v>306</v>
      </c>
      <c r="O11" s="19"/>
      <c r="P11" s="19"/>
      <c r="Q11" s="588">
        <v>46064</v>
      </c>
      <c r="R11" s="250" t="s">
        <v>1087</v>
      </c>
      <c r="S11" s="256"/>
      <c r="T11" s="256">
        <v>-20000</v>
      </c>
      <c r="U11" s="270">
        <v>-20590.560000000001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x14ac:dyDescent="0.25">
      <c r="A13" s="19"/>
      <c r="B13" s="19"/>
      <c r="C13" s="19"/>
      <c r="D13" s="137">
        <f>SUM(D15:D50)</f>
        <v>0.99999999999999989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289" t="s">
        <v>1333</v>
      </c>
      <c r="AK14" s="289" t="s">
        <v>1334</v>
      </c>
      <c r="AL14" s="289" t="s">
        <v>1333</v>
      </c>
      <c r="AM14" s="289" t="s">
        <v>1335</v>
      </c>
    </row>
    <row r="15" spans="1:39" x14ac:dyDescent="0.25">
      <c r="A15" s="578"/>
      <c r="B15" s="531" t="s">
        <v>222</v>
      </c>
      <c r="C15" s="532" t="s">
        <v>620</v>
      </c>
      <c r="D15" s="561">
        <v>0.05</v>
      </c>
      <c r="E15" s="562">
        <f t="shared" ref="E15:E50" si="0">SUMIFS($AI$15:$AI$100,$T$15:$T$100,$B15,$U$15:$U$100,$C15)</f>
        <v>4.3586226996161243E-2</v>
      </c>
      <c r="F15" s="563">
        <f t="shared" ref="F15:F50" si="1">E15-D15</f>
        <v>-6.4137730038387603E-3</v>
      </c>
      <c r="G15" s="43"/>
      <c r="H15" s="542" t="s">
        <v>1123</v>
      </c>
      <c r="I15" s="543" t="s">
        <v>923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93263.86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32" si="2">IF(H15&lt;&gt;"",R15*W15*Q15*P15,"")</f>
        <v>93263.86</v>
      </c>
      <c r="Z15" s="7">
        <f>IF(O15&lt;&gt;"",(Y15+$D$7)/($D$6+$D$7),"")</f>
        <v>0.19300780105955442</v>
      </c>
      <c r="AA15" s="17">
        <f t="shared" ref="AA15:AA46" si="3">IF(S15&lt;&gt;"",Z15,"")</f>
        <v>0.19300780105955442</v>
      </c>
      <c r="AB15" s="196">
        <f t="shared" ref="AB15:AB32" si="4">IF(AND(S15&lt;&gt;"",X15&lt;&gt;"-"),AA15-X15,"")</f>
        <v>0.19300780105955442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Q15-SUMIF(O16:O100,O15,AF16:AF100)+$D$7-SUMIF(O16:O100,"BRL",AG16:AG100)</f>
        <v>93263.86</v>
      </c>
      <c r="AG15" s="539" t="s">
        <v>306</v>
      </c>
      <c r="AH15" s="45">
        <f>AF15</f>
        <v>93263.86</v>
      </c>
      <c r="AI15" s="46">
        <f>(AH15*P15)/($D$6+$D$7)</f>
        <v>0.19300780105955442</v>
      </c>
      <c r="AJ15" s="19"/>
      <c r="AK15" s="19" t="str" cm="1">
        <f t="array" ref="AK15">_xll.BDP(I15&amp;" isin","DUR_MID","YLD_FLAG=1")</f>
        <v>#N/A Invalid Security</v>
      </c>
      <c r="AL15" s="19" t="str" cm="1">
        <f t="array" ref="AL15">_xll.BDP(J15&amp;" isin","YAS_YLD_SPREAD")</f>
        <v>#N/A Invalid Security</v>
      </c>
      <c r="AM15" s="19" t="str" cm="1">
        <f t="array" ref="AM15">_xll.BDP(K15&amp;" isin","YAS_BOND_YLD")</f>
        <v>#N/A Invalid Security</v>
      </c>
    </row>
    <row r="16" spans="1:39" x14ac:dyDescent="0.25">
      <c r="A16" s="578"/>
      <c r="B16" s="529" t="s">
        <v>221</v>
      </c>
      <c r="C16" s="530" t="s">
        <v>621</v>
      </c>
      <c r="D16" s="564">
        <v>0.05</v>
      </c>
      <c r="E16" s="565">
        <f t="shared" si="0"/>
        <v>3.9066373958084162E-2</v>
      </c>
      <c r="F16" s="566">
        <f t="shared" si="1"/>
        <v>-1.0933626041915841E-2</v>
      </c>
      <c r="G16" s="43"/>
      <c r="H16" s="542" t="s">
        <v>1131</v>
      </c>
      <c r="I16" s="543" t="s">
        <v>923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32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 t="str" cm="1">
        <f t="array" ref="AK16">_xll.BDP(I16&amp;" isin","DUR_MID","YLD_FLAG=1")</f>
        <v>#N/A Invalid Security</v>
      </c>
      <c r="AL16" s="19" t="str" cm="1">
        <f t="array" ref="AL16">_xll.BDP(J16&amp;" isin","YAS_YLD_SPREAD")</f>
        <v>#N/A Invalid Security</v>
      </c>
      <c r="AM16" s="19" t="str" cm="1">
        <f t="array" ref="AM16">_xll.BDP(K16&amp;" isin","YAS_BOND_YLD")</f>
        <v>#N/A Invalid Security</v>
      </c>
    </row>
    <row r="17" spans="1:39" x14ac:dyDescent="0.25">
      <c r="A17" s="578"/>
      <c r="B17" s="529" t="s">
        <v>223</v>
      </c>
      <c r="C17" s="530" t="s">
        <v>622</v>
      </c>
      <c r="D17" s="564">
        <v>0.05</v>
      </c>
      <c r="E17" s="565">
        <f t="shared" si="0"/>
        <v>0</v>
      </c>
      <c r="F17" s="566">
        <f t="shared" si="1"/>
        <v>-0.05</v>
      </c>
      <c r="G17" s="43"/>
      <c r="H17" s="542" t="s">
        <v>1133</v>
      </c>
      <c r="I17" s="543" t="s">
        <v>923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 t="str" cm="1">
        <f t="array" ref="AK17">_xll.BDP(I17&amp;" isin","DUR_MID","YLD_FLAG=1")</f>
        <v>#N/A Invalid Security</v>
      </c>
      <c r="AL17" s="19" t="str" cm="1">
        <f t="array" ref="AL17">_xll.BDP(J17&amp;" isin","YAS_YLD_SPREAD")</f>
        <v>#N/A Invalid Security</v>
      </c>
      <c r="AM17" s="19" t="str" cm="1">
        <f t="array" ref="AM17">_xll.BDP(K17&amp;" isin","YAS_BOND_YLD")</f>
        <v>#N/A Invalid Security</v>
      </c>
    </row>
    <row r="18" spans="1:39" x14ac:dyDescent="0.25">
      <c r="A18" s="578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923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0.84474432217219497</v>
      </c>
      <c r="Q18" s="546">
        <v>15662.68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13230.959999999995</v>
      </c>
      <c r="Z18" s="7">
        <f t="shared" si="5"/>
        <v>2.7381222431785701E-2</v>
      </c>
      <c r="AA18" s="17">
        <f t="shared" si="3"/>
        <v>2.7381222431785701E-2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15662.68</v>
      </c>
      <c r="AI18" s="46">
        <f>(AH18*P18)/($D$6+$D$7)</f>
        <v>2.7381222431785701E-2</v>
      </c>
      <c r="AJ18" s="19"/>
      <c r="AK18" s="19" t="str" cm="1">
        <f t="array" ref="AK18">_xll.BDP(I18&amp;" isin","DUR_MID","YLD_FLAG=1")</f>
        <v>#N/A Invalid Security</v>
      </c>
      <c r="AL18" s="19" t="str" cm="1">
        <f t="array" ref="AL18">_xll.BDP(J18&amp;" isin","YAS_YLD_SPREAD")</f>
        <v>#N/A Invalid Security</v>
      </c>
      <c r="AM18" s="19" t="str" cm="1">
        <f t="array" ref="AM18">_xll.BDP(K18&amp;" isin","YAS_BOND_YLD")</f>
        <v>#N/A Invalid Security</v>
      </c>
    </row>
    <row r="19" spans="1:39" x14ac:dyDescent="0.25">
      <c r="A19" s="578"/>
      <c r="B19" s="529" t="s">
        <v>16</v>
      </c>
      <c r="C19" s="530" t="s">
        <v>16</v>
      </c>
      <c r="D19" s="567">
        <v>0</v>
      </c>
      <c r="E19" s="568">
        <f t="shared" si="0"/>
        <v>0.22038902349134012</v>
      </c>
      <c r="F19" s="566">
        <f t="shared" si="1"/>
        <v>0.22038902349134012</v>
      </c>
      <c r="G19" s="43"/>
      <c r="H19" s="197" t="s">
        <v>1153</v>
      </c>
      <c r="I19" s="242" t="s">
        <v>923</v>
      </c>
      <c r="J19" s="242" t="s">
        <v>1154</v>
      </c>
      <c r="K19" s="242" t="s">
        <v>1092</v>
      </c>
      <c r="L19" s="572" t="s">
        <v>1093</v>
      </c>
      <c r="M19" s="572"/>
      <c r="N19" s="572"/>
      <c r="O19" s="241" t="s">
        <v>865</v>
      </c>
      <c r="P19" s="243">
        <v>0.84474432217219497</v>
      </c>
      <c r="Q19" s="244">
        <v>39</v>
      </c>
      <c r="R19" s="245">
        <v>639.29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 t="s">
        <v>306</v>
      </c>
      <c r="Y19" s="247">
        <f t="shared" si="2"/>
        <v>21061.427311137035</v>
      </c>
      <c r="Z19" s="7">
        <f t="shared" si="5"/>
        <v>4.3586226996161243E-2</v>
      </c>
      <c r="AA19" s="17">
        <f t="shared" si="3"/>
        <v>4.3586226996161243E-2</v>
      </c>
      <c r="AB19" s="196" t="str">
        <f t="shared" si="4"/>
        <v/>
      </c>
      <c r="AC19" s="247">
        <f t="shared" ref="AC19:AC32" si="6">IF(AND($AA19&lt;&gt;"",Q19&lt;&gt;""),($D$6+$D$7)*AA19-Y19,"")</f>
        <v>0</v>
      </c>
      <c r="AD19" s="246">
        <f t="shared" ref="AD19:AD32" si="7">IF(AND($AC19&lt;&gt;""),AC19/R19/W19/P19,"")</f>
        <v>0</v>
      </c>
      <c r="AE19" s="18">
        <f t="shared" ref="AE19:AE32" si="8">IF(Q19&lt;&gt;"",ROUND(AD19,0),"")</f>
        <v>0</v>
      </c>
      <c r="AF19" s="247">
        <f t="shared" ref="AF19:AF32" si="9">IF(AD19&lt;&gt;"",AE19*R19*W19,"")</f>
        <v>0</v>
      </c>
      <c r="AG19" s="247">
        <f t="shared" ref="AG19:AG32" si="10">IF(AD19&lt;&gt;"",AE19*R19*W19*P19,"")</f>
        <v>0</v>
      </c>
      <c r="AH19" s="45">
        <f t="shared" ref="AH19:AH32" si="11">IF(H19&lt;&gt;"",AE19+Q19,"")</f>
        <v>39</v>
      </c>
      <c r="AI19" s="46">
        <f t="shared" ref="AI19:AI32" si="12">IF(AH19&lt;&gt;"",(AH19*R19*W19*P19)/($D$6+$D$7),"")</f>
        <v>4.3586226996161243E-2</v>
      </c>
      <c r="AJ19" s="19"/>
      <c r="AK19" s="19" t="str" cm="1">
        <f t="array" ref="AK19">_xll.BDP(I19&amp;" isin","DUR_MID","YLD_FLAG=1")</f>
        <v>#N/A Invalid Security</v>
      </c>
      <c r="AL19" s="19" t="str" cm="1">
        <f t="array" ref="AL19">_xll.BDP(J19&amp;" isin","YAS_YLD_SPREAD")</f>
        <v>#N/A N/A</v>
      </c>
      <c r="AM19" s="19" t="str" cm="1">
        <f t="array" ref="AM19">_xll.BDP(K19&amp;" isin","YAS_BOND_YLD")</f>
        <v>#N/A Invalid Security</v>
      </c>
    </row>
    <row r="20" spans="1:39" x14ac:dyDescent="0.25">
      <c r="A20" s="578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1155</v>
      </c>
      <c r="I20" s="242" t="s">
        <v>923</v>
      </c>
      <c r="J20" s="242" t="s">
        <v>1156</v>
      </c>
      <c r="K20" s="242" t="s">
        <v>1094</v>
      </c>
      <c r="L20" s="572" t="s">
        <v>1095</v>
      </c>
      <c r="M20" s="572"/>
      <c r="N20" s="572"/>
      <c r="O20" s="241" t="s">
        <v>58</v>
      </c>
      <c r="P20" s="243">
        <v>1</v>
      </c>
      <c r="Q20" s="244">
        <v>10171</v>
      </c>
      <c r="R20" s="245">
        <v>1.8560000000000001</v>
      </c>
      <c r="S20" s="2" t="s">
        <v>220</v>
      </c>
      <c r="T20" s="2" t="s">
        <v>221</v>
      </c>
      <c r="U20" s="2" t="s">
        <v>621</v>
      </c>
      <c r="V20" s="109">
        <v>1</v>
      </c>
      <c r="W20" s="579">
        <v>1</v>
      </c>
      <c r="X20" s="130" t="s">
        <v>306</v>
      </c>
      <c r="Y20" s="247">
        <f t="shared" si="2"/>
        <v>18877.376</v>
      </c>
      <c r="Z20" s="7">
        <f t="shared" si="5"/>
        <v>3.9066373958084162E-2</v>
      </c>
      <c r="AA20" s="17">
        <f t="shared" si="3"/>
        <v>3.9066373958084162E-2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10171</v>
      </c>
      <c r="AI20" s="46">
        <f t="shared" si="12"/>
        <v>3.9066373958084162E-2</v>
      </c>
      <c r="AJ20" s="19"/>
      <c r="AK20" s="19" t="str" cm="1">
        <f t="array" ref="AK20">_xll.BDP(I20&amp;" isin","DUR_MID","YLD_FLAG=1")</f>
        <v>#N/A Invalid Security</v>
      </c>
      <c r="AL20" s="19" t="str" cm="1">
        <f t="array" ref="AL20">_xll.BDP(J20&amp;" isin","YAS_YLD_SPREAD")</f>
        <v>#N/A N/A</v>
      </c>
      <c r="AM20" s="19" t="str" cm="1">
        <f t="array" ref="AM20">_xll.BDP(K20&amp;" isin","YAS_BOND_YLD")</f>
        <v>#N/A Invalid Security</v>
      </c>
    </row>
    <row r="21" spans="1:39" x14ac:dyDescent="0.25">
      <c r="A21" s="578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1173</v>
      </c>
      <c r="I21" s="242" t="s">
        <v>923</v>
      </c>
      <c r="J21" s="242" t="s">
        <v>707</v>
      </c>
      <c r="K21" s="242" t="s">
        <v>543</v>
      </c>
      <c r="L21" s="572" t="s">
        <v>6</v>
      </c>
      <c r="M21" s="572"/>
      <c r="N21" s="572"/>
      <c r="O21" s="241" t="s">
        <v>58</v>
      </c>
      <c r="P21" s="243">
        <v>1</v>
      </c>
      <c r="Q21" s="244">
        <v>41</v>
      </c>
      <c r="R21" s="245">
        <v>1150.5</v>
      </c>
      <c r="S21" s="2" t="s">
        <v>226</v>
      </c>
      <c r="T21" s="2" t="s">
        <v>227</v>
      </c>
      <c r="U21" s="2" t="s">
        <v>622</v>
      </c>
      <c r="V21" s="109">
        <v>0.45</v>
      </c>
      <c r="W21" s="579">
        <v>1</v>
      </c>
      <c r="X21" s="130">
        <v>0.1</v>
      </c>
      <c r="Y21" s="247">
        <f t="shared" si="2"/>
        <v>47170.5</v>
      </c>
      <c r="Z21" s="7">
        <f t="shared" si="5"/>
        <v>9.7618460997429352E-2</v>
      </c>
      <c r="AA21" s="17">
        <f t="shared" si="3"/>
        <v>9.7618460997429352E-2</v>
      </c>
      <c r="AB21" s="196">
        <f t="shared" si="4"/>
        <v>-2.381539002570654E-3</v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41</v>
      </c>
      <c r="AI21" s="46">
        <f t="shared" si="12"/>
        <v>9.7618460997429352E-2</v>
      </c>
      <c r="AJ21" s="19"/>
      <c r="AK21" s="19" t="str" cm="1">
        <f t="array" ref="AK21">_xll.BDP(I21&amp;" isin","DUR_MID","YLD_FLAG=1")</f>
        <v>#N/A Invalid Security</v>
      </c>
      <c r="AL21" s="19" t="str" cm="1">
        <f t="array" ref="AL21">_xll.BDP(J21&amp;" isin","YAS_YLD_SPREAD")</f>
        <v>#N/A N/A</v>
      </c>
      <c r="AM21" s="19" t="str" cm="1">
        <f t="array" ref="AM21">_xll.BDP(K21&amp;" isin","YAS_BOND_YLD")</f>
        <v>#N/A N/A</v>
      </c>
    </row>
    <row r="22" spans="1:39" x14ac:dyDescent="0.25">
      <c r="A22" s="578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1319</v>
      </c>
      <c r="I22" s="242" t="s">
        <v>923</v>
      </c>
      <c r="J22" s="242" t="s">
        <v>1317</v>
      </c>
      <c r="K22" s="242" t="s">
        <v>1320</v>
      </c>
      <c r="L22" s="572" t="s">
        <v>1316</v>
      </c>
      <c r="M22" s="572"/>
      <c r="N22" s="572"/>
      <c r="O22" s="241" t="s">
        <v>58</v>
      </c>
      <c r="P22" s="243">
        <v>1</v>
      </c>
      <c r="Q22" s="244">
        <v>25000</v>
      </c>
      <c r="R22" s="245">
        <v>100</v>
      </c>
      <c r="S22" s="2" t="s">
        <v>66</v>
      </c>
      <c r="T22" s="2" t="s">
        <v>929</v>
      </c>
      <c r="U22" s="2" t="s">
        <v>621</v>
      </c>
      <c r="V22" s="109">
        <v>1</v>
      </c>
      <c r="W22" s="579">
        <v>0.01</v>
      </c>
      <c r="X22" s="130" t="s">
        <v>306</v>
      </c>
      <c r="Y22" s="247">
        <f t="shared" si="2"/>
        <v>25000</v>
      </c>
      <c r="Z22" s="7">
        <f t="shared" si="5"/>
        <v>5.1737028968014624E-2</v>
      </c>
      <c r="AA22" s="17">
        <f t="shared" si="3"/>
        <v>5.1737028968014624E-2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25000</v>
      </c>
      <c r="AI22" s="46">
        <f t="shared" si="12"/>
        <v>5.1737028968014624E-2</v>
      </c>
      <c r="AJ22" s="19"/>
      <c r="AK22" s="19" t="str" cm="1">
        <f t="array" ref="AK22">_xll.BDP(I22&amp;" isin","DUR_MID","YLD_FLAG=1")</f>
        <v>#N/A Invalid Security</v>
      </c>
      <c r="AL22" s="19" t="str" cm="1">
        <f t="array" ref="AL22">_xll.BDP(J22&amp;" isin","YAS_YLD_SPREAD")</f>
        <v>#N/A N/A</v>
      </c>
      <c r="AM22" s="19" t="str" cm="1">
        <f t="array" ref="AM22">_xll.BDP(K22&amp;" isin","YAS_BOND_YLD")</f>
        <v>#N/A N/A</v>
      </c>
    </row>
    <row r="23" spans="1:39" x14ac:dyDescent="0.25">
      <c r="A23" s="578"/>
      <c r="B23" s="529" t="s">
        <v>13</v>
      </c>
      <c r="C23" s="530" t="s">
        <v>621</v>
      </c>
      <c r="D23" s="567"/>
      <c r="E23" s="568">
        <f t="shared" si="0"/>
        <v>7.5009524235024438E-2</v>
      </c>
      <c r="F23" s="566">
        <f t="shared" si="1"/>
        <v>7.5009524235024438E-2</v>
      </c>
      <c r="G23" s="43"/>
      <c r="H23" s="197" t="s">
        <v>1136</v>
      </c>
      <c r="I23" s="242" t="s">
        <v>923</v>
      </c>
      <c r="J23" s="242" t="s">
        <v>1137</v>
      </c>
      <c r="K23" s="242" t="s">
        <v>1078</v>
      </c>
      <c r="L23" s="572" t="s">
        <v>1079</v>
      </c>
      <c r="M23" s="572"/>
      <c r="N23" s="572"/>
      <c r="O23" s="241" t="s">
        <v>865</v>
      </c>
      <c r="P23" s="243">
        <v>0.84474432217219497</v>
      </c>
      <c r="Q23" s="244">
        <v>12000</v>
      </c>
      <c r="R23" s="245">
        <v>96.736000000000004</v>
      </c>
      <c r="S23" s="2" t="s">
        <v>13</v>
      </c>
      <c r="T23" s="2" t="s">
        <v>13</v>
      </c>
      <c r="U23" s="2" t="s">
        <v>620</v>
      </c>
      <c r="V23" s="109">
        <v>0</v>
      </c>
      <c r="W23" s="579">
        <v>0.01</v>
      </c>
      <c r="X23" s="130" t="s">
        <v>306</v>
      </c>
      <c r="Y23" s="247">
        <f t="shared" si="2"/>
        <v>9806.0624099579363</v>
      </c>
      <c r="Z23" s="7">
        <f t="shared" si="5"/>
        <v>2.0293461398646122E-2</v>
      </c>
      <c r="AA23" s="17">
        <f t="shared" si="3"/>
        <v>2.0293461398646122E-2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12000</v>
      </c>
      <c r="AI23" s="46">
        <f t="shared" si="12"/>
        <v>2.0293461398646118E-2</v>
      </c>
      <c r="AJ23" s="19"/>
      <c r="AK23" s="19" t="str" cm="1">
        <f t="array" ref="AK23">_xll.BDP(I23&amp;" isin","DUR_MID","YLD_FLAG=1")</f>
        <v>#N/A Invalid Security</v>
      </c>
      <c r="AL23" s="19" cm="1">
        <f t="array" ref="AL23">_xll.BDP(J23&amp;" isin","YAS_YLD_SPREAD")</f>
        <v>418.86250000000001</v>
      </c>
      <c r="AM23" s="19" cm="1">
        <f t="array" ref="AM23">_xll.BDP(K23&amp;" isin","YAS_BOND_YLD")</f>
        <v>7.8405469999999999</v>
      </c>
    </row>
    <row r="24" spans="1:39" x14ac:dyDescent="0.25">
      <c r="A24" s="578"/>
      <c r="B24" s="529" t="s">
        <v>13</v>
      </c>
      <c r="C24" s="530" t="s">
        <v>620</v>
      </c>
      <c r="D24" s="567"/>
      <c r="E24" s="568">
        <f t="shared" si="0"/>
        <v>0.14183733279287547</v>
      </c>
      <c r="F24" s="566">
        <f t="shared" si="1"/>
        <v>0.14183733279287547</v>
      </c>
      <c r="G24" s="43"/>
      <c r="H24" s="197" t="s">
        <v>1146</v>
      </c>
      <c r="I24" s="242" t="s">
        <v>923</v>
      </c>
      <c r="J24" s="242" t="s">
        <v>1147</v>
      </c>
      <c r="K24" s="242" t="s">
        <v>1085</v>
      </c>
      <c r="L24" s="572" t="s">
        <v>1086</v>
      </c>
      <c r="M24" s="572"/>
      <c r="N24" s="572"/>
      <c r="O24" s="241" t="s">
        <v>865</v>
      </c>
      <c r="P24" s="243">
        <v>0.84474432217219497</v>
      </c>
      <c r="Q24" s="244">
        <v>23000</v>
      </c>
      <c r="R24" s="245">
        <v>107.395</v>
      </c>
      <c r="S24" s="2" t="s">
        <v>13</v>
      </c>
      <c r="T24" s="2" t="s">
        <v>13</v>
      </c>
      <c r="U24" s="2" t="s">
        <v>620</v>
      </c>
      <c r="V24" s="109">
        <v>0</v>
      </c>
      <c r="W24" s="579">
        <v>0.01</v>
      </c>
      <c r="X24" s="130" t="s">
        <v>306</v>
      </c>
      <c r="Y24" s="247">
        <f t="shared" si="2"/>
        <v>20865.902790327062</v>
      </c>
      <c r="Z24" s="7">
        <f t="shared" si="5"/>
        <v>4.3181592684277133E-2</v>
      </c>
      <c r="AA24" s="17">
        <f t="shared" si="3"/>
        <v>4.3181592684277133E-2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23000</v>
      </c>
      <c r="AI24" s="46">
        <f t="shared" si="12"/>
        <v>4.318159268427714E-2</v>
      </c>
      <c r="AJ24" s="19"/>
      <c r="AK24" s="19" t="str" cm="1">
        <f t="array" ref="AK24">_xll.BDP(I24&amp;" isin","DUR_MID","YLD_FLAG=1")</f>
        <v>#N/A Invalid Security</v>
      </c>
      <c r="AL24" s="19" cm="1">
        <f t="array" ref="AL24">_xll.BDP(J24&amp;" isin","YAS_YLD_SPREAD")</f>
        <v>80.939000000000007</v>
      </c>
      <c r="AM24" s="19" cm="1">
        <f t="array" ref="AM24">_xll.BDP(K24&amp;" isin","YAS_BOND_YLD")</f>
        <v>4.2832530000000002</v>
      </c>
    </row>
    <row r="25" spans="1:39" x14ac:dyDescent="0.25">
      <c r="A25" s="578"/>
      <c r="B25" s="529" t="s">
        <v>249</v>
      </c>
      <c r="C25" s="530" t="s">
        <v>621</v>
      </c>
      <c r="D25" s="567">
        <v>0.125</v>
      </c>
      <c r="E25" s="568">
        <f t="shared" si="0"/>
        <v>0</v>
      </c>
      <c r="F25" s="566">
        <f t="shared" si="1"/>
        <v>-0.125</v>
      </c>
      <c r="G25" s="43"/>
      <c r="H25" s="197" t="s">
        <v>1321</v>
      </c>
      <c r="I25" s="242" t="s">
        <v>923</v>
      </c>
      <c r="J25" s="242" t="s">
        <v>1322</v>
      </c>
      <c r="K25" s="242" t="s">
        <v>1323</v>
      </c>
      <c r="L25" s="572" t="s">
        <v>1324</v>
      </c>
      <c r="M25" s="572"/>
      <c r="N25" s="572"/>
      <c r="O25" s="241" t="s">
        <v>58</v>
      </c>
      <c r="P25" s="243">
        <v>1</v>
      </c>
      <c r="Q25" s="244">
        <v>8987.0598243674995</v>
      </c>
      <c r="R25" s="245">
        <v>97.98</v>
      </c>
      <c r="S25" s="2" t="s">
        <v>13</v>
      </c>
      <c r="T25" s="2" t="s">
        <v>13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8805.5212159152761</v>
      </c>
      <c r="Z25" s="7">
        <f t="shared" si="5"/>
        <v>1.8222860249051041E-2</v>
      </c>
      <c r="AA25" s="17">
        <f t="shared" si="3"/>
        <v>1.8222860249051041E-2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8987.0598243674995</v>
      </c>
      <c r="AI25" s="46">
        <f t="shared" si="12"/>
        <v>1.8222860249051041E-2</v>
      </c>
      <c r="AJ25" s="19"/>
      <c r="AK25" s="19" t="str" cm="1">
        <f t="array" ref="AK25">_xll.BDP(I25&amp;" isin","DUR_MID","YLD_FLAG=1")</f>
        <v>#N/A Invalid Security</v>
      </c>
      <c r="AL25" s="19" t="str" cm="1">
        <f t="array" ref="AL25">_xll.BDP(J25&amp;" isin","YAS_YLD_SPREAD")</f>
        <v>#N/A N/A</v>
      </c>
      <c r="AM25" s="19" t="str" cm="1">
        <f t="array" ref="AM25">_xll.BDP(K25&amp;" isin","YAS_BOND_YLD")</f>
        <v>#N/A Invalid Security</v>
      </c>
    </row>
    <row r="26" spans="1:39" x14ac:dyDescent="0.25">
      <c r="A26" s="578"/>
      <c r="B26" s="529" t="s">
        <v>231</v>
      </c>
      <c r="C26" s="530" t="s">
        <v>621</v>
      </c>
      <c r="D26" s="567">
        <v>0.1</v>
      </c>
      <c r="E26" s="568">
        <f t="shared" si="0"/>
        <v>0.10042778167039255</v>
      </c>
      <c r="F26" s="566">
        <f t="shared" si="1"/>
        <v>4.2778167039254911E-4</v>
      </c>
      <c r="G26" s="43"/>
      <c r="H26" s="197" t="s">
        <v>1151</v>
      </c>
      <c r="I26" s="242" t="s">
        <v>923</v>
      </c>
      <c r="J26" s="242" t="s">
        <v>1152</v>
      </c>
      <c r="K26" s="242" t="s">
        <v>1090</v>
      </c>
      <c r="L26" s="572" t="s">
        <v>1091</v>
      </c>
      <c r="M26" s="572"/>
      <c r="N26" s="572"/>
      <c r="O26" s="241" t="s">
        <v>58</v>
      </c>
      <c r="P26" s="243">
        <v>1</v>
      </c>
      <c r="Q26" s="244">
        <v>26192</v>
      </c>
      <c r="R26" s="245">
        <v>104.765</v>
      </c>
      <c r="S26" s="2" t="s">
        <v>13</v>
      </c>
      <c r="T26" s="2" t="s">
        <v>13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27440.0488</v>
      </c>
      <c r="Z26" s="7">
        <f t="shared" si="5"/>
        <v>5.6786663985973394E-2</v>
      </c>
      <c r="AA26" s="17">
        <f t="shared" si="3"/>
        <v>5.6786663985973394E-2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26192</v>
      </c>
      <c r="AI26" s="46">
        <f t="shared" si="12"/>
        <v>5.6786663985973394E-2</v>
      </c>
      <c r="AJ26" s="19"/>
      <c r="AK26" s="19" t="str" cm="1">
        <f t="array" ref="AK26">_xll.BDP(I26&amp;" isin","DUR_MID","YLD_FLAG=1")</f>
        <v>#N/A Invalid Security</v>
      </c>
      <c r="AL26" s="19" cm="1">
        <f t="array" ref="AL26">_xll.BDP(J26&amp;" isin","YAS_YLD_SPREAD")</f>
        <v>-648.5915</v>
      </c>
      <c r="AM26" s="19" cm="1">
        <f t="array" ref="AM26">_xll.BDP(K26&amp;" isin","YAS_BOND_YLD")</f>
        <v>-4.2419890000000002</v>
      </c>
    </row>
    <row r="27" spans="1:39" x14ac:dyDescent="0.25">
      <c r="A27" s="578"/>
      <c r="B27" s="529" t="s">
        <v>227</v>
      </c>
      <c r="C27" s="530" t="s">
        <v>622</v>
      </c>
      <c r="D27" s="567">
        <v>0.1</v>
      </c>
      <c r="E27" s="568">
        <f t="shared" si="0"/>
        <v>9.7618460997429352E-2</v>
      </c>
      <c r="F27" s="566">
        <f t="shared" si="1"/>
        <v>-2.381539002570654E-3</v>
      </c>
      <c r="G27" s="43"/>
      <c r="H27" s="197" t="s">
        <v>1157</v>
      </c>
      <c r="I27" s="242" t="s">
        <v>923</v>
      </c>
      <c r="J27" s="242" t="s">
        <v>1158</v>
      </c>
      <c r="K27" s="242" t="s">
        <v>1096</v>
      </c>
      <c r="L27" s="572" t="s">
        <v>1097</v>
      </c>
      <c r="M27" s="572"/>
      <c r="N27" s="572"/>
      <c r="O27" s="241" t="s">
        <v>865</v>
      </c>
      <c r="P27" s="243">
        <v>0.84474432217219497</v>
      </c>
      <c r="Q27" s="244">
        <v>44000</v>
      </c>
      <c r="R27" s="245">
        <v>101.875</v>
      </c>
      <c r="S27" s="2" t="s">
        <v>13</v>
      </c>
      <c r="T27" s="2" t="s">
        <v>13</v>
      </c>
      <c r="U27" s="2" t="s">
        <v>620</v>
      </c>
      <c r="V27" s="109">
        <v>0</v>
      </c>
      <c r="W27" s="579">
        <v>0.01</v>
      </c>
      <c r="X27" s="130" t="s">
        <v>306</v>
      </c>
      <c r="Y27" s="247">
        <f t="shared" si="2"/>
        <v>37865.664241368642</v>
      </c>
      <c r="Z27" s="7">
        <f t="shared" si="5"/>
        <v>7.8362278709952202E-2</v>
      </c>
      <c r="AA27" s="17">
        <f t="shared" si="3"/>
        <v>7.8362278709952202E-2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44000</v>
      </c>
      <c r="AI27" s="46">
        <f t="shared" si="12"/>
        <v>7.8362278709952202E-2</v>
      </c>
      <c r="AJ27" s="19"/>
      <c r="AK27" s="19" t="str" cm="1">
        <f t="array" ref="AK27">_xll.BDP(I27&amp;" isin","DUR_MID","YLD_FLAG=1")</f>
        <v>#N/A Invalid Security</v>
      </c>
      <c r="AL27" s="19" cm="1">
        <f t="array" ref="AL27">_xll.BDP(J27&amp;" isin","YAS_YLD_SPREAD")</f>
        <v>227.61710000000002</v>
      </c>
      <c r="AM27" s="19" cm="1">
        <f t="array" ref="AM27">_xll.BDP(K27&amp;" isin","YAS_BOND_YLD")</f>
        <v>5.7787280000000001</v>
      </c>
    </row>
    <row r="28" spans="1:39" x14ac:dyDescent="0.25">
      <c r="A28" s="578"/>
      <c r="B28" s="529" t="s">
        <v>225</v>
      </c>
      <c r="C28" s="530" t="s">
        <v>622</v>
      </c>
      <c r="D28" s="567">
        <v>0.1</v>
      </c>
      <c r="E28" s="568">
        <f t="shared" si="0"/>
        <v>4.8719828912657942E-2</v>
      </c>
      <c r="F28" s="566">
        <f t="shared" si="1"/>
        <v>-5.1280171087342064E-2</v>
      </c>
      <c r="G28" s="43"/>
      <c r="H28" s="197" t="s">
        <v>1175</v>
      </c>
      <c r="I28" s="242" t="s">
        <v>923</v>
      </c>
      <c r="J28" s="242" t="s">
        <v>702</v>
      </c>
      <c r="K28" s="242" t="s">
        <v>549</v>
      </c>
      <c r="L28" s="572" t="s">
        <v>12</v>
      </c>
      <c r="M28" s="572"/>
      <c r="N28" s="572"/>
      <c r="O28" s="241" t="s">
        <v>58</v>
      </c>
      <c r="P28" s="243">
        <v>1</v>
      </c>
      <c r="Q28" s="244">
        <v>360</v>
      </c>
      <c r="R28" s="245">
        <v>134.80000000000001</v>
      </c>
      <c r="S28" s="2" t="s">
        <v>13</v>
      </c>
      <c r="T28" s="2" t="s">
        <v>231</v>
      </c>
      <c r="U28" s="2" t="s">
        <v>621</v>
      </c>
      <c r="V28" s="109">
        <v>0</v>
      </c>
      <c r="W28" s="579">
        <v>1</v>
      </c>
      <c r="X28" s="130">
        <v>0.1</v>
      </c>
      <c r="Y28" s="247">
        <f t="shared" si="2"/>
        <v>48528.000000000007</v>
      </c>
      <c r="Z28" s="7">
        <f t="shared" si="5"/>
        <v>0.10042778167039255</v>
      </c>
      <c r="AA28" s="17">
        <f t="shared" si="3"/>
        <v>0.10042778167039255</v>
      </c>
      <c r="AB28" s="196">
        <f t="shared" si="4"/>
        <v>4.2778167039254911E-4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360</v>
      </c>
      <c r="AI28" s="46">
        <f t="shared" si="12"/>
        <v>0.10042778167039255</v>
      </c>
      <c r="AJ28" s="19"/>
      <c r="AK28" s="19" t="str" cm="1">
        <f t="array" ref="AK28">_xll.BDP(I28&amp;" isin","DUR_MID","YLD_FLAG=1")</f>
        <v>#N/A Invalid Security</v>
      </c>
      <c r="AL28" s="19" t="str" cm="1">
        <f t="array" ref="AL28">_xll.BDP(J28&amp;" isin","YAS_YLD_SPREAD")</f>
        <v>#N/A N/A</v>
      </c>
      <c r="AM28" s="19" t="str" cm="1">
        <f t="array" ref="AM28">_xll.BDP(K28&amp;" isin","YAS_BOND_YLD")</f>
        <v>#N/A Invalid Security</v>
      </c>
    </row>
    <row r="29" spans="1:39" x14ac:dyDescent="0.25">
      <c r="A29" s="578"/>
      <c r="B29" s="529" t="s">
        <v>239</v>
      </c>
      <c r="C29" s="530" t="s">
        <v>621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1124</v>
      </c>
      <c r="I29" s="242" t="s">
        <v>923</v>
      </c>
      <c r="J29" s="242" t="s">
        <v>701</v>
      </c>
      <c r="K29" s="242" t="s">
        <v>544</v>
      </c>
      <c r="L29" s="572" t="s">
        <v>53</v>
      </c>
      <c r="M29" s="572"/>
      <c r="N29" s="572"/>
      <c r="O29" s="241" t="s">
        <v>58</v>
      </c>
      <c r="P29" s="243">
        <v>1</v>
      </c>
      <c r="Q29" s="244">
        <v>29</v>
      </c>
      <c r="R29" s="245">
        <v>2809.223</v>
      </c>
      <c r="S29" s="2" t="s">
        <v>228</v>
      </c>
      <c r="T29" s="2" t="s">
        <v>229</v>
      </c>
      <c r="U29" s="2" t="s">
        <v>621</v>
      </c>
      <c r="V29" s="109">
        <v>0</v>
      </c>
      <c r="W29" s="579">
        <v>1</v>
      </c>
      <c r="X29" s="130">
        <v>0.1</v>
      </c>
      <c r="Y29" s="247">
        <f t="shared" si="2"/>
        <v>81467.467000000004</v>
      </c>
      <c r="Z29" s="7">
        <f t="shared" si="5"/>
        <v>0.16859538800519103</v>
      </c>
      <c r="AA29" s="17">
        <f t="shared" si="3"/>
        <v>0.16859538800519103</v>
      </c>
      <c r="AB29" s="196">
        <f t="shared" si="4"/>
        <v>6.8595388005191021E-2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29</v>
      </c>
      <c r="AI29" s="46">
        <f t="shared" si="12"/>
        <v>0.16859538800519103</v>
      </c>
      <c r="AJ29" s="19"/>
      <c r="AK29" s="19" t="str" cm="1">
        <f t="array" ref="AK29">_xll.BDP(I29&amp;" isin","DUR_MID","YLD_FLAG=1")</f>
        <v>#N/A Invalid Security</v>
      </c>
      <c r="AL29" s="19" t="str" cm="1">
        <f t="array" ref="AL29">_xll.BDP(J29&amp;" isin","YAS_YLD_SPREAD")</f>
        <v>#N/A N/A</v>
      </c>
      <c r="AM29" s="19" t="str" cm="1">
        <f t="array" ref="AM29">_xll.BDP(K29&amp;" isin","YAS_BOND_YLD")</f>
        <v>#N/A Invalid Security</v>
      </c>
    </row>
    <row r="30" spans="1:39" x14ac:dyDescent="0.25">
      <c r="A30" s="578"/>
      <c r="B30" s="529" t="s">
        <v>256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1140</v>
      </c>
      <c r="I30" s="242" t="s">
        <v>923</v>
      </c>
      <c r="J30" s="242" t="s">
        <v>1141</v>
      </c>
      <c r="K30" s="242" t="s">
        <v>1081</v>
      </c>
      <c r="L30" s="572" t="s">
        <v>1082</v>
      </c>
      <c r="M30" s="572"/>
      <c r="N30" s="572"/>
      <c r="O30" s="241" t="s">
        <v>1142</v>
      </c>
      <c r="P30" s="243">
        <v>0.16</v>
      </c>
      <c r="Q30" s="244">
        <v>20000</v>
      </c>
      <c r="R30" s="245">
        <v>98.093999999999994</v>
      </c>
      <c r="S30" s="2" t="s">
        <v>236</v>
      </c>
      <c r="T30" s="2" t="s">
        <v>260</v>
      </c>
      <c r="U30" s="2" t="s">
        <v>622</v>
      </c>
      <c r="V30" s="109">
        <v>0</v>
      </c>
      <c r="W30" s="579">
        <v>0.01</v>
      </c>
      <c r="X30" s="130" t="s">
        <v>306</v>
      </c>
      <c r="Y30" s="247">
        <f t="shared" si="2"/>
        <v>3139.0079999999998</v>
      </c>
      <c r="Z30" s="7">
        <f t="shared" si="5"/>
        <v>6.4961179130731857E-3</v>
      </c>
      <c r="AA30" s="17">
        <f t="shared" si="3"/>
        <v>6.4961179130731857E-3</v>
      </c>
      <c r="AB30" s="196" t="str">
        <f t="shared" si="4"/>
        <v/>
      </c>
      <c r="AC30" s="247">
        <f t="shared" si="6"/>
        <v>0</v>
      </c>
      <c r="AD30" s="246">
        <f t="shared" si="7"/>
        <v>0</v>
      </c>
      <c r="AE30" s="18">
        <f t="shared" si="8"/>
        <v>0</v>
      </c>
      <c r="AF30" s="247">
        <f t="shared" si="9"/>
        <v>0</v>
      </c>
      <c r="AG30" s="247">
        <f t="shared" si="10"/>
        <v>0</v>
      </c>
      <c r="AH30" s="45">
        <f t="shared" si="11"/>
        <v>20000</v>
      </c>
      <c r="AI30" s="46">
        <f t="shared" si="12"/>
        <v>6.4961179130731857E-3</v>
      </c>
      <c r="AJ30" s="19"/>
      <c r="AK30" s="19" t="str" cm="1">
        <f t="array" ref="AK30">_xll.BDP(I30&amp;" isin","DUR_MID","YLD_FLAG=1")</f>
        <v>#N/A Invalid Security</v>
      </c>
      <c r="AL30" s="19" cm="1">
        <f t="array" ref="AL30">_xll.BDP(J30&amp;" isin","YAS_YLD_SPREAD")</f>
        <v>-166.96589999999992</v>
      </c>
      <c r="AM30" s="19" cm="1">
        <f t="array" ref="AM30">_xll.BDP(K30&amp;" isin","YAS_BOND_YLD")</f>
        <v>11.379241</v>
      </c>
    </row>
    <row r="31" spans="1:39" x14ac:dyDescent="0.25">
      <c r="A31" s="578"/>
      <c r="B31" s="529" t="s">
        <v>260</v>
      </c>
      <c r="C31" s="530" t="s">
        <v>622</v>
      </c>
      <c r="D31" s="567"/>
      <c r="E31" s="568">
        <f t="shared" si="0"/>
        <v>1.3013029972829198E-2</v>
      </c>
      <c r="F31" s="566">
        <f t="shared" si="1"/>
        <v>1.3013029972829198E-2</v>
      </c>
      <c r="G31" s="43"/>
      <c r="H31" s="197" t="s">
        <v>1149</v>
      </c>
      <c r="I31" s="242" t="s">
        <v>923</v>
      </c>
      <c r="J31" s="242" t="s">
        <v>1150</v>
      </c>
      <c r="K31" s="242" t="s">
        <v>1088</v>
      </c>
      <c r="L31" s="572" t="s">
        <v>1089</v>
      </c>
      <c r="M31" s="572"/>
      <c r="N31" s="572"/>
      <c r="O31" s="241" t="s">
        <v>1142</v>
      </c>
      <c r="P31" s="243">
        <v>0.16</v>
      </c>
      <c r="Q31" s="244">
        <v>20000</v>
      </c>
      <c r="R31" s="245">
        <v>98.408000000000001</v>
      </c>
      <c r="S31" s="2" t="s">
        <v>236</v>
      </c>
      <c r="T31" s="2" t="s">
        <v>260</v>
      </c>
      <c r="U31" s="2" t="s">
        <v>622</v>
      </c>
      <c r="V31" s="109">
        <v>0</v>
      </c>
      <c r="W31" s="579">
        <v>0.01</v>
      </c>
      <c r="X31" s="130" t="s">
        <v>306</v>
      </c>
      <c r="Y31" s="247">
        <f t="shared" si="2"/>
        <v>3149.0560000000005</v>
      </c>
      <c r="Z31" s="7">
        <f t="shared" si="5"/>
        <v>6.5169120597560115E-3</v>
      </c>
      <c r="AA31" s="17">
        <f t="shared" si="3"/>
        <v>6.5169120597560115E-3</v>
      </c>
      <c r="AB31" s="196" t="str">
        <f t="shared" si="4"/>
        <v/>
      </c>
      <c r="AC31" s="247">
        <f t="shared" si="6"/>
        <v>0</v>
      </c>
      <c r="AD31" s="246">
        <f t="shared" si="7"/>
        <v>0</v>
      </c>
      <c r="AE31" s="18">
        <f t="shared" si="8"/>
        <v>0</v>
      </c>
      <c r="AF31" s="247">
        <f t="shared" si="9"/>
        <v>0</v>
      </c>
      <c r="AG31" s="247">
        <f t="shared" si="10"/>
        <v>0</v>
      </c>
      <c r="AH31" s="45">
        <f t="shared" si="11"/>
        <v>20000</v>
      </c>
      <c r="AI31" s="46">
        <f t="shared" si="12"/>
        <v>6.5169120597560115E-3</v>
      </c>
      <c r="AJ31" s="19"/>
      <c r="AK31" s="19" t="str" cm="1">
        <f t="array" ref="AK31">_xll.BDP(I31&amp;" isin","DUR_MID","YLD_FLAG=1")</f>
        <v>#N/A Invalid Security</v>
      </c>
      <c r="AL31" s="19"/>
      <c r="AM31" s="19"/>
    </row>
    <row r="32" spans="1:39" x14ac:dyDescent="0.25">
      <c r="A32" s="578"/>
      <c r="B32" s="529" t="s">
        <v>704</v>
      </c>
      <c r="C32" s="530" t="s">
        <v>623</v>
      </c>
      <c r="D32" s="567">
        <v>0.05</v>
      </c>
      <c r="E32" s="568">
        <f t="shared" si="0"/>
        <v>0</v>
      </c>
      <c r="F32" s="566">
        <f t="shared" si="1"/>
        <v>-0.05</v>
      </c>
      <c r="G32" s="43"/>
      <c r="H32" s="197" t="s">
        <v>1172</v>
      </c>
      <c r="I32" s="242" t="s">
        <v>923</v>
      </c>
      <c r="J32" s="242" t="s">
        <v>700</v>
      </c>
      <c r="K32" s="242" t="s">
        <v>542</v>
      </c>
      <c r="L32" s="572" t="s">
        <v>5</v>
      </c>
      <c r="M32" s="572"/>
      <c r="N32" s="572"/>
      <c r="O32" s="241" t="s">
        <v>58</v>
      </c>
      <c r="P32" s="243">
        <v>1</v>
      </c>
      <c r="Q32" s="244">
        <v>21</v>
      </c>
      <c r="R32" s="245">
        <v>1121.05</v>
      </c>
      <c r="S32" s="2" t="s">
        <v>224</v>
      </c>
      <c r="T32" s="2" t="s">
        <v>225</v>
      </c>
      <c r="U32" s="2" t="s">
        <v>622</v>
      </c>
      <c r="V32" s="109">
        <v>0.3</v>
      </c>
      <c r="W32" s="579">
        <v>1</v>
      </c>
      <c r="X32" s="130">
        <v>0.1</v>
      </c>
      <c r="Y32" s="247">
        <f t="shared" si="2"/>
        <v>23542.05</v>
      </c>
      <c r="Z32" s="7">
        <f t="shared" si="5"/>
        <v>4.8719828912657942E-2</v>
      </c>
      <c r="AA32" s="17">
        <f t="shared" si="3"/>
        <v>4.8719828912657942E-2</v>
      </c>
      <c r="AB32" s="196">
        <f t="shared" si="4"/>
        <v>-5.1280171087342064E-2</v>
      </c>
      <c r="AC32" s="247">
        <f t="shared" si="6"/>
        <v>0</v>
      </c>
      <c r="AD32" s="246">
        <f t="shared" si="7"/>
        <v>0</v>
      </c>
      <c r="AE32" s="18">
        <f t="shared" si="8"/>
        <v>0</v>
      </c>
      <c r="AF32" s="247">
        <f t="shared" si="9"/>
        <v>0</v>
      </c>
      <c r="AG32" s="247">
        <f t="shared" si="10"/>
        <v>0</v>
      </c>
      <c r="AH32" s="45">
        <f t="shared" si="11"/>
        <v>21</v>
      </c>
      <c r="AI32" s="46">
        <f t="shared" si="12"/>
        <v>4.8719828912657942E-2</v>
      </c>
      <c r="AJ32" s="19"/>
      <c r="AK32" s="19" t="str" cm="1">
        <f t="array" ref="AK32">_xll.BDP(I32&amp;" isin","DUR_MID","YLD_FLAG=1")</f>
        <v>#N/A Invalid Security</v>
      </c>
      <c r="AL32" s="19" t="str" cm="1">
        <f t="array" ref="AL32">_xll.BDP(J32&amp;" isin","YAS_YLD_SPREAD")</f>
        <v>#N/A N/A</v>
      </c>
      <c r="AM32" s="19" t="str" cm="1">
        <f t="array" ref="AM32">_xll.BDP(K32&amp;" isin","YAS_BOND_YLD")</f>
        <v>#N/A N/A</v>
      </c>
    </row>
    <row r="33" spans="1:39" x14ac:dyDescent="0.25">
      <c r="A33" s="578"/>
      <c r="B33" s="529" t="s">
        <v>929</v>
      </c>
      <c r="C33" s="530" t="s">
        <v>620</v>
      </c>
      <c r="D33" s="567">
        <v>0</v>
      </c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ref="Y33:Y78" si="13">IF(H33&lt;&gt;"",R33*W33*Q33*P33,"")</f>
        <v/>
      </c>
      <c r="Z33" s="7" t="str">
        <f t="shared" ref="Z33:Z78" si="14">IF(H33&lt;&gt;"",Y33/($D$6+$D$7),"")</f>
        <v/>
      </c>
      <c r="AA33" s="17" t="str">
        <f t="shared" si="3"/>
        <v/>
      </c>
      <c r="AB33" s="196" t="str">
        <f t="shared" ref="AB33:AB78" si="15">IF(AND(S33&lt;&gt;"",X33&lt;&gt;"-"),AA33-X33,"")</f>
        <v/>
      </c>
      <c r="AC33" s="247" t="str">
        <f t="shared" ref="AC33:AC78" si="16">IF(AND($AA33&lt;&gt;"",Q33&lt;&gt;""),($D$6+$D$7)*AA33-Y33,"")</f>
        <v/>
      </c>
      <c r="AD33" s="246" t="str">
        <f t="shared" ref="AD33:AD78" si="17">IF(AND($AC33&lt;&gt;""),AC33/R33/W33/P33,"")</f>
        <v/>
      </c>
      <c r="AE33" s="18" t="str">
        <f t="shared" ref="AE33:AE78" si="18">IF(Q33&lt;&gt;"",ROUND(AD33,0),"")</f>
        <v/>
      </c>
      <c r="AF33" s="247" t="str">
        <f t="shared" ref="AF33:AF78" si="19">IF(AD33&lt;&gt;"",AE33*R33*W33,"")</f>
        <v/>
      </c>
      <c r="AG33" s="247" t="str">
        <f t="shared" ref="AG33:AG78" si="20">IF(AD33&lt;&gt;"",AE33*R33*W33*P33,"")</f>
        <v/>
      </c>
      <c r="AH33" s="45" t="str">
        <f t="shared" ref="AH33:AH78" si="21">IF(H33&lt;&gt;"",AE33+Q33,"")</f>
        <v/>
      </c>
      <c r="AI33" s="46" t="str">
        <f t="shared" ref="AI33:AI78" si="22">IF(AH33&lt;&gt;"",(AH33*R33*W33*P33)/($D$6+$D$7),"")</f>
        <v/>
      </c>
      <c r="AJ33" s="19"/>
      <c r="AK33" s="19" t="str" cm="1">
        <f t="array" ref="AK33">_xll.BDP(I33&amp;" isin","DUR_MID","YLD_FLAG=1")</f>
        <v>#N/A Invalid Security</v>
      </c>
      <c r="AL33" s="19" t="str" cm="1">
        <f t="array" ref="AL33">_xll.BDP(J33&amp;" isin","YAS_YLD_SPREAD")</f>
        <v>#N/A Invalid Security</v>
      </c>
      <c r="AM33" s="19" t="str" cm="1">
        <f t="array" ref="AM33">_xll.BDP(K33&amp;" isin","YAS_BOND_YLD")</f>
        <v>#N/A Invalid Security</v>
      </c>
    </row>
    <row r="34" spans="1:39" x14ac:dyDescent="0.25">
      <c r="A34" s="578"/>
      <c r="B34" s="529" t="s">
        <v>929</v>
      </c>
      <c r="C34" s="530" t="s">
        <v>679</v>
      </c>
      <c r="D34" s="567"/>
      <c r="E34" s="568">
        <f t="shared" si="0"/>
        <v>0</v>
      </c>
      <c r="F34" s="566">
        <f t="shared" si="1"/>
        <v>0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 t="str" cm="1">
        <f t="array" ref="AK34">_xll.BDP(I34&amp;" isin","DUR_MID","YLD_FLAG=1")</f>
        <v>#N/A Invalid Security</v>
      </c>
      <c r="AL34" s="19" t="str" cm="1">
        <f t="array" ref="AL34">_xll.BDP(J34&amp;" isin","YAS_YLD_SPREAD")</f>
        <v>#N/A Invalid Security</v>
      </c>
      <c r="AM34" s="19" t="str" cm="1">
        <f t="array" ref="AM34">_xll.BDP(K34&amp;" isin","YAS_BOND_YLD")</f>
        <v>#N/A Invalid Security</v>
      </c>
    </row>
    <row r="35" spans="1:39" x14ac:dyDescent="0.25">
      <c r="A35" s="578"/>
      <c r="B35" s="529" t="s">
        <v>929</v>
      </c>
      <c r="C35" s="530" t="s">
        <v>621</v>
      </c>
      <c r="D35" s="567">
        <v>0.1</v>
      </c>
      <c r="E35" s="568">
        <f t="shared" si="0"/>
        <v>5.1737028968014624E-2</v>
      </c>
      <c r="F35" s="566">
        <f t="shared" si="1"/>
        <v>-4.8262971031985381E-2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 t="str" cm="1">
        <f t="array" ref="AK35">_xll.BDP(I35&amp;" isin","DUR_MID","YLD_FLAG=1")</f>
        <v>#N/A Invalid Security</v>
      </c>
      <c r="AL35" s="19" t="str" cm="1">
        <f t="array" ref="AL35">_xll.BDP(J35&amp;" isin","YAS_YLD_SPREAD")</f>
        <v>#N/A Invalid Security</v>
      </c>
      <c r="AM35" s="19" t="str" cm="1">
        <f t="array" ref="AM35">_xll.BDP(K35&amp;" isin","YAS_BOND_YLD")</f>
        <v>#N/A Invalid Security</v>
      </c>
    </row>
    <row r="36" spans="1:39" x14ac:dyDescent="0.25">
      <c r="A36" s="578"/>
      <c r="B36" s="529" t="s">
        <v>929</v>
      </c>
      <c r="C36" s="530" t="s">
        <v>622</v>
      </c>
      <c r="D36" s="567">
        <v>0.1</v>
      </c>
      <c r="E36" s="568">
        <f t="shared" si="0"/>
        <v>0</v>
      </c>
      <c r="F36" s="566">
        <f t="shared" si="1"/>
        <v>-0.1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 t="str" cm="1">
        <f t="array" ref="AK36">_xll.BDP(I36&amp;" isin","DUR_MID","YLD_FLAG=1")</f>
        <v>#N/A Invalid Security</v>
      </c>
      <c r="AL36" s="19" t="str" cm="1">
        <f t="array" ref="AL36">_xll.BDP(J36&amp;" isin","YAS_YLD_SPREAD")</f>
        <v>#N/A Invalid Security</v>
      </c>
      <c r="AM36" s="19" t="str" cm="1">
        <f t="array" ref="AM36">_xll.BDP(K36&amp;" isin","YAS_BOND_YLD")</f>
        <v>#N/A Invalid Security</v>
      </c>
    </row>
    <row r="37" spans="1:39" x14ac:dyDescent="0.25">
      <c r="A37" s="578"/>
      <c r="B37" s="529" t="s">
        <v>615</v>
      </c>
      <c r="C37" s="530" t="s">
        <v>622</v>
      </c>
      <c r="D37" s="567"/>
      <c r="E37" s="568">
        <f t="shared" si="0"/>
        <v>0</v>
      </c>
      <c r="F37" s="566">
        <f t="shared" si="1"/>
        <v>0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</row>
    <row r="38" spans="1:39" x14ac:dyDescent="0.25">
      <c r="A38" s="578"/>
      <c r="B38" s="529" t="s">
        <v>615</v>
      </c>
      <c r="C38" s="530" t="s">
        <v>621</v>
      </c>
      <c r="D38" s="567">
        <v>7.4999999999999997E-2</v>
      </c>
      <c r="E38" s="568">
        <f t="shared" si="0"/>
        <v>0</v>
      </c>
      <c r="F38" s="566">
        <f t="shared" si="1"/>
        <v>-7.4999999999999997E-2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</row>
    <row r="39" spans="1:39" x14ac:dyDescent="0.25">
      <c r="A39" s="578"/>
      <c r="B39" s="533" t="s">
        <v>616</v>
      </c>
      <c r="C39" s="534" t="s">
        <v>622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</row>
    <row r="40" spans="1:39" x14ac:dyDescent="0.25">
      <c r="A40" s="578"/>
      <c r="B40" s="533" t="s">
        <v>1074</v>
      </c>
      <c r="C40" s="534" t="s">
        <v>621</v>
      </c>
      <c r="D40" s="569"/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</row>
    <row r="41" spans="1:39" x14ac:dyDescent="0.25">
      <c r="A41" s="578"/>
      <c r="B41" s="533" t="s">
        <v>930</v>
      </c>
      <c r="C41" s="534" t="s">
        <v>621</v>
      </c>
      <c r="D41" s="569"/>
      <c r="E41" s="570">
        <f t="shared" si="0"/>
        <v>0</v>
      </c>
      <c r="F41" s="571">
        <f t="shared" si="1"/>
        <v>0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</row>
    <row r="42" spans="1:39" x14ac:dyDescent="0.25">
      <c r="A42" s="578"/>
      <c r="B42" s="533" t="s">
        <v>229</v>
      </c>
      <c r="C42" s="534" t="s">
        <v>621</v>
      </c>
      <c r="D42" s="569">
        <v>0.1</v>
      </c>
      <c r="E42" s="570">
        <f t="shared" si="0"/>
        <v>0.16859538800519103</v>
      </c>
      <c r="F42" s="571">
        <f t="shared" si="1"/>
        <v>6.8595388005191021E-2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</row>
    <row r="43" spans="1:39" x14ac:dyDescent="0.25">
      <c r="A43" s="578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</row>
    <row r="44" spans="1:39" x14ac:dyDescent="0.25">
      <c r="A44" s="578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</row>
    <row r="45" spans="1:39" x14ac:dyDescent="0.25">
      <c r="A45" s="578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</row>
    <row r="46" spans="1:39" x14ac:dyDescent="0.25">
      <c r="A46" s="578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</row>
    <row r="47" spans="1:39" x14ac:dyDescent="0.25">
      <c r="A47" s="578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</row>
    <row r="48" spans="1:39" x14ac:dyDescent="0.25">
      <c r="A48" s="578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</row>
    <row r="49" spans="1:39" x14ac:dyDescent="0.25">
      <c r="A49" s="578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</row>
    <row r="50" spans="1:39" x14ac:dyDescent="0.25">
      <c r="A50" s="578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</row>
    <row r="51" spans="1:39" x14ac:dyDescent="0.25">
      <c r="A51" s="578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</row>
    <row r="52" spans="1:39" x14ac:dyDescent="0.25">
      <c r="A52" s="578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</row>
    <row r="53" spans="1:39" x14ac:dyDescent="0.25">
      <c r="A53" s="578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</row>
    <row r="54" spans="1:39" x14ac:dyDescent="0.25">
      <c r="A54" s="578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</row>
    <row r="55" spans="1:39" x14ac:dyDescent="0.25">
      <c r="A55" s="578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</row>
    <row r="56" spans="1:39" x14ac:dyDescent="0.25">
      <c r="A56" s="578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</row>
    <row r="57" spans="1:39" x14ac:dyDescent="0.25">
      <c r="A57" s="578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</row>
    <row r="58" spans="1:39" x14ac:dyDescent="0.25">
      <c r="A58" s="578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</row>
    <row r="59" spans="1:39" x14ac:dyDescent="0.25">
      <c r="A59" s="578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</row>
    <row r="60" spans="1:39" x14ac:dyDescent="0.25">
      <c r="A60" s="578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</row>
    <row r="61" spans="1:39" x14ac:dyDescent="0.25">
      <c r="A61" s="578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</row>
    <row r="62" spans="1:39" x14ac:dyDescent="0.25">
      <c r="A62" s="578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</row>
    <row r="63" spans="1:39" x14ac:dyDescent="0.25">
      <c r="A63" s="578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</row>
    <row r="64" spans="1:39" x14ac:dyDescent="0.25">
      <c r="A64" s="578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</row>
    <row r="65" spans="1:39" x14ac:dyDescent="0.25">
      <c r="A65" s="578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</row>
    <row r="66" spans="1:39" x14ac:dyDescent="0.25">
      <c r="A66" s="578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</row>
    <row r="67" spans="1:39" x14ac:dyDescent="0.25">
      <c r="A67" s="578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</row>
    <row r="68" spans="1:39" x14ac:dyDescent="0.25">
      <c r="A68" s="578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</row>
    <row r="69" spans="1:39" x14ac:dyDescent="0.25">
      <c r="A69" s="578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</row>
    <row r="70" spans="1:39" x14ac:dyDescent="0.25">
      <c r="A70" s="578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</row>
    <row r="71" spans="1:39" x14ac:dyDescent="0.25">
      <c r="A71" s="578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</row>
    <row r="72" spans="1:39" x14ac:dyDescent="0.25">
      <c r="A72" s="578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</row>
    <row r="73" spans="1:39" x14ac:dyDescent="0.25">
      <c r="A73" s="578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</row>
    <row r="74" spans="1:39" x14ac:dyDescent="0.25">
      <c r="A74" s="578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</row>
    <row r="75" spans="1:39" x14ac:dyDescent="0.25">
      <c r="A75" s="578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</row>
    <row r="76" spans="1:39" x14ac:dyDescent="0.25">
      <c r="A76" s="578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</row>
    <row r="77" spans="1:39" x14ac:dyDescent="0.25">
      <c r="A77" s="578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</row>
    <row r="78" spans="1:39" x14ac:dyDescent="0.25">
      <c r="A78" s="578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</row>
    <row r="79" spans="1:39" x14ac:dyDescent="0.25">
      <c r="A79" s="578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</row>
    <row r="80" spans="1:39" x14ac:dyDescent="0.25">
      <c r="A80" s="578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</row>
    <row r="81" spans="1:39" x14ac:dyDescent="0.25">
      <c r="A81" s="578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</row>
    <row r="82" spans="1:39" x14ac:dyDescent="0.25">
      <c r="A82" s="578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</row>
    <row r="83" spans="1:39" x14ac:dyDescent="0.25">
      <c r="A83" s="578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</row>
    <row r="84" spans="1:39" x14ac:dyDescent="0.25">
      <c r="A84" s="578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</row>
    <row r="85" spans="1:39" x14ac:dyDescent="0.25">
      <c r="A85" s="578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</row>
    <row r="86" spans="1:39" x14ac:dyDescent="0.25">
      <c r="A86" s="578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</row>
    <row r="87" spans="1:39" x14ac:dyDescent="0.25">
      <c r="A87" s="578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</row>
    <row r="88" spans="1:39" x14ac:dyDescent="0.25">
      <c r="A88" s="578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</row>
    <row r="89" spans="1:39" x14ac:dyDescent="0.25">
      <c r="A89" s="578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</row>
    <row r="90" spans="1:39" x14ac:dyDescent="0.25">
      <c r="A90" s="578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</row>
    <row r="91" spans="1:39" x14ac:dyDescent="0.25">
      <c r="A91" s="578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</row>
    <row r="92" spans="1:39" x14ac:dyDescent="0.25">
      <c r="A92" s="578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</row>
    <row r="93" spans="1:39" x14ac:dyDescent="0.25">
      <c r="A93" s="578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</row>
    <row r="94" spans="1:39" x14ac:dyDescent="0.25">
      <c r="A94" s="578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</row>
    <row r="95" spans="1:39" x14ac:dyDescent="0.25">
      <c r="A95" s="578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</row>
    <row r="96" spans="1:39" x14ac:dyDescent="0.25">
      <c r="A96" s="578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</row>
    <row r="97" spans="1:39" x14ac:dyDescent="0.25">
      <c r="A97" s="578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</row>
    <row r="98" spans="1:39" x14ac:dyDescent="0.25">
      <c r="A98" s="578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</row>
    <row r="99" spans="1:39" x14ac:dyDescent="0.25">
      <c r="A99" s="578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</row>
    <row r="100" spans="1:39" x14ac:dyDescent="0.25">
      <c r="A100" s="578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</row>
    <row r="101" spans="1:3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</row>
    <row r="102" spans="1:39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</row>
    <row r="103" spans="1:3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</row>
    <row r="104" spans="1:3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</row>
    <row r="105" spans="1:3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</row>
    <row r="106" spans="1:3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</row>
    <row r="107" spans="1:3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</row>
    <row r="108" spans="1:3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</row>
    <row r="109" spans="1:3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</row>
    <row r="110" spans="1:3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</row>
    <row r="111" spans="1:3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</row>
    <row r="112" spans="1:3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</row>
    <row r="113" spans="1:3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</row>
    <row r="114" spans="1:3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</row>
    <row r="115" spans="1:3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</row>
    <row r="116" spans="1:39" x14ac:dyDescent="0.25">
      <c r="B116" s="19"/>
      <c r="C116" s="19"/>
      <c r="D116" s="19"/>
      <c r="E116" s="19"/>
      <c r="F116" s="19"/>
      <c r="AM116" s="19"/>
    </row>
  </sheetData>
  <autoFilter ref="H14:AM100" xr:uid="{23FE431C-C812-49D6-B3F7-81ACA46FED77}"/>
  <sortState xmlns:xlrd2="http://schemas.microsoft.com/office/spreadsheetml/2017/richdata2" ref="H15:AN18">
    <sortCondition descending="1" ref="AN15:AN18"/>
    <sortCondition ref="L15:L18"/>
  </sortState>
  <conditionalFormatting sqref="K3:N6 K8:N11">
    <cfRule type="expression" dxfId="170" priority="185">
      <formula>$M3&gt;$N3</formula>
    </cfRule>
  </conditionalFormatting>
  <conditionalFormatting sqref="L1:M1">
    <cfRule type="cellIs" dxfId="169" priority="182" operator="notBetween">
      <formula>0.99</formula>
      <formula>1.01</formula>
    </cfRule>
  </conditionalFormatting>
  <conditionalFormatting sqref="K7:N7">
    <cfRule type="expression" dxfId="168" priority="181">
      <formula>$M7&gt;$N7</formula>
    </cfRule>
  </conditionalFormatting>
  <conditionalFormatting sqref="D5">
    <cfRule type="cellIs" dxfId="167" priority="180" operator="greaterThan">
      <formula>TODAY()-60</formula>
    </cfRule>
  </conditionalFormatting>
  <conditionalFormatting sqref="D13:E13">
    <cfRule type="cellIs" dxfId="166" priority="178" operator="notBetween">
      <formula>0.99</formula>
      <formula>1.01</formula>
    </cfRule>
  </conditionalFormatting>
  <conditionalFormatting sqref="D3:E3">
    <cfRule type="cellIs" dxfId="165" priority="177" operator="notEqual">
      <formula>"D"</formula>
    </cfRule>
  </conditionalFormatting>
  <conditionalFormatting sqref="P19:P100 W19:W100">
    <cfRule type="cellIs" dxfId="164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163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62" priority="186" stopIfTrue="1">
      <formula>$AH$15&lt;0</formula>
    </cfRule>
  </conditionalFormatting>
  <conditionalFormatting sqref="H16:AI16">
    <cfRule type="expression" dxfId="161" priority="187" stopIfTrue="1">
      <formula>$AH$16&lt;0</formula>
    </cfRule>
  </conditionalFormatting>
  <conditionalFormatting sqref="H17:AI17">
    <cfRule type="expression" dxfId="160" priority="188" stopIfTrue="1">
      <formula>$AH$17&lt;0</formula>
    </cfRule>
  </conditionalFormatting>
  <conditionalFormatting sqref="H18:AI18">
    <cfRule type="expression" dxfId="159" priority="189" stopIfTrue="1">
      <formula>$AH$18&lt;0</formula>
    </cfRule>
  </conditionalFormatting>
  <hyperlinks>
    <hyperlink ref="B2" location="Dashboard!A1" display="Go to Dashboard" xr:uid="{79F61AE8-D9B1-4C7F-AB9E-A0C35C4662E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643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3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2884-40ED-4197-82F7-06CAF2BA522E}">
  <sheetPr codeName="Sheet22">
    <tabColor rgb="FFFFFFFF"/>
  </sheetPr>
  <dimension ref="A1:BH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0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0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</row>
    <row r="2" spans="1:60" ht="28.5" customHeight="1" x14ac:dyDescent="0.25">
      <c r="A2" s="19"/>
      <c r="B2" s="535" t="s">
        <v>26</v>
      </c>
      <c r="C2" s="551"/>
      <c r="D2" s="551" t="s">
        <v>696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</row>
    <row r="3" spans="1:60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0.14783146950000886</v>
      </c>
      <c r="M3" s="131">
        <f>SUMIF($L$15:$L$100, "VIA *", AA$15:AA$100)</f>
        <v>0.14783146950000886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46059</v>
      </c>
      <c r="R3" s="248" t="s">
        <v>1316</v>
      </c>
      <c r="S3" s="254"/>
      <c r="T3" s="254">
        <v>25000</v>
      </c>
      <c r="U3" s="268">
        <v>25075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</row>
    <row r="4" spans="1:60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0.12551465365837342</v>
      </c>
      <c r="M4" s="132">
        <f>SUMPRODUCT($V$15:$V$100,AI15:AI100)</f>
        <v>0.12551465365837342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46041</v>
      </c>
      <c r="R4" s="249" t="s">
        <v>53</v>
      </c>
      <c r="S4" s="255"/>
      <c r="T4" s="255">
        <v>-10</v>
      </c>
      <c r="U4" s="269">
        <v>-27970.11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</row>
    <row r="5" spans="1:60" x14ac:dyDescent="0.25">
      <c r="A5" s="19"/>
      <c r="B5" s="554" t="s">
        <v>697</v>
      </c>
      <c r="C5" s="556">
        <v>45950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46036</v>
      </c>
      <c r="R5" s="249" t="s">
        <v>53</v>
      </c>
      <c r="S5" s="255"/>
      <c r="T5" s="255">
        <v>3</v>
      </c>
      <c r="U5" s="269">
        <v>8485.81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</row>
    <row r="6" spans="1:60" x14ac:dyDescent="0.25">
      <c r="A6" s="19"/>
      <c r="B6" s="25" t="s">
        <v>51</v>
      </c>
      <c r="C6" s="557"/>
      <c r="D6" s="574">
        <f>SUM(Y15:Y100)</f>
        <v>463280.24899999995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882</v>
      </c>
      <c r="S6" s="255"/>
      <c r="T6" s="255">
        <v>30000</v>
      </c>
      <c r="U6" s="269">
        <v>30075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</row>
    <row r="7" spans="1:60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4.836338274373532E-2</v>
      </c>
      <c r="M7" s="136">
        <f>SUMIF($S$15:$S$100, "*Performance Absolue*", AI$15:AI$100)+SUMIF($S$15:$S$100, "*Alternative Investment*", AI$15:AI$100)</f>
        <v>4.836338274373532E-2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45996</v>
      </c>
      <c r="R7" s="249" t="s">
        <v>6</v>
      </c>
      <c r="S7" s="255"/>
      <c r="T7" s="255">
        <v>40</v>
      </c>
      <c r="U7" s="269">
        <v>45429.88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</row>
    <row r="8" spans="1:60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0.12020801689734889</v>
      </c>
      <c r="M8" s="136">
        <f>SUMIF($T$15:$T$100, "*Produits Structurés*", AI$15:AI$100) + SUMIF($T$15:$T$100, "Matières Premières*", AI$15:AI$100) + SUMIF($T$15:$T$100, "*Certificats*", AI$15:AI$100)</f>
        <v>0.12020801689734889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45996</v>
      </c>
      <c r="R8" s="249" t="s">
        <v>5</v>
      </c>
      <c r="S8" s="255"/>
      <c r="T8" s="255">
        <v>20</v>
      </c>
      <c r="U8" s="269">
        <v>22061.8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</row>
    <row r="9" spans="1:60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9.9468086756273527E-2</v>
      </c>
      <c r="M9" s="136">
        <f>SUMIF($T$15:$T$100, "*Diversifié*", AI$15:AI$100)</f>
        <v>9.9468086756273527E-2</v>
      </c>
      <c r="N9" s="135" t="s">
        <v>306</v>
      </c>
      <c r="O9" s="19"/>
      <c r="P9" s="19"/>
      <c r="Q9" s="587">
        <v>45995</v>
      </c>
      <c r="R9" s="249" t="s">
        <v>917</v>
      </c>
      <c r="S9" s="255"/>
      <c r="T9" s="255">
        <v>-196</v>
      </c>
      <c r="U9" s="269">
        <v>-41653.4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</row>
    <row r="10" spans="1:60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45995</v>
      </c>
      <c r="R10" s="249" t="s">
        <v>53</v>
      </c>
      <c r="S10" s="255"/>
      <c r="T10" s="255">
        <v>124</v>
      </c>
      <c r="U10" s="269">
        <v>346907.84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</row>
    <row r="11" spans="1:60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0.73196051360264225</v>
      </c>
      <c r="M11" s="132">
        <f>SUMIF($T$15:$T$100, "*Cash*", AI$15:AI$100)+SUMIF($S$15:$S$100, "*Monétaire*", AI$15:AI$100)</f>
        <v>0.73196051360264225</v>
      </c>
      <c r="N11" s="133" t="s">
        <v>306</v>
      </c>
      <c r="O11" s="19"/>
      <c r="P11" s="19"/>
      <c r="Q11" s="253"/>
      <c r="R11" s="250"/>
      <c r="S11" s="256"/>
      <c r="T11" s="256"/>
      <c r="U11" s="270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</row>
    <row r="12" spans="1:60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</row>
    <row r="13" spans="1:60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</row>
    <row r="14" spans="1:60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</row>
    <row r="15" spans="1:60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696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10554.33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3" si="2">IF(H15&lt;&gt;"",R15*W15*Q15*P15,"")</f>
        <v>10554.33</v>
      </c>
      <c r="Z15" s="7">
        <f>IF(O15&lt;&gt;"",(Y15+$D$7)/($D$6+$D$7),"")</f>
        <v>2.2781739611783019E-2</v>
      </c>
      <c r="AA15" s="17">
        <f t="shared" ref="AA15:AA46" si="3">IF(S15&lt;&gt;"",Z15,"")</f>
        <v>2.2781739611783019E-2</v>
      </c>
      <c r="AB15" s="196">
        <f t="shared" ref="AB15:AB23" si="4">IF(AND(S15&lt;&gt;"",X15&lt;&gt;"-"),AA15-X15,"")</f>
        <v>1.2781739611783019E-2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10554.33</v>
      </c>
      <c r="AG15" s="539" t="s">
        <v>306</v>
      </c>
      <c r="AH15" s="45">
        <f>AF15</f>
        <v>10554.33</v>
      </c>
      <c r="AI15" s="46">
        <f>(AH15*P15)/($D$6+$D$7)</f>
        <v>2.2781739611783019E-2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</row>
    <row r="16" spans="1:60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696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3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</row>
    <row r="17" spans="1:60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1133</v>
      </c>
      <c r="I17" s="543" t="s">
        <v>696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</row>
    <row r="18" spans="1:60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696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1</v>
      </c>
      <c r="Q18" s="546">
        <v>0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0</v>
      </c>
      <c r="Z18" s="7">
        <f t="shared" si="5"/>
        <v>0</v>
      </c>
      <c r="AA18" s="17">
        <f t="shared" si="3"/>
        <v>0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0</v>
      </c>
      <c r="AI18" s="46">
        <f>(AH18*P18)/($D$6+$D$7)</f>
        <v>0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0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2.2781739611783019E-2</v>
      </c>
      <c r="F19" s="566">
        <f t="shared" si="1"/>
        <v>1.2781739611783019E-2</v>
      </c>
      <c r="G19" s="43"/>
      <c r="H19" s="197" t="s">
        <v>1173</v>
      </c>
      <c r="I19" s="242" t="s">
        <v>696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40</v>
      </c>
      <c r="R19" s="245">
        <v>1152.04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0.1</v>
      </c>
      <c r="Y19" s="247">
        <f t="shared" si="2"/>
        <v>46081.599999999999</v>
      </c>
      <c r="Z19" s="7">
        <f t="shared" si="5"/>
        <v>9.9468086756273527E-2</v>
      </c>
      <c r="AA19" s="17">
        <f t="shared" si="3"/>
        <v>9.9468086756273527E-2</v>
      </c>
      <c r="AB19" s="196">
        <f t="shared" si="4"/>
        <v>-5.3191324372647841E-4</v>
      </c>
      <c r="AC19" s="247">
        <f>IF(AND($AA19&lt;&gt;"",Q19&lt;&gt;""),($D$6+$D$7)*AA19-Y19,"")</f>
        <v>0</v>
      </c>
      <c r="AD19" s="246">
        <f>IF(AND($AC19&lt;&gt;""),AC19/R19/W19/P19,"")</f>
        <v>0</v>
      </c>
      <c r="AE19" s="18">
        <f>IF(Q19&lt;&gt;"",ROUND(AD19,0),"")</f>
        <v>0</v>
      </c>
      <c r="AF19" s="247">
        <f>IF(AD19&lt;&gt;"",AE19*R19*W19,"")</f>
        <v>0</v>
      </c>
      <c r="AG19" s="247">
        <f>IF(AD19&lt;&gt;"",AE19*R19*W19*P19,"")</f>
        <v>0</v>
      </c>
      <c r="AH19" s="45">
        <f>IF(H19&lt;&gt;"",AE19+Q19,"")</f>
        <v>40</v>
      </c>
      <c r="AI19" s="46">
        <f>IF(AH19&lt;&gt;"",(AH19*R19*W19*P19)/($D$6+$D$7),"")</f>
        <v>9.9468086756273527E-2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</row>
    <row r="20" spans="1:60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1219</v>
      </c>
      <c r="I20" s="242" t="s">
        <v>696</v>
      </c>
      <c r="J20" s="242" t="s">
        <v>881</v>
      </c>
      <c r="K20" s="242" t="s">
        <v>1314</v>
      </c>
      <c r="L20" s="572" t="s">
        <v>882</v>
      </c>
      <c r="M20" s="572"/>
      <c r="N20" s="572"/>
      <c r="O20" s="241" t="s">
        <v>58</v>
      </c>
      <c r="P20" s="243">
        <v>1</v>
      </c>
      <c r="Q20" s="244">
        <v>30000</v>
      </c>
      <c r="R20" s="245">
        <v>102.3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30689.999999999996</v>
      </c>
      <c r="Z20" s="7">
        <f t="shared" si="5"/>
        <v>6.6244999794929746E-2</v>
      </c>
      <c r="AA20" s="17">
        <f t="shared" si="3"/>
        <v>6.6244999794929746E-2</v>
      </c>
      <c r="AB20" s="196" t="str">
        <f t="shared" si="4"/>
        <v/>
      </c>
      <c r="AC20" s="247">
        <f>IF(AND($AA20&lt;&gt;"",Q20&lt;&gt;""),($D$6+$D$7)*AA20-Y20,"")</f>
        <v>3.637978807091713E-12</v>
      </c>
      <c r="AD20" s="246">
        <f>IF(AND($AC20&lt;&gt;""),AC20/R20/W20/P20,"")</f>
        <v>3.5561865171962004E-12</v>
      </c>
      <c r="AE20" s="18">
        <f>IF(Q20&lt;&gt;"",ROUND(AD20,0),"")</f>
        <v>0</v>
      </c>
      <c r="AF20" s="247">
        <f>IF(AD20&lt;&gt;"",AE20*R20*W20,"")</f>
        <v>0</v>
      </c>
      <c r="AG20" s="247">
        <f>IF(AD20&lt;&gt;"",AE20*R20*W20*P20,"")</f>
        <v>0</v>
      </c>
      <c r="AH20" s="45">
        <f>IF(H20&lt;&gt;"",AE20+Q20,"")</f>
        <v>30000</v>
      </c>
      <c r="AI20" s="46">
        <f>IF(AH20&lt;&gt;"",(AH20*R20*W20*P20)/($D$6+$D$7),"")</f>
        <v>6.6244999794929746E-2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</row>
    <row r="21" spans="1:60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1319</v>
      </c>
      <c r="I21" s="242" t="s">
        <v>696</v>
      </c>
      <c r="J21" s="242" t="s">
        <v>1317</v>
      </c>
      <c r="K21" s="242" t="s">
        <v>1320</v>
      </c>
      <c r="L21" s="572" t="s">
        <v>1316</v>
      </c>
      <c r="M21" s="572"/>
      <c r="N21" s="572"/>
      <c r="O21" s="241" t="s">
        <v>58</v>
      </c>
      <c r="P21" s="243">
        <v>1</v>
      </c>
      <c r="Q21" s="244">
        <v>25000</v>
      </c>
      <c r="R21" s="245">
        <v>100</v>
      </c>
      <c r="S21" s="2" t="s">
        <v>66</v>
      </c>
      <c r="T21" s="2" t="s">
        <v>929</v>
      </c>
      <c r="U21" s="2" t="s">
        <v>621</v>
      </c>
      <c r="V21" s="109">
        <v>0</v>
      </c>
      <c r="W21" s="579">
        <v>0.01</v>
      </c>
      <c r="X21" s="130" t="s">
        <v>306</v>
      </c>
      <c r="Y21" s="247">
        <f t="shared" si="2"/>
        <v>25000</v>
      </c>
      <c r="Z21" s="7">
        <f t="shared" si="5"/>
        <v>5.3963017102419152E-2</v>
      </c>
      <c r="AA21" s="17">
        <f t="shared" si="3"/>
        <v>5.3963017102419152E-2</v>
      </c>
      <c r="AB21" s="196" t="str">
        <f t="shared" si="4"/>
        <v/>
      </c>
      <c r="AC21" s="247">
        <f>IF(AND($AA21&lt;&gt;"",Q21&lt;&gt;""),($D$6+$D$7)*AA21-Y21,"")</f>
        <v>0</v>
      </c>
      <c r="AD21" s="246">
        <f>IF(AND($AC21&lt;&gt;""),AC21/R21/W21/P21,"")</f>
        <v>0</v>
      </c>
      <c r="AE21" s="18">
        <f>IF(Q21&lt;&gt;"",ROUND(AD21,0),"")</f>
        <v>0</v>
      </c>
      <c r="AF21" s="247">
        <f>IF(AD21&lt;&gt;"",AE21*R21*W21,"")</f>
        <v>0</v>
      </c>
      <c r="AG21" s="247">
        <f>IF(AD21&lt;&gt;"",AE21*R21*W21*P21,"")</f>
        <v>0</v>
      </c>
      <c r="AH21" s="45">
        <f>IF(H21&lt;&gt;"",AE21+Q21,"")</f>
        <v>25000</v>
      </c>
      <c r="AI21" s="46">
        <f>IF(AH21&lt;&gt;"",(AH21*R21*W21*P21)/($D$6+$D$7),"")</f>
        <v>5.3963017102419152E-2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0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1124</v>
      </c>
      <c r="I22" s="242" t="s">
        <v>696</v>
      </c>
      <c r="J22" s="242" t="s">
        <v>701</v>
      </c>
      <c r="K22" s="242" t="s">
        <v>544</v>
      </c>
      <c r="L22" s="572" t="s">
        <v>53</v>
      </c>
      <c r="M22" s="572"/>
      <c r="N22" s="572"/>
      <c r="O22" s="241" t="s">
        <v>58</v>
      </c>
      <c r="P22" s="243">
        <v>1</v>
      </c>
      <c r="Q22" s="244">
        <v>117</v>
      </c>
      <c r="R22" s="245">
        <v>2808.107</v>
      </c>
      <c r="S22" s="2" t="s">
        <v>228</v>
      </c>
      <c r="T22" s="2" t="s">
        <v>229</v>
      </c>
      <c r="U22" s="2" t="s">
        <v>621</v>
      </c>
      <c r="V22" s="109">
        <v>0</v>
      </c>
      <c r="W22" s="579">
        <v>1</v>
      </c>
      <c r="X22" s="130">
        <v>0.22</v>
      </c>
      <c r="Y22" s="247">
        <f t="shared" si="2"/>
        <v>328548.51899999997</v>
      </c>
      <c r="Z22" s="7">
        <f t="shared" si="5"/>
        <v>0.70917877399085927</v>
      </c>
      <c r="AA22" s="17">
        <f t="shared" si="3"/>
        <v>0.70917877399085927</v>
      </c>
      <c r="AB22" s="196">
        <f t="shared" si="4"/>
        <v>0.48917877399085929</v>
      </c>
      <c r="AC22" s="247">
        <f>IF(AND($AA22&lt;&gt;"",Q22&lt;&gt;""),($D$6+$D$7)*AA22-Y22,"")</f>
        <v>0</v>
      </c>
      <c r="AD22" s="246">
        <f>IF(AND($AC22&lt;&gt;""),AC22/R22/W22/P22,"")</f>
        <v>0</v>
      </c>
      <c r="AE22" s="18">
        <f>IF(Q22&lt;&gt;"",ROUND(AD22,0),"")</f>
        <v>0</v>
      </c>
      <c r="AF22" s="247">
        <f>IF(AD22&lt;&gt;"",AE22*R22*W22,"")</f>
        <v>0</v>
      </c>
      <c r="AG22" s="247">
        <f>IF(AD22&lt;&gt;"",AE22*R22*W22*P22,"")</f>
        <v>0</v>
      </c>
      <c r="AH22" s="45">
        <f>IF(H22&lt;&gt;"",AE22+Q22,"")</f>
        <v>117</v>
      </c>
      <c r="AI22" s="46">
        <f>IF(AH22&lt;&gt;"",(AH22*R22*W22*P22)/($D$6+$D$7),"")</f>
        <v>0.70917877399085927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</row>
    <row r="23" spans="1:60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1172</v>
      </c>
      <c r="I23" s="242" t="s">
        <v>696</v>
      </c>
      <c r="J23" s="242" t="s">
        <v>700</v>
      </c>
      <c r="K23" s="242" t="s">
        <v>542</v>
      </c>
      <c r="L23" s="572" t="s">
        <v>5</v>
      </c>
      <c r="M23" s="572"/>
      <c r="N23" s="572"/>
      <c r="O23" s="241" t="s">
        <v>58</v>
      </c>
      <c r="P23" s="243">
        <v>1</v>
      </c>
      <c r="Q23" s="244">
        <v>20</v>
      </c>
      <c r="R23" s="245">
        <v>1120.29</v>
      </c>
      <c r="S23" s="2" t="s">
        <v>224</v>
      </c>
      <c r="T23" s="2" t="s">
        <v>225</v>
      </c>
      <c r="U23" s="2" t="s">
        <v>622</v>
      </c>
      <c r="V23" s="109">
        <v>0.3</v>
      </c>
      <c r="W23" s="579">
        <v>1</v>
      </c>
      <c r="X23" s="130">
        <v>0.05</v>
      </c>
      <c r="Y23" s="247">
        <f t="shared" si="2"/>
        <v>22405.8</v>
      </c>
      <c r="Z23" s="7">
        <f t="shared" si="5"/>
        <v>4.836338274373532E-2</v>
      </c>
      <c r="AA23" s="17">
        <f t="shared" si="3"/>
        <v>4.836338274373532E-2</v>
      </c>
      <c r="AB23" s="196">
        <f t="shared" si="4"/>
        <v>-1.636617256264683E-3</v>
      </c>
      <c r="AC23" s="247">
        <f>IF(AND($AA23&lt;&gt;"",Q23&lt;&gt;""),($D$6+$D$7)*AA23-Y23,"")</f>
        <v>0</v>
      </c>
      <c r="AD23" s="246">
        <f>IF(AND($AC23&lt;&gt;""),AC23/R23/W23/P23,"")</f>
        <v>0</v>
      </c>
      <c r="AE23" s="18">
        <f>IF(Q23&lt;&gt;"",ROUND(AD23,0),"")</f>
        <v>0</v>
      </c>
      <c r="AF23" s="247">
        <f>IF(AD23&lt;&gt;"",AE23*R23*W23,"")</f>
        <v>0</v>
      </c>
      <c r="AG23" s="247">
        <f>IF(AD23&lt;&gt;"",AE23*R23*W23*P23,"")</f>
        <v>0</v>
      </c>
      <c r="AH23" s="45">
        <f>IF(H23&lt;&gt;"",AE23+Q23,"")</f>
        <v>20</v>
      </c>
      <c r="AI23" s="46">
        <f>IF(AH23&lt;&gt;"",(AH23*R23*W23*P23)/($D$6+$D$7),"")</f>
        <v>4.836338274373532E-2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</row>
    <row r="24" spans="1:60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/>
      <c r="I24" s="242"/>
      <c r="J24" s="242"/>
      <c r="K24" s="242"/>
      <c r="L24" s="572"/>
      <c r="M24" s="572"/>
      <c r="N24" s="572"/>
      <c r="O24" s="241"/>
      <c r="P24" s="243"/>
      <c r="Q24" s="244"/>
      <c r="R24" s="245"/>
      <c r="S24" s="2"/>
      <c r="T24" s="2"/>
      <c r="U24" s="2"/>
      <c r="V24" s="109"/>
      <c r="W24" s="579"/>
      <c r="X24" s="130"/>
      <c r="Y24" s="247" t="str">
        <f t="shared" ref="Y24:Y78" si="6">IF(H24&lt;&gt;"",R24*W24*Q24*P24,"")</f>
        <v/>
      </c>
      <c r="Z24" s="7" t="str">
        <f t="shared" ref="Z24:Z78" si="7">IF(H24&lt;&gt;"",Y24/($D$6+$D$7),"")</f>
        <v/>
      </c>
      <c r="AA24" s="17" t="str">
        <f t="shared" si="3"/>
        <v/>
      </c>
      <c r="AB24" s="196" t="str">
        <f t="shared" ref="AB24:AB78" si="8">IF(AND(S24&lt;&gt;"",X24&lt;&gt;"-"),AA24-X24,"")</f>
        <v/>
      </c>
      <c r="AC24" s="247" t="str">
        <f t="shared" ref="AC24:AC78" si="9">IF(AND($AA24&lt;&gt;"",Q24&lt;&gt;""),($D$6+$D$7)*AA24-Y24,"")</f>
        <v/>
      </c>
      <c r="AD24" s="246" t="str">
        <f t="shared" ref="AD24:AD78" si="10">IF(AND($AC24&lt;&gt;""),AC24/R24/W24/P24,"")</f>
        <v/>
      </c>
      <c r="AE24" s="18" t="str">
        <f t="shared" ref="AE24:AE78" si="11">IF(Q24&lt;&gt;"",ROUND(AD24,0),"")</f>
        <v/>
      </c>
      <c r="AF24" s="247" t="str">
        <f t="shared" ref="AF24:AF78" si="12">IF(AD24&lt;&gt;"",AE24*R24*W24,"")</f>
        <v/>
      </c>
      <c r="AG24" s="247" t="str">
        <f t="shared" ref="AG24:AG78" si="13">IF(AD24&lt;&gt;"",AE24*R24*W24*P24,"")</f>
        <v/>
      </c>
      <c r="AH24" s="45" t="str">
        <f t="shared" ref="AH24:AH78" si="14">IF(H24&lt;&gt;"",AE24+Q24,"")</f>
        <v/>
      </c>
      <c r="AI24" s="46" t="str">
        <f t="shared" ref="AI24:AI78" si="15">IF(AH24&lt;&gt;"",(AH24*R24*W24*P24)/($D$6+$D$7),"")</f>
        <v/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0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/>
      <c r="I25" s="242"/>
      <c r="J25" s="242"/>
      <c r="K25" s="242"/>
      <c r="L25" s="572"/>
      <c r="M25" s="572"/>
      <c r="N25" s="572"/>
      <c r="O25" s="241"/>
      <c r="P25" s="243"/>
      <c r="Q25" s="244"/>
      <c r="R25" s="245"/>
      <c r="S25" s="2"/>
      <c r="T25" s="2"/>
      <c r="U25" s="2"/>
      <c r="V25" s="109"/>
      <c r="W25" s="579"/>
      <c r="X25" s="130"/>
      <c r="Y25" s="247" t="str">
        <f t="shared" si="6"/>
        <v/>
      </c>
      <c r="Z25" s="7" t="str">
        <f t="shared" si="7"/>
        <v/>
      </c>
      <c r="AA25" s="17" t="str">
        <f t="shared" si="3"/>
        <v/>
      </c>
      <c r="AB25" s="196" t="str">
        <f t="shared" si="8"/>
        <v/>
      </c>
      <c r="AC25" s="247" t="str">
        <f t="shared" si="9"/>
        <v/>
      </c>
      <c r="AD25" s="246" t="str">
        <f t="shared" si="10"/>
        <v/>
      </c>
      <c r="AE25" s="18" t="str">
        <f t="shared" si="11"/>
        <v/>
      </c>
      <c r="AF25" s="247" t="str">
        <f t="shared" si="12"/>
        <v/>
      </c>
      <c r="AG25" s="247" t="str">
        <f t="shared" si="13"/>
        <v/>
      </c>
      <c r="AH25" s="45" t="str">
        <f t="shared" si="14"/>
        <v/>
      </c>
      <c r="AI25" s="46" t="str">
        <f t="shared" si="15"/>
        <v/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</row>
    <row r="26" spans="1:60" x14ac:dyDescent="0.25">
      <c r="A26" s="585"/>
      <c r="B26" s="529" t="s">
        <v>227</v>
      </c>
      <c r="C26" s="530" t="s">
        <v>622</v>
      </c>
      <c r="D26" s="567">
        <v>0.1</v>
      </c>
      <c r="E26" s="568">
        <f t="shared" si="0"/>
        <v>9.9468086756273527E-2</v>
      </c>
      <c r="F26" s="566">
        <f t="shared" si="1"/>
        <v>-5.3191324372647841E-4</v>
      </c>
      <c r="G26" s="43"/>
      <c r="H26" s="197"/>
      <c r="I26" s="242"/>
      <c r="J26" s="242"/>
      <c r="K26" s="242"/>
      <c r="L26" s="572"/>
      <c r="M26" s="572"/>
      <c r="N26" s="572"/>
      <c r="O26" s="241"/>
      <c r="P26" s="243"/>
      <c r="Q26" s="244"/>
      <c r="R26" s="245"/>
      <c r="S26" s="2"/>
      <c r="T26" s="2"/>
      <c r="U26" s="2"/>
      <c r="V26" s="109"/>
      <c r="W26" s="579"/>
      <c r="X26" s="130"/>
      <c r="Y26" s="247" t="str">
        <f t="shared" si="6"/>
        <v/>
      </c>
      <c r="Z26" s="7" t="str">
        <f t="shared" si="7"/>
        <v/>
      </c>
      <c r="AA26" s="17" t="str">
        <f t="shared" si="3"/>
        <v/>
      </c>
      <c r="AB26" s="196" t="str">
        <f t="shared" si="8"/>
        <v/>
      </c>
      <c r="AC26" s="247" t="str">
        <f t="shared" si="9"/>
        <v/>
      </c>
      <c r="AD26" s="246" t="str">
        <f t="shared" si="10"/>
        <v/>
      </c>
      <c r="AE26" s="18" t="str">
        <f t="shared" si="11"/>
        <v/>
      </c>
      <c r="AF26" s="247" t="str">
        <f t="shared" si="12"/>
        <v/>
      </c>
      <c r="AG26" s="247" t="str">
        <f t="shared" si="13"/>
        <v/>
      </c>
      <c r="AH26" s="45" t="str">
        <f t="shared" si="14"/>
        <v/>
      </c>
      <c r="AI26" s="46" t="str">
        <f t="shared" si="15"/>
        <v/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</row>
    <row r="27" spans="1:60" x14ac:dyDescent="0.25">
      <c r="A27" s="585"/>
      <c r="B27" s="529" t="s">
        <v>225</v>
      </c>
      <c r="C27" s="530" t="s">
        <v>622</v>
      </c>
      <c r="D27" s="567">
        <v>0.05</v>
      </c>
      <c r="E27" s="568">
        <f t="shared" si="0"/>
        <v>4.836338274373532E-2</v>
      </c>
      <c r="F27" s="566">
        <f t="shared" si="1"/>
        <v>-1.636617256264683E-3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si="6"/>
        <v/>
      </c>
      <c r="Z27" s="7" t="str">
        <f t="shared" si="7"/>
        <v/>
      </c>
      <c r="AA27" s="17" t="str">
        <f t="shared" si="3"/>
        <v/>
      </c>
      <c r="AB27" s="196" t="str">
        <f t="shared" si="8"/>
        <v/>
      </c>
      <c r="AC27" s="247" t="str">
        <f t="shared" si="9"/>
        <v/>
      </c>
      <c r="AD27" s="246" t="str">
        <f t="shared" si="10"/>
        <v/>
      </c>
      <c r="AE27" s="18" t="str">
        <f t="shared" si="11"/>
        <v/>
      </c>
      <c r="AF27" s="247" t="str">
        <f t="shared" si="12"/>
        <v/>
      </c>
      <c r="AG27" s="247" t="str">
        <f t="shared" si="13"/>
        <v/>
      </c>
      <c r="AH27" s="45" t="str">
        <f t="shared" si="14"/>
        <v/>
      </c>
      <c r="AI27" s="46" t="str">
        <f t="shared" si="15"/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0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6"/>
        <v/>
      </c>
      <c r="Z28" s="7" t="str">
        <f t="shared" si="7"/>
        <v/>
      </c>
      <c r="AA28" s="17" t="str">
        <f t="shared" si="3"/>
        <v/>
      </c>
      <c r="AB28" s="196" t="str">
        <f t="shared" si="8"/>
        <v/>
      </c>
      <c r="AC28" s="247" t="str">
        <f t="shared" si="9"/>
        <v/>
      </c>
      <c r="AD28" s="246" t="str">
        <f t="shared" si="10"/>
        <v/>
      </c>
      <c r="AE28" s="18" t="str">
        <f t="shared" si="11"/>
        <v/>
      </c>
      <c r="AF28" s="247" t="str">
        <f t="shared" si="12"/>
        <v/>
      </c>
      <c r="AG28" s="247" t="str">
        <f t="shared" si="13"/>
        <v/>
      </c>
      <c r="AH28" s="45" t="str">
        <f t="shared" si="14"/>
        <v/>
      </c>
      <c r="AI28" s="46" t="str">
        <f t="shared" si="15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</row>
    <row r="29" spans="1:60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6"/>
        <v/>
      </c>
      <c r="Z29" s="7" t="str">
        <f t="shared" si="7"/>
        <v/>
      </c>
      <c r="AA29" s="17" t="str">
        <f t="shared" si="3"/>
        <v/>
      </c>
      <c r="AB29" s="196" t="str">
        <f t="shared" si="8"/>
        <v/>
      </c>
      <c r="AC29" s="247" t="str">
        <f t="shared" si="9"/>
        <v/>
      </c>
      <c r="AD29" s="246" t="str">
        <f t="shared" si="10"/>
        <v/>
      </c>
      <c r="AE29" s="18" t="str">
        <f t="shared" si="11"/>
        <v/>
      </c>
      <c r="AF29" s="247" t="str">
        <f t="shared" si="12"/>
        <v/>
      </c>
      <c r="AG29" s="247" t="str">
        <f t="shared" si="13"/>
        <v/>
      </c>
      <c r="AH29" s="45" t="str">
        <f t="shared" si="14"/>
        <v/>
      </c>
      <c r="AI29" s="46" t="str">
        <f t="shared" si="15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</row>
    <row r="30" spans="1:60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6"/>
        <v/>
      </c>
      <c r="Z30" s="7" t="str">
        <f t="shared" si="7"/>
        <v/>
      </c>
      <c r="AA30" s="17" t="str">
        <f t="shared" si="3"/>
        <v/>
      </c>
      <c r="AB30" s="196" t="str">
        <f t="shared" si="8"/>
        <v/>
      </c>
      <c r="AC30" s="247" t="str">
        <f t="shared" si="9"/>
        <v/>
      </c>
      <c r="AD30" s="246" t="str">
        <f t="shared" si="10"/>
        <v/>
      </c>
      <c r="AE30" s="18" t="str">
        <f t="shared" si="11"/>
        <v/>
      </c>
      <c r="AF30" s="247" t="str">
        <f t="shared" si="12"/>
        <v/>
      </c>
      <c r="AG30" s="247" t="str">
        <f t="shared" si="13"/>
        <v/>
      </c>
      <c r="AH30" s="45" t="str">
        <f t="shared" si="14"/>
        <v/>
      </c>
      <c r="AI30" s="46" t="str">
        <f t="shared" si="15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0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6"/>
        <v/>
      </c>
      <c r="Z31" s="7" t="str">
        <f t="shared" si="7"/>
        <v/>
      </c>
      <c r="AA31" s="17" t="str">
        <f t="shared" si="3"/>
        <v/>
      </c>
      <c r="AB31" s="196" t="str">
        <f t="shared" si="8"/>
        <v/>
      </c>
      <c r="AC31" s="247" t="str">
        <f t="shared" si="9"/>
        <v/>
      </c>
      <c r="AD31" s="246" t="str">
        <f t="shared" si="10"/>
        <v/>
      </c>
      <c r="AE31" s="18" t="str">
        <f t="shared" si="11"/>
        <v/>
      </c>
      <c r="AF31" s="247" t="str">
        <f t="shared" si="12"/>
        <v/>
      </c>
      <c r="AG31" s="247" t="str">
        <f t="shared" si="13"/>
        <v/>
      </c>
      <c r="AH31" s="45" t="str">
        <f t="shared" si="14"/>
        <v/>
      </c>
      <c r="AI31" s="46" t="str">
        <f t="shared" si="15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</row>
    <row r="32" spans="1:60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6"/>
        <v/>
      </c>
      <c r="Z32" s="7" t="str">
        <f t="shared" si="7"/>
        <v/>
      </c>
      <c r="AA32" s="17" t="str">
        <f t="shared" si="3"/>
        <v/>
      </c>
      <c r="AB32" s="196" t="str">
        <f t="shared" si="8"/>
        <v/>
      </c>
      <c r="AC32" s="247" t="str">
        <f t="shared" si="9"/>
        <v/>
      </c>
      <c r="AD32" s="246" t="str">
        <f t="shared" si="10"/>
        <v/>
      </c>
      <c r="AE32" s="18" t="str">
        <f t="shared" si="11"/>
        <v/>
      </c>
      <c r="AF32" s="247" t="str">
        <f t="shared" si="12"/>
        <v/>
      </c>
      <c r="AG32" s="247" t="str">
        <f t="shared" si="13"/>
        <v/>
      </c>
      <c r="AH32" s="45" t="str">
        <f t="shared" si="14"/>
        <v/>
      </c>
      <c r="AI32" s="46" t="str">
        <f t="shared" si="15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</row>
    <row r="33" spans="1:60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6"/>
        <v/>
      </c>
      <c r="Z33" s="7" t="str">
        <f t="shared" si="7"/>
        <v/>
      </c>
      <c r="AA33" s="17" t="str">
        <f t="shared" si="3"/>
        <v/>
      </c>
      <c r="AB33" s="196" t="str">
        <f t="shared" si="8"/>
        <v/>
      </c>
      <c r="AC33" s="247" t="str">
        <f t="shared" si="9"/>
        <v/>
      </c>
      <c r="AD33" s="246" t="str">
        <f t="shared" si="10"/>
        <v/>
      </c>
      <c r="AE33" s="18" t="str">
        <f t="shared" si="11"/>
        <v/>
      </c>
      <c r="AF33" s="247" t="str">
        <f t="shared" si="12"/>
        <v/>
      </c>
      <c r="AG33" s="247" t="str">
        <f t="shared" si="13"/>
        <v/>
      </c>
      <c r="AH33" s="45" t="str">
        <f t="shared" si="14"/>
        <v/>
      </c>
      <c r="AI33" s="46" t="str">
        <f t="shared" si="15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0" x14ac:dyDescent="0.25">
      <c r="A34" s="585"/>
      <c r="B34" s="529" t="s">
        <v>929</v>
      </c>
      <c r="C34" s="530" t="s">
        <v>621</v>
      </c>
      <c r="D34" s="567">
        <v>0.25</v>
      </c>
      <c r="E34" s="568">
        <f t="shared" si="0"/>
        <v>0.12020801689734889</v>
      </c>
      <c r="F34" s="566">
        <f t="shared" si="1"/>
        <v>-0.12979198310265111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6"/>
        <v/>
      </c>
      <c r="Z34" s="7" t="str">
        <f t="shared" si="7"/>
        <v/>
      </c>
      <c r="AA34" s="17" t="str">
        <f t="shared" si="3"/>
        <v/>
      </c>
      <c r="AB34" s="196" t="str">
        <f t="shared" si="8"/>
        <v/>
      </c>
      <c r="AC34" s="247" t="str">
        <f t="shared" si="9"/>
        <v/>
      </c>
      <c r="AD34" s="246" t="str">
        <f t="shared" si="10"/>
        <v/>
      </c>
      <c r="AE34" s="18" t="str">
        <f t="shared" si="11"/>
        <v/>
      </c>
      <c r="AF34" s="247" t="str">
        <f t="shared" si="12"/>
        <v/>
      </c>
      <c r="AG34" s="247" t="str">
        <f t="shared" si="13"/>
        <v/>
      </c>
      <c r="AH34" s="45" t="str">
        <f t="shared" si="14"/>
        <v/>
      </c>
      <c r="AI34" s="46" t="str">
        <f t="shared" si="15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</row>
    <row r="35" spans="1:60" x14ac:dyDescent="0.25">
      <c r="A35" s="585"/>
      <c r="B35" s="529" t="s">
        <v>929</v>
      </c>
      <c r="C35" s="530" t="s">
        <v>622</v>
      </c>
      <c r="D35" s="567">
        <v>0.25</v>
      </c>
      <c r="E35" s="568">
        <f t="shared" si="0"/>
        <v>0</v>
      </c>
      <c r="F35" s="566">
        <f t="shared" si="1"/>
        <v>-0.25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6"/>
        <v/>
      </c>
      <c r="Z35" s="7" t="str">
        <f t="shared" si="7"/>
        <v/>
      </c>
      <c r="AA35" s="17" t="str">
        <f t="shared" si="3"/>
        <v/>
      </c>
      <c r="AB35" s="196" t="str">
        <f t="shared" si="8"/>
        <v/>
      </c>
      <c r="AC35" s="247" t="str">
        <f t="shared" si="9"/>
        <v/>
      </c>
      <c r="AD35" s="246" t="str">
        <f t="shared" si="10"/>
        <v/>
      </c>
      <c r="AE35" s="18" t="str">
        <f t="shared" si="11"/>
        <v/>
      </c>
      <c r="AF35" s="247" t="str">
        <f t="shared" si="12"/>
        <v/>
      </c>
      <c r="AG35" s="247" t="str">
        <f t="shared" si="13"/>
        <v/>
      </c>
      <c r="AH35" s="45" t="str">
        <f t="shared" si="14"/>
        <v/>
      </c>
      <c r="AI35" s="46" t="str">
        <f t="shared" si="15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</row>
    <row r="36" spans="1:60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6"/>
        <v/>
      </c>
      <c r="Z36" s="7" t="str">
        <f t="shared" si="7"/>
        <v/>
      </c>
      <c r="AA36" s="17" t="str">
        <f t="shared" si="3"/>
        <v/>
      </c>
      <c r="AB36" s="196" t="str">
        <f t="shared" si="8"/>
        <v/>
      </c>
      <c r="AC36" s="247" t="str">
        <f t="shared" si="9"/>
        <v/>
      </c>
      <c r="AD36" s="246" t="str">
        <f t="shared" si="10"/>
        <v/>
      </c>
      <c r="AE36" s="18" t="str">
        <f t="shared" si="11"/>
        <v/>
      </c>
      <c r="AF36" s="247" t="str">
        <f t="shared" si="12"/>
        <v/>
      </c>
      <c r="AG36" s="247" t="str">
        <f t="shared" si="13"/>
        <v/>
      </c>
      <c r="AH36" s="45" t="str">
        <f t="shared" si="14"/>
        <v/>
      </c>
      <c r="AI36" s="46" t="str">
        <f t="shared" si="15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</row>
    <row r="37" spans="1:60" x14ac:dyDescent="0.25">
      <c r="A37" s="585"/>
      <c r="B37" s="529" t="s">
        <v>615</v>
      </c>
      <c r="C37" s="530" t="s">
        <v>621</v>
      </c>
      <c r="D37" s="567">
        <v>0.12</v>
      </c>
      <c r="E37" s="568">
        <f t="shared" si="0"/>
        <v>0</v>
      </c>
      <c r="F37" s="566">
        <f t="shared" si="1"/>
        <v>-0.12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6"/>
        <v/>
      </c>
      <c r="Z37" s="7" t="str">
        <f t="shared" si="7"/>
        <v/>
      </c>
      <c r="AA37" s="17" t="str">
        <f t="shared" si="3"/>
        <v/>
      </c>
      <c r="AB37" s="196" t="str">
        <f t="shared" si="8"/>
        <v/>
      </c>
      <c r="AC37" s="247" t="str">
        <f t="shared" si="9"/>
        <v/>
      </c>
      <c r="AD37" s="246" t="str">
        <f t="shared" si="10"/>
        <v/>
      </c>
      <c r="AE37" s="18" t="str">
        <f t="shared" si="11"/>
        <v/>
      </c>
      <c r="AF37" s="247" t="str">
        <f t="shared" si="12"/>
        <v/>
      </c>
      <c r="AG37" s="247" t="str">
        <f t="shared" si="13"/>
        <v/>
      </c>
      <c r="AH37" s="45" t="str">
        <f t="shared" si="14"/>
        <v/>
      </c>
      <c r="AI37" s="46" t="str">
        <f t="shared" si="15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</row>
    <row r="38" spans="1:60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6"/>
        <v/>
      </c>
      <c r="Z38" s="7" t="str">
        <f t="shared" si="7"/>
        <v/>
      </c>
      <c r="AA38" s="17" t="str">
        <f t="shared" si="3"/>
        <v/>
      </c>
      <c r="AB38" s="196" t="str">
        <f t="shared" si="8"/>
        <v/>
      </c>
      <c r="AC38" s="247" t="str">
        <f t="shared" si="9"/>
        <v/>
      </c>
      <c r="AD38" s="246" t="str">
        <f t="shared" si="10"/>
        <v/>
      </c>
      <c r="AE38" s="18" t="str">
        <f t="shared" si="11"/>
        <v/>
      </c>
      <c r="AF38" s="247" t="str">
        <f t="shared" si="12"/>
        <v/>
      </c>
      <c r="AG38" s="247" t="str">
        <f t="shared" si="13"/>
        <v/>
      </c>
      <c r="AH38" s="45" t="str">
        <f t="shared" si="14"/>
        <v/>
      </c>
      <c r="AI38" s="46" t="str">
        <f t="shared" si="15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</row>
    <row r="39" spans="1:60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6"/>
        <v/>
      </c>
      <c r="Z39" s="7" t="str">
        <f t="shared" si="7"/>
        <v/>
      </c>
      <c r="AA39" s="17" t="str">
        <f t="shared" si="3"/>
        <v/>
      </c>
      <c r="AB39" s="196" t="str">
        <f t="shared" si="8"/>
        <v/>
      </c>
      <c r="AC39" s="247" t="str">
        <f t="shared" si="9"/>
        <v/>
      </c>
      <c r="AD39" s="246" t="str">
        <f t="shared" si="10"/>
        <v/>
      </c>
      <c r="AE39" s="18" t="str">
        <f t="shared" si="11"/>
        <v/>
      </c>
      <c r="AF39" s="247" t="str">
        <f t="shared" si="12"/>
        <v/>
      </c>
      <c r="AG39" s="247" t="str">
        <f t="shared" si="13"/>
        <v/>
      </c>
      <c r="AH39" s="45" t="str">
        <f t="shared" si="14"/>
        <v/>
      </c>
      <c r="AI39" s="46" t="str">
        <f t="shared" si="15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</row>
    <row r="40" spans="1:60" x14ac:dyDescent="0.25">
      <c r="A40" s="585"/>
      <c r="B40" s="533" t="s">
        <v>930</v>
      </c>
      <c r="C40" s="534" t="s">
        <v>621</v>
      </c>
      <c r="D40" s="569">
        <v>0</v>
      </c>
      <c r="E40" s="570">
        <f t="shared" si="0"/>
        <v>0</v>
      </c>
      <c r="F40" s="571">
        <f t="shared" si="1"/>
        <v>0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6"/>
        <v/>
      </c>
      <c r="Z40" s="7" t="str">
        <f t="shared" si="7"/>
        <v/>
      </c>
      <c r="AA40" s="17" t="str">
        <f t="shared" si="3"/>
        <v/>
      </c>
      <c r="AB40" s="196" t="str">
        <f t="shared" si="8"/>
        <v/>
      </c>
      <c r="AC40" s="247" t="str">
        <f t="shared" si="9"/>
        <v/>
      </c>
      <c r="AD40" s="246" t="str">
        <f t="shared" si="10"/>
        <v/>
      </c>
      <c r="AE40" s="18" t="str">
        <f t="shared" si="11"/>
        <v/>
      </c>
      <c r="AF40" s="247" t="str">
        <f t="shared" si="12"/>
        <v/>
      </c>
      <c r="AG40" s="247" t="str">
        <f t="shared" si="13"/>
        <v/>
      </c>
      <c r="AH40" s="45" t="str">
        <f t="shared" si="14"/>
        <v/>
      </c>
      <c r="AI40" s="46" t="str">
        <f t="shared" si="15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</row>
    <row r="41" spans="1:60" x14ac:dyDescent="0.25">
      <c r="A41" s="585"/>
      <c r="B41" s="533" t="s">
        <v>229</v>
      </c>
      <c r="C41" s="534" t="s">
        <v>621</v>
      </c>
      <c r="D41" s="569">
        <v>0.22</v>
      </c>
      <c r="E41" s="570">
        <f t="shared" si="0"/>
        <v>0.70917877399085927</v>
      </c>
      <c r="F41" s="571">
        <f t="shared" si="1"/>
        <v>0.48917877399085929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6"/>
        <v/>
      </c>
      <c r="Z41" s="7" t="str">
        <f t="shared" si="7"/>
        <v/>
      </c>
      <c r="AA41" s="17" t="str">
        <f t="shared" si="3"/>
        <v/>
      </c>
      <c r="AB41" s="196" t="str">
        <f t="shared" si="8"/>
        <v/>
      </c>
      <c r="AC41" s="247" t="str">
        <f t="shared" si="9"/>
        <v/>
      </c>
      <c r="AD41" s="246" t="str">
        <f t="shared" si="10"/>
        <v/>
      </c>
      <c r="AE41" s="18" t="str">
        <f t="shared" si="11"/>
        <v/>
      </c>
      <c r="AF41" s="247" t="str">
        <f t="shared" si="12"/>
        <v/>
      </c>
      <c r="AG41" s="247" t="str">
        <f t="shared" si="13"/>
        <v/>
      </c>
      <c r="AH41" s="45" t="str">
        <f t="shared" si="14"/>
        <v/>
      </c>
      <c r="AI41" s="46" t="str">
        <f t="shared" si="15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</row>
    <row r="42" spans="1:60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6"/>
        <v/>
      </c>
      <c r="Z42" s="7" t="str">
        <f t="shared" si="7"/>
        <v/>
      </c>
      <c r="AA42" s="17" t="str">
        <f t="shared" si="3"/>
        <v/>
      </c>
      <c r="AB42" s="196" t="str">
        <f t="shared" si="8"/>
        <v/>
      </c>
      <c r="AC42" s="247" t="str">
        <f t="shared" si="9"/>
        <v/>
      </c>
      <c r="AD42" s="246" t="str">
        <f t="shared" si="10"/>
        <v/>
      </c>
      <c r="AE42" s="18" t="str">
        <f t="shared" si="11"/>
        <v/>
      </c>
      <c r="AF42" s="247" t="str">
        <f t="shared" si="12"/>
        <v/>
      </c>
      <c r="AG42" s="247" t="str">
        <f t="shared" si="13"/>
        <v/>
      </c>
      <c r="AH42" s="45" t="str">
        <f t="shared" si="14"/>
        <v/>
      </c>
      <c r="AI42" s="46" t="str">
        <f t="shared" si="15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</row>
    <row r="43" spans="1:60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6"/>
        <v/>
      </c>
      <c r="Z43" s="7" t="str">
        <f t="shared" si="7"/>
        <v/>
      </c>
      <c r="AA43" s="17" t="str">
        <f t="shared" si="3"/>
        <v/>
      </c>
      <c r="AB43" s="196" t="str">
        <f t="shared" si="8"/>
        <v/>
      </c>
      <c r="AC43" s="247" t="str">
        <f t="shared" si="9"/>
        <v/>
      </c>
      <c r="AD43" s="246" t="str">
        <f t="shared" si="10"/>
        <v/>
      </c>
      <c r="AE43" s="18" t="str">
        <f t="shared" si="11"/>
        <v/>
      </c>
      <c r="AF43" s="247" t="str">
        <f t="shared" si="12"/>
        <v/>
      </c>
      <c r="AG43" s="247" t="str">
        <f t="shared" si="13"/>
        <v/>
      </c>
      <c r="AH43" s="45" t="str">
        <f t="shared" si="14"/>
        <v/>
      </c>
      <c r="AI43" s="46" t="str">
        <f t="shared" si="15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</row>
    <row r="44" spans="1:60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6"/>
        <v/>
      </c>
      <c r="Z44" s="7" t="str">
        <f t="shared" si="7"/>
        <v/>
      </c>
      <c r="AA44" s="17" t="str">
        <f t="shared" si="3"/>
        <v/>
      </c>
      <c r="AB44" s="196" t="str">
        <f t="shared" si="8"/>
        <v/>
      </c>
      <c r="AC44" s="247" t="str">
        <f t="shared" si="9"/>
        <v/>
      </c>
      <c r="AD44" s="246" t="str">
        <f t="shared" si="10"/>
        <v/>
      </c>
      <c r="AE44" s="18" t="str">
        <f t="shared" si="11"/>
        <v/>
      </c>
      <c r="AF44" s="247" t="str">
        <f t="shared" si="12"/>
        <v/>
      </c>
      <c r="AG44" s="247" t="str">
        <f t="shared" si="13"/>
        <v/>
      </c>
      <c r="AH44" s="45" t="str">
        <f t="shared" si="14"/>
        <v/>
      </c>
      <c r="AI44" s="46" t="str">
        <f t="shared" si="15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</row>
    <row r="45" spans="1:60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6"/>
        <v/>
      </c>
      <c r="Z45" s="7" t="str">
        <f t="shared" si="7"/>
        <v/>
      </c>
      <c r="AA45" s="17" t="str">
        <f t="shared" si="3"/>
        <v/>
      </c>
      <c r="AB45" s="196" t="str">
        <f t="shared" si="8"/>
        <v/>
      </c>
      <c r="AC45" s="247" t="str">
        <f t="shared" si="9"/>
        <v/>
      </c>
      <c r="AD45" s="246" t="str">
        <f t="shared" si="10"/>
        <v/>
      </c>
      <c r="AE45" s="18" t="str">
        <f t="shared" si="11"/>
        <v/>
      </c>
      <c r="AF45" s="247" t="str">
        <f t="shared" si="12"/>
        <v/>
      </c>
      <c r="AG45" s="247" t="str">
        <f t="shared" si="13"/>
        <v/>
      </c>
      <c r="AH45" s="45" t="str">
        <f t="shared" si="14"/>
        <v/>
      </c>
      <c r="AI45" s="46" t="str">
        <f t="shared" si="15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</row>
    <row r="46" spans="1:60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6"/>
        <v/>
      </c>
      <c r="Z46" s="7" t="str">
        <f t="shared" si="7"/>
        <v/>
      </c>
      <c r="AA46" s="17" t="str">
        <f t="shared" si="3"/>
        <v/>
      </c>
      <c r="AB46" s="196" t="str">
        <f t="shared" si="8"/>
        <v/>
      </c>
      <c r="AC46" s="247" t="str">
        <f t="shared" si="9"/>
        <v/>
      </c>
      <c r="AD46" s="246" t="str">
        <f t="shared" si="10"/>
        <v/>
      </c>
      <c r="AE46" s="18" t="str">
        <f t="shared" si="11"/>
        <v/>
      </c>
      <c r="AF46" s="247" t="str">
        <f t="shared" si="12"/>
        <v/>
      </c>
      <c r="AG46" s="247" t="str">
        <f t="shared" si="13"/>
        <v/>
      </c>
      <c r="AH46" s="45" t="str">
        <f t="shared" si="14"/>
        <v/>
      </c>
      <c r="AI46" s="46" t="str">
        <f t="shared" si="15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</row>
    <row r="47" spans="1:60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6"/>
        <v/>
      </c>
      <c r="Z47" s="7" t="str">
        <f t="shared" si="7"/>
        <v/>
      </c>
      <c r="AA47" s="17" t="str">
        <f t="shared" ref="AA47:AA78" si="16">IF(S47&lt;&gt;"",Z47,"")</f>
        <v/>
      </c>
      <c r="AB47" s="196" t="str">
        <f t="shared" si="8"/>
        <v/>
      </c>
      <c r="AC47" s="247" t="str">
        <f t="shared" si="9"/>
        <v/>
      </c>
      <c r="AD47" s="246" t="str">
        <f t="shared" si="10"/>
        <v/>
      </c>
      <c r="AE47" s="18" t="str">
        <f t="shared" si="11"/>
        <v/>
      </c>
      <c r="AF47" s="247" t="str">
        <f t="shared" si="12"/>
        <v/>
      </c>
      <c r="AG47" s="247" t="str">
        <f t="shared" si="13"/>
        <v/>
      </c>
      <c r="AH47" s="45" t="str">
        <f t="shared" si="14"/>
        <v/>
      </c>
      <c r="AI47" s="46" t="str">
        <f t="shared" si="15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</row>
    <row r="48" spans="1:60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6"/>
        <v/>
      </c>
      <c r="Z48" s="7" t="str">
        <f t="shared" si="7"/>
        <v/>
      </c>
      <c r="AA48" s="17" t="str">
        <f t="shared" si="16"/>
        <v/>
      </c>
      <c r="AB48" s="196" t="str">
        <f t="shared" si="8"/>
        <v/>
      </c>
      <c r="AC48" s="247" t="str">
        <f t="shared" si="9"/>
        <v/>
      </c>
      <c r="AD48" s="246" t="str">
        <f t="shared" si="10"/>
        <v/>
      </c>
      <c r="AE48" s="18" t="str">
        <f t="shared" si="11"/>
        <v/>
      </c>
      <c r="AF48" s="247" t="str">
        <f t="shared" si="12"/>
        <v/>
      </c>
      <c r="AG48" s="247" t="str">
        <f t="shared" si="13"/>
        <v/>
      </c>
      <c r="AH48" s="45" t="str">
        <f t="shared" si="14"/>
        <v/>
      </c>
      <c r="AI48" s="46" t="str">
        <f t="shared" si="15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</row>
    <row r="49" spans="1:60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6"/>
        <v/>
      </c>
      <c r="Z49" s="7" t="str">
        <f t="shared" si="7"/>
        <v/>
      </c>
      <c r="AA49" s="17" t="str">
        <f t="shared" si="16"/>
        <v/>
      </c>
      <c r="AB49" s="196" t="str">
        <f t="shared" si="8"/>
        <v/>
      </c>
      <c r="AC49" s="247" t="str">
        <f t="shared" si="9"/>
        <v/>
      </c>
      <c r="AD49" s="246" t="str">
        <f t="shared" si="10"/>
        <v/>
      </c>
      <c r="AE49" s="18" t="str">
        <f t="shared" si="11"/>
        <v/>
      </c>
      <c r="AF49" s="247" t="str">
        <f t="shared" si="12"/>
        <v/>
      </c>
      <c r="AG49" s="247" t="str">
        <f t="shared" si="13"/>
        <v/>
      </c>
      <c r="AH49" s="45" t="str">
        <f t="shared" si="14"/>
        <v/>
      </c>
      <c r="AI49" s="46" t="str">
        <f t="shared" si="15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</row>
    <row r="50" spans="1:60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6"/>
        <v/>
      </c>
      <c r="Z50" s="7" t="str">
        <f t="shared" si="7"/>
        <v/>
      </c>
      <c r="AA50" s="17" t="str">
        <f t="shared" si="16"/>
        <v/>
      </c>
      <c r="AB50" s="196" t="str">
        <f t="shared" si="8"/>
        <v/>
      </c>
      <c r="AC50" s="247" t="str">
        <f t="shared" si="9"/>
        <v/>
      </c>
      <c r="AD50" s="246" t="str">
        <f t="shared" si="10"/>
        <v/>
      </c>
      <c r="AE50" s="18" t="str">
        <f t="shared" si="11"/>
        <v/>
      </c>
      <c r="AF50" s="247" t="str">
        <f t="shared" si="12"/>
        <v/>
      </c>
      <c r="AG50" s="247" t="str">
        <f t="shared" si="13"/>
        <v/>
      </c>
      <c r="AH50" s="45" t="str">
        <f t="shared" si="14"/>
        <v/>
      </c>
      <c r="AI50" s="46" t="str">
        <f t="shared" si="15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</row>
    <row r="51" spans="1:60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6"/>
        <v/>
      </c>
      <c r="Z51" s="7" t="str">
        <f t="shared" si="7"/>
        <v/>
      </c>
      <c r="AA51" s="17" t="str">
        <f t="shared" si="16"/>
        <v/>
      </c>
      <c r="AB51" s="196" t="str">
        <f t="shared" si="8"/>
        <v/>
      </c>
      <c r="AC51" s="247" t="str">
        <f t="shared" si="9"/>
        <v/>
      </c>
      <c r="AD51" s="246" t="str">
        <f t="shared" si="10"/>
        <v/>
      </c>
      <c r="AE51" s="18" t="str">
        <f t="shared" si="11"/>
        <v/>
      </c>
      <c r="AF51" s="247" t="str">
        <f t="shared" si="12"/>
        <v/>
      </c>
      <c r="AG51" s="247" t="str">
        <f t="shared" si="13"/>
        <v/>
      </c>
      <c r="AH51" s="45" t="str">
        <f t="shared" si="14"/>
        <v/>
      </c>
      <c r="AI51" s="46" t="str">
        <f t="shared" si="15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</row>
    <row r="52" spans="1:60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6"/>
        <v/>
      </c>
      <c r="Z52" s="7" t="str">
        <f t="shared" si="7"/>
        <v/>
      </c>
      <c r="AA52" s="17" t="str">
        <f t="shared" si="16"/>
        <v/>
      </c>
      <c r="AB52" s="196" t="str">
        <f t="shared" si="8"/>
        <v/>
      </c>
      <c r="AC52" s="247" t="str">
        <f t="shared" si="9"/>
        <v/>
      </c>
      <c r="AD52" s="246" t="str">
        <f t="shared" si="10"/>
        <v/>
      </c>
      <c r="AE52" s="18" t="str">
        <f t="shared" si="11"/>
        <v/>
      </c>
      <c r="AF52" s="247" t="str">
        <f t="shared" si="12"/>
        <v/>
      </c>
      <c r="AG52" s="247" t="str">
        <f t="shared" si="13"/>
        <v/>
      </c>
      <c r="AH52" s="45" t="str">
        <f t="shared" si="14"/>
        <v/>
      </c>
      <c r="AI52" s="46" t="str">
        <f t="shared" si="15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</row>
    <row r="53" spans="1:60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6"/>
        <v/>
      </c>
      <c r="Z53" s="7" t="str">
        <f t="shared" si="7"/>
        <v/>
      </c>
      <c r="AA53" s="17" t="str">
        <f t="shared" si="16"/>
        <v/>
      </c>
      <c r="AB53" s="196" t="str">
        <f t="shared" si="8"/>
        <v/>
      </c>
      <c r="AC53" s="247" t="str">
        <f t="shared" si="9"/>
        <v/>
      </c>
      <c r="AD53" s="246" t="str">
        <f t="shared" si="10"/>
        <v/>
      </c>
      <c r="AE53" s="18" t="str">
        <f t="shared" si="11"/>
        <v/>
      </c>
      <c r="AF53" s="247" t="str">
        <f t="shared" si="12"/>
        <v/>
      </c>
      <c r="AG53" s="247" t="str">
        <f t="shared" si="13"/>
        <v/>
      </c>
      <c r="AH53" s="45" t="str">
        <f t="shared" si="14"/>
        <v/>
      </c>
      <c r="AI53" s="46" t="str">
        <f t="shared" si="15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</row>
    <row r="54" spans="1:60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6"/>
        <v/>
      </c>
      <c r="Z54" s="7" t="str">
        <f t="shared" si="7"/>
        <v/>
      </c>
      <c r="AA54" s="17" t="str">
        <f t="shared" si="16"/>
        <v/>
      </c>
      <c r="AB54" s="196" t="str">
        <f t="shared" si="8"/>
        <v/>
      </c>
      <c r="AC54" s="247" t="str">
        <f t="shared" si="9"/>
        <v/>
      </c>
      <c r="AD54" s="246" t="str">
        <f t="shared" si="10"/>
        <v/>
      </c>
      <c r="AE54" s="18" t="str">
        <f t="shared" si="11"/>
        <v/>
      </c>
      <c r="AF54" s="247" t="str">
        <f t="shared" si="12"/>
        <v/>
      </c>
      <c r="AG54" s="247" t="str">
        <f t="shared" si="13"/>
        <v/>
      </c>
      <c r="AH54" s="45" t="str">
        <f t="shared" si="14"/>
        <v/>
      </c>
      <c r="AI54" s="46" t="str">
        <f t="shared" si="15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</row>
    <row r="55" spans="1:60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6"/>
        <v/>
      </c>
      <c r="Z55" s="7" t="str">
        <f t="shared" si="7"/>
        <v/>
      </c>
      <c r="AA55" s="17" t="str">
        <f t="shared" si="16"/>
        <v/>
      </c>
      <c r="AB55" s="196" t="str">
        <f t="shared" si="8"/>
        <v/>
      </c>
      <c r="AC55" s="247" t="str">
        <f t="shared" si="9"/>
        <v/>
      </c>
      <c r="AD55" s="246" t="str">
        <f t="shared" si="10"/>
        <v/>
      </c>
      <c r="AE55" s="18" t="str">
        <f t="shared" si="11"/>
        <v/>
      </c>
      <c r="AF55" s="247" t="str">
        <f t="shared" si="12"/>
        <v/>
      </c>
      <c r="AG55" s="247" t="str">
        <f t="shared" si="13"/>
        <v/>
      </c>
      <c r="AH55" s="45" t="str">
        <f t="shared" si="14"/>
        <v/>
      </c>
      <c r="AI55" s="46" t="str">
        <f t="shared" si="15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</row>
    <row r="56" spans="1:60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6"/>
        <v/>
      </c>
      <c r="Z56" s="7" t="str">
        <f t="shared" si="7"/>
        <v/>
      </c>
      <c r="AA56" s="17" t="str">
        <f t="shared" si="16"/>
        <v/>
      </c>
      <c r="AB56" s="196" t="str">
        <f t="shared" si="8"/>
        <v/>
      </c>
      <c r="AC56" s="247" t="str">
        <f t="shared" si="9"/>
        <v/>
      </c>
      <c r="AD56" s="246" t="str">
        <f t="shared" si="10"/>
        <v/>
      </c>
      <c r="AE56" s="18" t="str">
        <f t="shared" si="11"/>
        <v/>
      </c>
      <c r="AF56" s="247" t="str">
        <f t="shared" si="12"/>
        <v/>
      </c>
      <c r="AG56" s="247" t="str">
        <f t="shared" si="13"/>
        <v/>
      </c>
      <c r="AH56" s="45" t="str">
        <f t="shared" si="14"/>
        <v/>
      </c>
      <c r="AI56" s="46" t="str">
        <f t="shared" si="15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</row>
    <row r="57" spans="1:60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6"/>
        <v/>
      </c>
      <c r="Z57" s="7" t="str">
        <f t="shared" si="7"/>
        <v/>
      </c>
      <c r="AA57" s="17" t="str">
        <f t="shared" si="16"/>
        <v/>
      </c>
      <c r="AB57" s="196" t="str">
        <f t="shared" si="8"/>
        <v/>
      </c>
      <c r="AC57" s="247" t="str">
        <f t="shared" si="9"/>
        <v/>
      </c>
      <c r="AD57" s="246" t="str">
        <f t="shared" si="10"/>
        <v/>
      </c>
      <c r="AE57" s="18" t="str">
        <f t="shared" si="11"/>
        <v/>
      </c>
      <c r="AF57" s="247" t="str">
        <f t="shared" si="12"/>
        <v/>
      </c>
      <c r="AG57" s="247" t="str">
        <f t="shared" si="13"/>
        <v/>
      </c>
      <c r="AH57" s="45" t="str">
        <f t="shared" si="14"/>
        <v/>
      </c>
      <c r="AI57" s="46" t="str">
        <f t="shared" si="15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</row>
    <row r="58" spans="1:60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6"/>
        <v/>
      </c>
      <c r="Z58" s="7" t="str">
        <f t="shared" si="7"/>
        <v/>
      </c>
      <c r="AA58" s="17" t="str">
        <f t="shared" si="16"/>
        <v/>
      </c>
      <c r="AB58" s="196" t="str">
        <f t="shared" si="8"/>
        <v/>
      </c>
      <c r="AC58" s="247" t="str">
        <f t="shared" si="9"/>
        <v/>
      </c>
      <c r="AD58" s="246" t="str">
        <f t="shared" si="10"/>
        <v/>
      </c>
      <c r="AE58" s="18" t="str">
        <f t="shared" si="11"/>
        <v/>
      </c>
      <c r="AF58" s="247" t="str">
        <f t="shared" si="12"/>
        <v/>
      </c>
      <c r="AG58" s="247" t="str">
        <f t="shared" si="13"/>
        <v/>
      </c>
      <c r="AH58" s="45" t="str">
        <f t="shared" si="14"/>
        <v/>
      </c>
      <c r="AI58" s="46" t="str">
        <f t="shared" si="15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</row>
    <row r="59" spans="1:60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6"/>
        <v/>
      </c>
      <c r="Z59" s="7" t="str">
        <f t="shared" si="7"/>
        <v/>
      </c>
      <c r="AA59" s="17" t="str">
        <f t="shared" si="16"/>
        <v/>
      </c>
      <c r="AB59" s="196" t="str">
        <f t="shared" si="8"/>
        <v/>
      </c>
      <c r="AC59" s="247" t="str">
        <f t="shared" si="9"/>
        <v/>
      </c>
      <c r="AD59" s="246" t="str">
        <f t="shared" si="10"/>
        <v/>
      </c>
      <c r="AE59" s="18" t="str">
        <f t="shared" si="11"/>
        <v/>
      </c>
      <c r="AF59" s="247" t="str">
        <f t="shared" si="12"/>
        <v/>
      </c>
      <c r="AG59" s="247" t="str">
        <f t="shared" si="13"/>
        <v/>
      </c>
      <c r="AH59" s="45" t="str">
        <f t="shared" si="14"/>
        <v/>
      </c>
      <c r="AI59" s="46" t="str">
        <f t="shared" si="15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</row>
    <row r="60" spans="1:60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6"/>
        <v/>
      </c>
      <c r="Z60" s="7" t="str">
        <f t="shared" si="7"/>
        <v/>
      </c>
      <c r="AA60" s="17" t="str">
        <f t="shared" si="16"/>
        <v/>
      </c>
      <c r="AB60" s="196" t="str">
        <f t="shared" si="8"/>
        <v/>
      </c>
      <c r="AC60" s="247" t="str">
        <f t="shared" si="9"/>
        <v/>
      </c>
      <c r="AD60" s="246" t="str">
        <f t="shared" si="10"/>
        <v/>
      </c>
      <c r="AE60" s="18" t="str">
        <f t="shared" si="11"/>
        <v/>
      </c>
      <c r="AF60" s="247" t="str">
        <f t="shared" si="12"/>
        <v/>
      </c>
      <c r="AG60" s="247" t="str">
        <f t="shared" si="13"/>
        <v/>
      </c>
      <c r="AH60" s="45" t="str">
        <f t="shared" si="14"/>
        <v/>
      </c>
      <c r="AI60" s="46" t="str">
        <f t="shared" si="15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</row>
    <row r="61" spans="1:60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6"/>
        <v/>
      </c>
      <c r="Z61" s="7" t="str">
        <f t="shared" si="7"/>
        <v/>
      </c>
      <c r="AA61" s="17" t="str">
        <f t="shared" si="16"/>
        <v/>
      </c>
      <c r="AB61" s="196" t="str">
        <f t="shared" si="8"/>
        <v/>
      </c>
      <c r="AC61" s="247" t="str">
        <f t="shared" si="9"/>
        <v/>
      </c>
      <c r="AD61" s="246" t="str">
        <f t="shared" si="10"/>
        <v/>
      </c>
      <c r="AE61" s="18" t="str">
        <f t="shared" si="11"/>
        <v/>
      </c>
      <c r="AF61" s="247" t="str">
        <f t="shared" si="12"/>
        <v/>
      </c>
      <c r="AG61" s="247" t="str">
        <f t="shared" si="13"/>
        <v/>
      </c>
      <c r="AH61" s="45" t="str">
        <f t="shared" si="14"/>
        <v/>
      </c>
      <c r="AI61" s="46" t="str">
        <f t="shared" si="15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</row>
    <row r="62" spans="1:60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6"/>
        <v/>
      </c>
      <c r="Z62" s="7" t="str">
        <f t="shared" si="7"/>
        <v/>
      </c>
      <c r="AA62" s="17" t="str">
        <f t="shared" si="16"/>
        <v/>
      </c>
      <c r="AB62" s="196" t="str">
        <f t="shared" si="8"/>
        <v/>
      </c>
      <c r="AC62" s="247" t="str">
        <f t="shared" si="9"/>
        <v/>
      </c>
      <c r="AD62" s="246" t="str">
        <f t="shared" si="10"/>
        <v/>
      </c>
      <c r="AE62" s="18" t="str">
        <f t="shared" si="11"/>
        <v/>
      </c>
      <c r="AF62" s="247" t="str">
        <f t="shared" si="12"/>
        <v/>
      </c>
      <c r="AG62" s="247" t="str">
        <f t="shared" si="13"/>
        <v/>
      </c>
      <c r="AH62" s="45" t="str">
        <f t="shared" si="14"/>
        <v/>
      </c>
      <c r="AI62" s="46" t="str">
        <f t="shared" si="15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</row>
    <row r="63" spans="1:60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6"/>
        <v/>
      </c>
      <c r="Z63" s="7" t="str">
        <f t="shared" si="7"/>
        <v/>
      </c>
      <c r="AA63" s="17" t="str">
        <f t="shared" si="16"/>
        <v/>
      </c>
      <c r="AB63" s="196" t="str">
        <f t="shared" si="8"/>
        <v/>
      </c>
      <c r="AC63" s="247" t="str">
        <f t="shared" si="9"/>
        <v/>
      </c>
      <c r="AD63" s="246" t="str">
        <f t="shared" si="10"/>
        <v/>
      </c>
      <c r="AE63" s="18" t="str">
        <f t="shared" si="11"/>
        <v/>
      </c>
      <c r="AF63" s="247" t="str">
        <f t="shared" si="12"/>
        <v/>
      </c>
      <c r="AG63" s="247" t="str">
        <f t="shared" si="13"/>
        <v/>
      </c>
      <c r="AH63" s="45" t="str">
        <f t="shared" si="14"/>
        <v/>
      </c>
      <c r="AI63" s="46" t="str">
        <f t="shared" si="15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</row>
    <row r="64" spans="1:60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6"/>
        <v/>
      </c>
      <c r="Z64" s="7" t="str">
        <f t="shared" si="7"/>
        <v/>
      </c>
      <c r="AA64" s="17" t="str">
        <f t="shared" si="16"/>
        <v/>
      </c>
      <c r="AB64" s="196" t="str">
        <f t="shared" si="8"/>
        <v/>
      </c>
      <c r="AC64" s="247" t="str">
        <f t="shared" si="9"/>
        <v/>
      </c>
      <c r="AD64" s="246" t="str">
        <f t="shared" si="10"/>
        <v/>
      </c>
      <c r="AE64" s="18" t="str">
        <f t="shared" si="11"/>
        <v/>
      </c>
      <c r="AF64" s="247" t="str">
        <f t="shared" si="12"/>
        <v/>
      </c>
      <c r="AG64" s="247" t="str">
        <f t="shared" si="13"/>
        <v/>
      </c>
      <c r="AH64" s="45" t="str">
        <f t="shared" si="14"/>
        <v/>
      </c>
      <c r="AI64" s="46" t="str">
        <f t="shared" si="15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</row>
    <row r="65" spans="1:60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6"/>
        <v/>
      </c>
      <c r="Z65" s="7" t="str">
        <f t="shared" si="7"/>
        <v/>
      </c>
      <c r="AA65" s="17" t="str">
        <f t="shared" si="16"/>
        <v/>
      </c>
      <c r="AB65" s="196" t="str">
        <f t="shared" si="8"/>
        <v/>
      </c>
      <c r="AC65" s="247" t="str">
        <f t="shared" si="9"/>
        <v/>
      </c>
      <c r="AD65" s="246" t="str">
        <f t="shared" si="10"/>
        <v/>
      </c>
      <c r="AE65" s="18" t="str">
        <f t="shared" si="11"/>
        <v/>
      </c>
      <c r="AF65" s="247" t="str">
        <f t="shared" si="12"/>
        <v/>
      </c>
      <c r="AG65" s="247" t="str">
        <f t="shared" si="13"/>
        <v/>
      </c>
      <c r="AH65" s="45" t="str">
        <f t="shared" si="14"/>
        <v/>
      </c>
      <c r="AI65" s="46" t="str">
        <f t="shared" si="15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</row>
    <row r="66" spans="1:60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6"/>
        <v/>
      </c>
      <c r="Z66" s="7" t="str">
        <f t="shared" si="7"/>
        <v/>
      </c>
      <c r="AA66" s="17" t="str">
        <f t="shared" si="16"/>
        <v/>
      </c>
      <c r="AB66" s="196" t="str">
        <f t="shared" si="8"/>
        <v/>
      </c>
      <c r="AC66" s="247" t="str">
        <f t="shared" si="9"/>
        <v/>
      </c>
      <c r="AD66" s="246" t="str">
        <f t="shared" si="10"/>
        <v/>
      </c>
      <c r="AE66" s="18" t="str">
        <f t="shared" si="11"/>
        <v/>
      </c>
      <c r="AF66" s="247" t="str">
        <f t="shared" si="12"/>
        <v/>
      </c>
      <c r="AG66" s="247" t="str">
        <f t="shared" si="13"/>
        <v/>
      </c>
      <c r="AH66" s="45" t="str">
        <f t="shared" si="14"/>
        <v/>
      </c>
      <c r="AI66" s="46" t="str">
        <f t="shared" si="15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</row>
    <row r="67" spans="1:60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6"/>
        <v/>
      </c>
      <c r="Z67" s="7" t="str">
        <f t="shared" si="7"/>
        <v/>
      </c>
      <c r="AA67" s="17" t="str">
        <f t="shared" si="16"/>
        <v/>
      </c>
      <c r="AB67" s="196" t="str">
        <f t="shared" si="8"/>
        <v/>
      </c>
      <c r="AC67" s="247" t="str">
        <f t="shared" si="9"/>
        <v/>
      </c>
      <c r="AD67" s="246" t="str">
        <f t="shared" si="10"/>
        <v/>
      </c>
      <c r="AE67" s="18" t="str">
        <f t="shared" si="11"/>
        <v/>
      </c>
      <c r="AF67" s="247" t="str">
        <f t="shared" si="12"/>
        <v/>
      </c>
      <c r="AG67" s="247" t="str">
        <f t="shared" si="13"/>
        <v/>
      </c>
      <c r="AH67" s="45" t="str">
        <f t="shared" si="14"/>
        <v/>
      </c>
      <c r="AI67" s="46" t="str">
        <f t="shared" si="15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</row>
    <row r="68" spans="1:60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6"/>
        <v/>
      </c>
      <c r="Z68" s="7" t="str">
        <f t="shared" si="7"/>
        <v/>
      </c>
      <c r="AA68" s="17" t="str">
        <f t="shared" si="16"/>
        <v/>
      </c>
      <c r="AB68" s="196" t="str">
        <f t="shared" si="8"/>
        <v/>
      </c>
      <c r="AC68" s="247" t="str">
        <f t="shared" si="9"/>
        <v/>
      </c>
      <c r="AD68" s="246" t="str">
        <f t="shared" si="10"/>
        <v/>
      </c>
      <c r="AE68" s="18" t="str">
        <f t="shared" si="11"/>
        <v/>
      </c>
      <c r="AF68" s="247" t="str">
        <f t="shared" si="12"/>
        <v/>
      </c>
      <c r="AG68" s="247" t="str">
        <f t="shared" si="13"/>
        <v/>
      </c>
      <c r="AH68" s="45" t="str">
        <f t="shared" si="14"/>
        <v/>
      </c>
      <c r="AI68" s="46" t="str">
        <f t="shared" si="15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</row>
    <row r="69" spans="1:60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6"/>
        <v/>
      </c>
      <c r="Z69" s="7" t="str">
        <f t="shared" si="7"/>
        <v/>
      </c>
      <c r="AA69" s="17" t="str">
        <f t="shared" si="16"/>
        <v/>
      </c>
      <c r="AB69" s="196" t="str">
        <f t="shared" si="8"/>
        <v/>
      </c>
      <c r="AC69" s="247" t="str">
        <f t="shared" si="9"/>
        <v/>
      </c>
      <c r="AD69" s="246" t="str">
        <f t="shared" si="10"/>
        <v/>
      </c>
      <c r="AE69" s="18" t="str">
        <f t="shared" si="11"/>
        <v/>
      </c>
      <c r="AF69" s="247" t="str">
        <f t="shared" si="12"/>
        <v/>
      </c>
      <c r="AG69" s="247" t="str">
        <f t="shared" si="13"/>
        <v/>
      </c>
      <c r="AH69" s="45" t="str">
        <f t="shared" si="14"/>
        <v/>
      </c>
      <c r="AI69" s="46" t="str">
        <f t="shared" si="15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</row>
    <row r="70" spans="1:60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6"/>
        <v/>
      </c>
      <c r="Z70" s="7" t="str">
        <f t="shared" si="7"/>
        <v/>
      </c>
      <c r="AA70" s="17" t="str">
        <f t="shared" si="16"/>
        <v/>
      </c>
      <c r="AB70" s="196" t="str">
        <f t="shared" si="8"/>
        <v/>
      </c>
      <c r="AC70" s="247" t="str">
        <f t="shared" si="9"/>
        <v/>
      </c>
      <c r="AD70" s="246" t="str">
        <f t="shared" si="10"/>
        <v/>
      </c>
      <c r="AE70" s="18" t="str">
        <f t="shared" si="11"/>
        <v/>
      </c>
      <c r="AF70" s="247" t="str">
        <f t="shared" si="12"/>
        <v/>
      </c>
      <c r="AG70" s="247" t="str">
        <f t="shared" si="13"/>
        <v/>
      </c>
      <c r="AH70" s="45" t="str">
        <f t="shared" si="14"/>
        <v/>
      </c>
      <c r="AI70" s="46" t="str">
        <f t="shared" si="15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</row>
    <row r="71" spans="1:60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6"/>
        <v/>
      </c>
      <c r="Z71" s="7" t="str">
        <f t="shared" si="7"/>
        <v/>
      </c>
      <c r="AA71" s="17" t="str">
        <f t="shared" si="16"/>
        <v/>
      </c>
      <c r="AB71" s="196" t="str">
        <f t="shared" si="8"/>
        <v/>
      </c>
      <c r="AC71" s="247" t="str">
        <f t="shared" si="9"/>
        <v/>
      </c>
      <c r="AD71" s="246" t="str">
        <f t="shared" si="10"/>
        <v/>
      </c>
      <c r="AE71" s="18" t="str">
        <f t="shared" si="11"/>
        <v/>
      </c>
      <c r="AF71" s="247" t="str">
        <f t="shared" si="12"/>
        <v/>
      </c>
      <c r="AG71" s="247" t="str">
        <f t="shared" si="13"/>
        <v/>
      </c>
      <c r="AH71" s="45" t="str">
        <f t="shared" si="14"/>
        <v/>
      </c>
      <c r="AI71" s="46" t="str">
        <f t="shared" si="15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</row>
    <row r="72" spans="1:60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6"/>
        <v/>
      </c>
      <c r="Z72" s="7" t="str">
        <f t="shared" si="7"/>
        <v/>
      </c>
      <c r="AA72" s="17" t="str">
        <f t="shared" si="16"/>
        <v/>
      </c>
      <c r="AB72" s="196" t="str">
        <f t="shared" si="8"/>
        <v/>
      </c>
      <c r="AC72" s="247" t="str">
        <f t="shared" si="9"/>
        <v/>
      </c>
      <c r="AD72" s="246" t="str">
        <f t="shared" si="10"/>
        <v/>
      </c>
      <c r="AE72" s="18" t="str">
        <f t="shared" si="11"/>
        <v/>
      </c>
      <c r="AF72" s="247" t="str">
        <f t="shared" si="12"/>
        <v/>
      </c>
      <c r="AG72" s="247" t="str">
        <f t="shared" si="13"/>
        <v/>
      </c>
      <c r="AH72" s="45" t="str">
        <f t="shared" si="14"/>
        <v/>
      </c>
      <c r="AI72" s="46" t="str">
        <f t="shared" si="15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</row>
    <row r="73" spans="1:60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6"/>
        <v/>
      </c>
      <c r="Z73" s="7" t="str">
        <f t="shared" si="7"/>
        <v/>
      </c>
      <c r="AA73" s="17" t="str">
        <f t="shared" si="16"/>
        <v/>
      </c>
      <c r="AB73" s="196" t="str">
        <f t="shared" si="8"/>
        <v/>
      </c>
      <c r="AC73" s="247" t="str">
        <f t="shared" si="9"/>
        <v/>
      </c>
      <c r="AD73" s="246" t="str">
        <f t="shared" si="10"/>
        <v/>
      </c>
      <c r="AE73" s="18" t="str">
        <f t="shared" si="11"/>
        <v/>
      </c>
      <c r="AF73" s="247" t="str">
        <f t="shared" si="12"/>
        <v/>
      </c>
      <c r="AG73" s="247" t="str">
        <f t="shared" si="13"/>
        <v/>
      </c>
      <c r="AH73" s="45" t="str">
        <f t="shared" si="14"/>
        <v/>
      </c>
      <c r="AI73" s="46" t="str">
        <f t="shared" si="15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</row>
    <row r="74" spans="1:60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6"/>
        <v/>
      </c>
      <c r="Z74" s="7" t="str">
        <f t="shared" si="7"/>
        <v/>
      </c>
      <c r="AA74" s="17" t="str">
        <f t="shared" si="16"/>
        <v/>
      </c>
      <c r="AB74" s="196" t="str">
        <f t="shared" si="8"/>
        <v/>
      </c>
      <c r="AC74" s="247" t="str">
        <f t="shared" si="9"/>
        <v/>
      </c>
      <c r="AD74" s="246" t="str">
        <f t="shared" si="10"/>
        <v/>
      </c>
      <c r="AE74" s="18" t="str">
        <f t="shared" si="11"/>
        <v/>
      </c>
      <c r="AF74" s="247" t="str">
        <f t="shared" si="12"/>
        <v/>
      </c>
      <c r="AG74" s="247" t="str">
        <f t="shared" si="13"/>
        <v/>
      </c>
      <c r="AH74" s="45" t="str">
        <f t="shared" si="14"/>
        <v/>
      </c>
      <c r="AI74" s="46" t="str">
        <f t="shared" si="15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</row>
    <row r="75" spans="1:60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6"/>
        <v/>
      </c>
      <c r="Z75" s="7" t="str">
        <f t="shared" si="7"/>
        <v/>
      </c>
      <c r="AA75" s="17" t="str">
        <f t="shared" si="16"/>
        <v/>
      </c>
      <c r="AB75" s="196" t="str">
        <f t="shared" si="8"/>
        <v/>
      </c>
      <c r="AC75" s="247" t="str">
        <f t="shared" si="9"/>
        <v/>
      </c>
      <c r="AD75" s="246" t="str">
        <f t="shared" si="10"/>
        <v/>
      </c>
      <c r="AE75" s="18" t="str">
        <f t="shared" si="11"/>
        <v/>
      </c>
      <c r="AF75" s="247" t="str">
        <f t="shared" si="12"/>
        <v/>
      </c>
      <c r="AG75" s="247" t="str">
        <f t="shared" si="13"/>
        <v/>
      </c>
      <c r="AH75" s="45" t="str">
        <f t="shared" si="14"/>
        <v/>
      </c>
      <c r="AI75" s="46" t="str">
        <f t="shared" si="15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</row>
    <row r="76" spans="1:60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6"/>
        <v/>
      </c>
      <c r="Z76" s="7" t="str">
        <f t="shared" si="7"/>
        <v/>
      </c>
      <c r="AA76" s="17" t="str">
        <f t="shared" si="16"/>
        <v/>
      </c>
      <c r="AB76" s="196" t="str">
        <f t="shared" si="8"/>
        <v/>
      </c>
      <c r="AC76" s="247" t="str">
        <f t="shared" si="9"/>
        <v/>
      </c>
      <c r="AD76" s="246" t="str">
        <f t="shared" si="10"/>
        <v/>
      </c>
      <c r="AE76" s="18" t="str">
        <f t="shared" si="11"/>
        <v/>
      </c>
      <c r="AF76" s="247" t="str">
        <f t="shared" si="12"/>
        <v/>
      </c>
      <c r="AG76" s="247" t="str">
        <f t="shared" si="13"/>
        <v/>
      </c>
      <c r="AH76" s="45" t="str">
        <f t="shared" si="14"/>
        <v/>
      </c>
      <c r="AI76" s="46" t="str">
        <f t="shared" si="15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</row>
    <row r="77" spans="1:60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6"/>
        <v/>
      </c>
      <c r="Z77" s="7" t="str">
        <f t="shared" si="7"/>
        <v/>
      </c>
      <c r="AA77" s="17" t="str">
        <f t="shared" si="16"/>
        <v/>
      </c>
      <c r="AB77" s="196" t="str">
        <f t="shared" si="8"/>
        <v/>
      </c>
      <c r="AC77" s="247" t="str">
        <f t="shared" si="9"/>
        <v/>
      </c>
      <c r="AD77" s="246" t="str">
        <f t="shared" si="10"/>
        <v/>
      </c>
      <c r="AE77" s="18" t="str">
        <f t="shared" si="11"/>
        <v/>
      </c>
      <c r="AF77" s="247" t="str">
        <f t="shared" si="12"/>
        <v/>
      </c>
      <c r="AG77" s="247" t="str">
        <f t="shared" si="13"/>
        <v/>
      </c>
      <c r="AH77" s="45" t="str">
        <f t="shared" si="14"/>
        <v/>
      </c>
      <c r="AI77" s="46" t="str">
        <f t="shared" si="15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</row>
    <row r="78" spans="1:60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6"/>
        <v/>
      </c>
      <c r="Z78" s="7" t="str">
        <f t="shared" si="7"/>
        <v/>
      </c>
      <c r="AA78" s="17" t="str">
        <f t="shared" si="16"/>
        <v/>
      </c>
      <c r="AB78" s="196" t="str">
        <f t="shared" si="8"/>
        <v/>
      </c>
      <c r="AC78" s="247" t="str">
        <f t="shared" si="9"/>
        <v/>
      </c>
      <c r="AD78" s="246" t="str">
        <f t="shared" si="10"/>
        <v/>
      </c>
      <c r="AE78" s="18" t="str">
        <f t="shared" si="11"/>
        <v/>
      </c>
      <c r="AF78" s="247" t="str">
        <f t="shared" si="12"/>
        <v/>
      </c>
      <c r="AG78" s="247" t="str">
        <f t="shared" si="13"/>
        <v/>
      </c>
      <c r="AH78" s="45" t="str">
        <f t="shared" si="14"/>
        <v/>
      </c>
      <c r="AI78" s="46" t="str">
        <f t="shared" si="15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</row>
    <row r="79" spans="1:60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17">IF(H79&lt;&gt;"",R79*W79*Q79*P79,"")</f>
        <v/>
      </c>
      <c r="Z79" s="7" t="str">
        <f t="shared" ref="Z79:Z100" si="18">IF(H79&lt;&gt;"",Y79/($D$6+$D$7),"")</f>
        <v/>
      </c>
      <c r="AA79" s="17" t="str">
        <f t="shared" ref="AA79:AA100" si="19">IF(S79&lt;&gt;"",Z79,"")</f>
        <v/>
      </c>
      <c r="AB79" s="196" t="str">
        <f t="shared" ref="AB79:AB100" si="20">IF(AND(S79&lt;&gt;"",X79&lt;&gt;"-"),AA79-X79,"")</f>
        <v/>
      </c>
      <c r="AC79" s="247" t="str">
        <f t="shared" ref="AC79:AC100" si="21">IF(AND($AA79&lt;&gt;"",Q79&lt;&gt;""),($D$6+$D$7)*AA79-Y79,"")</f>
        <v/>
      </c>
      <c r="AD79" s="246" t="str">
        <f t="shared" ref="AD79:AD100" si="22">IF(AND($AC79&lt;&gt;""),AC79/R79/W79/P79,"")</f>
        <v/>
      </c>
      <c r="AE79" s="18" t="str">
        <f t="shared" ref="AE79:AE100" si="23">IF(Q79&lt;&gt;"",ROUND(AD79,0),"")</f>
        <v/>
      </c>
      <c r="AF79" s="247" t="str">
        <f t="shared" ref="AF79:AF100" si="24">IF(AD79&lt;&gt;"",AE79*R79*W79,"")</f>
        <v/>
      </c>
      <c r="AG79" s="247" t="str">
        <f t="shared" ref="AG79:AG100" si="25">IF(AD79&lt;&gt;"",AE79*R79*W79*P79,"")</f>
        <v/>
      </c>
      <c r="AH79" s="45" t="str">
        <f t="shared" ref="AH79:AH100" si="26">IF(H79&lt;&gt;"",AE79+Q79,"")</f>
        <v/>
      </c>
      <c r="AI79" s="46" t="str">
        <f t="shared" ref="AI79:AI100" si="27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</row>
    <row r="80" spans="1:60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17"/>
        <v/>
      </c>
      <c r="Z80" s="7" t="str">
        <f t="shared" si="18"/>
        <v/>
      </c>
      <c r="AA80" s="17" t="str">
        <f t="shared" si="19"/>
        <v/>
      </c>
      <c r="AB80" s="196" t="str">
        <f t="shared" si="20"/>
        <v/>
      </c>
      <c r="AC80" s="247" t="str">
        <f t="shared" si="21"/>
        <v/>
      </c>
      <c r="AD80" s="246" t="str">
        <f t="shared" si="22"/>
        <v/>
      </c>
      <c r="AE80" s="18" t="str">
        <f t="shared" si="23"/>
        <v/>
      </c>
      <c r="AF80" s="247" t="str">
        <f t="shared" si="24"/>
        <v/>
      </c>
      <c r="AG80" s="247" t="str">
        <f t="shared" si="25"/>
        <v/>
      </c>
      <c r="AH80" s="45" t="str">
        <f t="shared" si="26"/>
        <v/>
      </c>
      <c r="AI80" s="46" t="str">
        <f t="shared" si="27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</row>
    <row r="81" spans="1:60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17"/>
        <v/>
      </c>
      <c r="Z81" s="7" t="str">
        <f t="shared" si="18"/>
        <v/>
      </c>
      <c r="AA81" s="17" t="str">
        <f t="shared" si="19"/>
        <v/>
      </c>
      <c r="AB81" s="196" t="str">
        <f t="shared" si="20"/>
        <v/>
      </c>
      <c r="AC81" s="247" t="str">
        <f t="shared" si="21"/>
        <v/>
      </c>
      <c r="AD81" s="246" t="str">
        <f t="shared" si="22"/>
        <v/>
      </c>
      <c r="AE81" s="18" t="str">
        <f t="shared" si="23"/>
        <v/>
      </c>
      <c r="AF81" s="247" t="str">
        <f t="shared" si="24"/>
        <v/>
      </c>
      <c r="AG81" s="247" t="str">
        <f t="shared" si="25"/>
        <v/>
      </c>
      <c r="AH81" s="45" t="str">
        <f t="shared" si="26"/>
        <v/>
      </c>
      <c r="AI81" s="46" t="str">
        <f t="shared" si="27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</row>
    <row r="82" spans="1:60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17"/>
        <v/>
      </c>
      <c r="Z82" s="7" t="str">
        <f t="shared" si="18"/>
        <v/>
      </c>
      <c r="AA82" s="17" t="str">
        <f t="shared" si="19"/>
        <v/>
      </c>
      <c r="AB82" s="196" t="str">
        <f t="shared" si="20"/>
        <v/>
      </c>
      <c r="AC82" s="247" t="str">
        <f t="shared" si="21"/>
        <v/>
      </c>
      <c r="AD82" s="246" t="str">
        <f t="shared" si="22"/>
        <v/>
      </c>
      <c r="AE82" s="18" t="str">
        <f t="shared" si="23"/>
        <v/>
      </c>
      <c r="AF82" s="247" t="str">
        <f t="shared" si="24"/>
        <v/>
      </c>
      <c r="AG82" s="247" t="str">
        <f t="shared" si="25"/>
        <v/>
      </c>
      <c r="AH82" s="45" t="str">
        <f t="shared" si="26"/>
        <v/>
      </c>
      <c r="AI82" s="46" t="str">
        <f t="shared" si="27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</row>
    <row r="83" spans="1:60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17"/>
        <v/>
      </c>
      <c r="Z83" s="7" t="str">
        <f t="shared" si="18"/>
        <v/>
      </c>
      <c r="AA83" s="17" t="str">
        <f t="shared" si="19"/>
        <v/>
      </c>
      <c r="AB83" s="196" t="str">
        <f t="shared" si="20"/>
        <v/>
      </c>
      <c r="AC83" s="247" t="str">
        <f t="shared" si="21"/>
        <v/>
      </c>
      <c r="AD83" s="246" t="str">
        <f t="shared" si="22"/>
        <v/>
      </c>
      <c r="AE83" s="18" t="str">
        <f t="shared" si="23"/>
        <v/>
      </c>
      <c r="AF83" s="247" t="str">
        <f t="shared" si="24"/>
        <v/>
      </c>
      <c r="AG83" s="247" t="str">
        <f t="shared" si="25"/>
        <v/>
      </c>
      <c r="AH83" s="45" t="str">
        <f t="shared" si="26"/>
        <v/>
      </c>
      <c r="AI83" s="46" t="str">
        <f t="shared" si="27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</row>
    <row r="84" spans="1:60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17"/>
        <v/>
      </c>
      <c r="Z84" s="7" t="str">
        <f t="shared" si="18"/>
        <v/>
      </c>
      <c r="AA84" s="17" t="str">
        <f t="shared" si="19"/>
        <v/>
      </c>
      <c r="AB84" s="196" t="str">
        <f t="shared" si="20"/>
        <v/>
      </c>
      <c r="AC84" s="247" t="str">
        <f t="shared" si="21"/>
        <v/>
      </c>
      <c r="AD84" s="246" t="str">
        <f t="shared" si="22"/>
        <v/>
      </c>
      <c r="AE84" s="18" t="str">
        <f t="shared" si="23"/>
        <v/>
      </c>
      <c r="AF84" s="247" t="str">
        <f t="shared" si="24"/>
        <v/>
      </c>
      <c r="AG84" s="247" t="str">
        <f t="shared" si="25"/>
        <v/>
      </c>
      <c r="AH84" s="45" t="str">
        <f t="shared" si="26"/>
        <v/>
      </c>
      <c r="AI84" s="46" t="str">
        <f t="shared" si="27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</row>
    <row r="85" spans="1:60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17"/>
        <v/>
      </c>
      <c r="Z85" s="7" t="str">
        <f t="shared" si="18"/>
        <v/>
      </c>
      <c r="AA85" s="17" t="str">
        <f t="shared" si="19"/>
        <v/>
      </c>
      <c r="AB85" s="196" t="str">
        <f t="shared" si="20"/>
        <v/>
      </c>
      <c r="AC85" s="247" t="str">
        <f t="shared" si="21"/>
        <v/>
      </c>
      <c r="AD85" s="246" t="str">
        <f t="shared" si="22"/>
        <v/>
      </c>
      <c r="AE85" s="18" t="str">
        <f t="shared" si="23"/>
        <v/>
      </c>
      <c r="AF85" s="247" t="str">
        <f t="shared" si="24"/>
        <v/>
      </c>
      <c r="AG85" s="247" t="str">
        <f t="shared" si="25"/>
        <v/>
      </c>
      <c r="AH85" s="45" t="str">
        <f t="shared" si="26"/>
        <v/>
      </c>
      <c r="AI85" s="46" t="str">
        <f t="shared" si="27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</row>
    <row r="86" spans="1:60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17"/>
        <v/>
      </c>
      <c r="Z86" s="7" t="str">
        <f t="shared" si="18"/>
        <v/>
      </c>
      <c r="AA86" s="17" t="str">
        <f t="shared" si="19"/>
        <v/>
      </c>
      <c r="AB86" s="196" t="str">
        <f t="shared" si="20"/>
        <v/>
      </c>
      <c r="AC86" s="247" t="str">
        <f t="shared" si="21"/>
        <v/>
      </c>
      <c r="AD86" s="246" t="str">
        <f t="shared" si="22"/>
        <v/>
      </c>
      <c r="AE86" s="18" t="str">
        <f t="shared" si="23"/>
        <v/>
      </c>
      <c r="AF86" s="247" t="str">
        <f t="shared" si="24"/>
        <v/>
      </c>
      <c r="AG86" s="247" t="str">
        <f t="shared" si="25"/>
        <v/>
      </c>
      <c r="AH86" s="45" t="str">
        <f t="shared" si="26"/>
        <v/>
      </c>
      <c r="AI86" s="46" t="str">
        <f t="shared" si="27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</row>
    <row r="87" spans="1:60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17"/>
        <v/>
      </c>
      <c r="Z87" s="7" t="str">
        <f t="shared" si="18"/>
        <v/>
      </c>
      <c r="AA87" s="17" t="str">
        <f t="shared" si="19"/>
        <v/>
      </c>
      <c r="AB87" s="196" t="str">
        <f t="shared" si="20"/>
        <v/>
      </c>
      <c r="AC87" s="247" t="str">
        <f t="shared" si="21"/>
        <v/>
      </c>
      <c r="AD87" s="246" t="str">
        <f t="shared" si="22"/>
        <v/>
      </c>
      <c r="AE87" s="18" t="str">
        <f t="shared" si="23"/>
        <v/>
      </c>
      <c r="AF87" s="247" t="str">
        <f t="shared" si="24"/>
        <v/>
      </c>
      <c r="AG87" s="247" t="str">
        <f t="shared" si="25"/>
        <v/>
      </c>
      <c r="AH87" s="45" t="str">
        <f t="shared" si="26"/>
        <v/>
      </c>
      <c r="AI87" s="46" t="str">
        <f t="shared" si="27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</row>
    <row r="88" spans="1:60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17"/>
        <v/>
      </c>
      <c r="Z88" s="7" t="str">
        <f t="shared" si="18"/>
        <v/>
      </c>
      <c r="AA88" s="17" t="str">
        <f t="shared" si="19"/>
        <v/>
      </c>
      <c r="AB88" s="196" t="str">
        <f t="shared" si="20"/>
        <v/>
      </c>
      <c r="AC88" s="247" t="str">
        <f t="shared" si="21"/>
        <v/>
      </c>
      <c r="AD88" s="246" t="str">
        <f t="shared" si="22"/>
        <v/>
      </c>
      <c r="AE88" s="18" t="str">
        <f t="shared" si="23"/>
        <v/>
      </c>
      <c r="AF88" s="247" t="str">
        <f t="shared" si="24"/>
        <v/>
      </c>
      <c r="AG88" s="247" t="str">
        <f t="shared" si="25"/>
        <v/>
      </c>
      <c r="AH88" s="45" t="str">
        <f t="shared" si="26"/>
        <v/>
      </c>
      <c r="AI88" s="46" t="str">
        <f t="shared" si="27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</row>
    <row r="89" spans="1:60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17"/>
        <v/>
      </c>
      <c r="Z89" s="7" t="str">
        <f t="shared" si="18"/>
        <v/>
      </c>
      <c r="AA89" s="17" t="str">
        <f t="shared" si="19"/>
        <v/>
      </c>
      <c r="AB89" s="196" t="str">
        <f t="shared" si="20"/>
        <v/>
      </c>
      <c r="AC89" s="247" t="str">
        <f t="shared" si="21"/>
        <v/>
      </c>
      <c r="AD89" s="246" t="str">
        <f t="shared" si="22"/>
        <v/>
      </c>
      <c r="AE89" s="18" t="str">
        <f t="shared" si="23"/>
        <v/>
      </c>
      <c r="AF89" s="247" t="str">
        <f t="shared" si="24"/>
        <v/>
      </c>
      <c r="AG89" s="247" t="str">
        <f t="shared" si="25"/>
        <v/>
      </c>
      <c r="AH89" s="45" t="str">
        <f t="shared" si="26"/>
        <v/>
      </c>
      <c r="AI89" s="46" t="str">
        <f t="shared" si="27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</row>
    <row r="90" spans="1:60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17"/>
        <v/>
      </c>
      <c r="Z90" s="7" t="str">
        <f t="shared" si="18"/>
        <v/>
      </c>
      <c r="AA90" s="17" t="str">
        <f t="shared" si="19"/>
        <v/>
      </c>
      <c r="AB90" s="196" t="str">
        <f t="shared" si="20"/>
        <v/>
      </c>
      <c r="AC90" s="247" t="str">
        <f t="shared" si="21"/>
        <v/>
      </c>
      <c r="AD90" s="246" t="str">
        <f t="shared" si="22"/>
        <v/>
      </c>
      <c r="AE90" s="18" t="str">
        <f t="shared" si="23"/>
        <v/>
      </c>
      <c r="AF90" s="247" t="str">
        <f t="shared" si="24"/>
        <v/>
      </c>
      <c r="AG90" s="247" t="str">
        <f t="shared" si="25"/>
        <v/>
      </c>
      <c r="AH90" s="45" t="str">
        <f t="shared" si="26"/>
        <v/>
      </c>
      <c r="AI90" s="46" t="str">
        <f t="shared" si="27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</row>
    <row r="91" spans="1:60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17"/>
        <v/>
      </c>
      <c r="Z91" s="7" t="str">
        <f t="shared" si="18"/>
        <v/>
      </c>
      <c r="AA91" s="17" t="str">
        <f t="shared" si="19"/>
        <v/>
      </c>
      <c r="AB91" s="196" t="str">
        <f t="shared" si="20"/>
        <v/>
      </c>
      <c r="AC91" s="247" t="str">
        <f t="shared" si="21"/>
        <v/>
      </c>
      <c r="AD91" s="246" t="str">
        <f t="shared" si="22"/>
        <v/>
      </c>
      <c r="AE91" s="18" t="str">
        <f t="shared" si="23"/>
        <v/>
      </c>
      <c r="AF91" s="247" t="str">
        <f t="shared" si="24"/>
        <v/>
      </c>
      <c r="AG91" s="247" t="str">
        <f t="shared" si="25"/>
        <v/>
      </c>
      <c r="AH91" s="45" t="str">
        <f t="shared" si="26"/>
        <v/>
      </c>
      <c r="AI91" s="46" t="str">
        <f t="shared" si="27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</row>
    <row r="92" spans="1:60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17"/>
        <v/>
      </c>
      <c r="Z92" s="7" t="str">
        <f t="shared" si="18"/>
        <v/>
      </c>
      <c r="AA92" s="17" t="str">
        <f t="shared" si="19"/>
        <v/>
      </c>
      <c r="AB92" s="196" t="str">
        <f t="shared" si="20"/>
        <v/>
      </c>
      <c r="AC92" s="247" t="str">
        <f t="shared" si="21"/>
        <v/>
      </c>
      <c r="AD92" s="246" t="str">
        <f t="shared" si="22"/>
        <v/>
      </c>
      <c r="AE92" s="18" t="str">
        <f t="shared" si="23"/>
        <v/>
      </c>
      <c r="AF92" s="247" t="str">
        <f t="shared" si="24"/>
        <v/>
      </c>
      <c r="AG92" s="247" t="str">
        <f t="shared" si="25"/>
        <v/>
      </c>
      <c r="AH92" s="45" t="str">
        <f t="shared" si="26"/>
        <v/>
      </c>
      <c r="AI92" s="46" t="str">
        <f t="shared" si="27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</row>
    <row r="93" spans="1:60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17"/>
        <v/>
      </c>
      <c r="Z93" s="7" t="str">
        <f t="shared" si="18"/>
        <v/>
      </c>
      <c r="AA93" s="17" t="str">
        <f t="shared" si="19"/>
        <v/>
      </c>
      <c r="AB93" s="196" t="str">
        <f t="shared" si="20"/>
        <v/>
      </c>
      <c r="AC93" s="247" t="str">
        <f t="shared" si="21"/>
        <v/>
      </c>
      <c r="AD93" s="246" t="str">
        <f t="shared" si="22"/>
        <v/>
      </c>
      <c r="AE93" s="18" t="str">
        <f t="shared" si="23"/>
        <v/>
      </c>
      <c r="AF93" s="247" t="str">
        <f t="shared" si="24"/>
        <v/>
      </c>
      <c r="AG93" s="247" t="str">
        <f t="shared" si="25"/>
        <v/>
      </c>
      <c r="AH93" s="45" t="str">
        <f t="shared" si="26"/>
        <v/>
      </c>
      <c r="AI93" s="46" t="str">
        <f t="shared" si="27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</row>
    <row r="94" spans="1:60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17"/>
        <v/>
      </c>
      <c r="Z94" s="7" t="str">
        <f t="shared" si="18"/>
        <v/>
      </c>
      <c r="AA94" s="17" t="str">
        <f t="shared" si="19"/>
        <v/>
      </c>
      <c r="AB94" s="196" t="str">
        <f t="shared" si="20"/>
        <v/>
      </c>
      <c r="AC94" s="247" t="str">
        <f t="shared" si="21"/>
        <v/>
      </c>
      <c r="AD94" s="246" t="str">
        <f t="shared" si="22"/>
        <v/>
      </c>
      <c r="AE94" s="18" t="str">
        <f t="shared" si="23"/>
        <v/>
      </c>
      <c r="AF94" s="247" t="str">
        <f t="shared" si="24"/>
        <v/>
      </c>
      <c r="AG94" s="247" t="str">
        <f t="shared" si="25"/>
        <v/>
      </c>
      <c r="AH94" s="45" t="str">
        <f t="shared" si="26"/>
        <v/>
      </c>
      <c r="AI94" s="46" t="str">
        <f t="shared" si="27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</row>
    <row r="95" spans="1:60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17"/>
        <v/>
      </c>
      <c r="Z95" s="7" t="str">
        <f t="shared" si="18"/>
        <v/>
      </c>
      <c r="AA95" s="17" t="str">
        <f t="shared" si="19"/>
        <v/>
      </c>
      <c r="AB95" s="196" t="str">
        <f t="shared" si="20"/>
        <v/>
      </c>
      <c r="AC95" s="247" t="str">
        <f t="shared" si="21"/>
        <v/>
      </c>
      <c r="AD95" s="246" t="str">
        <f t="shared" si="22"/>
        <v/>
      </c>
      <c r="AE95" s="18" t="str">
        <f t="shared" si="23"/>
        <v/>
      </c>
      <c r="AF95" s="247" t="str">
        <f t="shared" si="24"/>
        <v/>
      </c>
      <c r="AG95" s="247" t="str">
        <f t="shared" si="25"/>
        <v/>
      </c>
      <c r="AH95" s="45" t="str">
        <f t="shared" si="26"/>
        <v/>
      </c>
      <c r="AI95" s="46" t="str">
        <f t="shared" si="27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</row>
    <row r="96" spans="1:60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17"/>
        <v/>
      </c>
      <c r="Z96" s="7" t="str">
        <f t="shared" si="18"/>
        <v/>
      </c>
      <c r="AA96" s="17" t="str">
        <f t="shared" si="19"/>
        <v/>
      </c>
      <c r="AB96" s="196" t="str">
        <f t="shared" si="20"/>
        <v/>
      </c>
      <c r="AC96" s="247" t="str">
        <f t="shared" si="21"/>
        <v/>
      </c>
      <c r="AD96" s="246" t="str">
        <f t="shared" si="22"/>
        <v/>
      </c>
      <c r="AE96" s="18" t="str">
        <f t="shared" si="23"/>
        <v/>
      </c>
      <c r="AF96" s="247" t="str">
        <f t="shared" si="24"/>
        <v/>
      </c>
      <c r="AG96" s="247" t="str">
        <f t="shared" si="25"/>
        <v/>
      </c>
      <c r="AH96" s="45" t="str">
        <f t="shared" si="26"/>
        <v/>
      </c>
      <c r="AI96" s="46" t="str">
        <f t="shared" si="27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</row>
    <row r="97" spans="1:60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17"/>
        <v/>
      </c>
      <c r="Z97" s="7" t="str">
        <f t="shared" si="18"/>
        <v/>
      </c>
      <c r="AA97" s="17" t="str">
        <f t="shared" si="19"/>
        <v/>
      </c>
      <c r="AB97" s="196" t="str">
        <f t="shared" si="20"/>
        <v/>
      </c>
      <c r="AC97" s="247" t="str">
        <f t="shared" si="21"/>
        <v/>
      </c>
      <c r="AD97" s="246" t="str">
        <f t="shared" si="22"/>
        <v/>
      </c>
      <c r="AE97" s="18" t="str">
        <f t="shared" si="23"/>
        <v/>
      </c>
      <c r="AF97" s="247" t="str">
        <f t="shared" si="24"/>
        <v/>
      </c>
      <c r="AG97" s="247" t="str">
        <f t="shared" si="25"/>
        <v/>
      </c>
      <c r="AH97" s="45" t="str">
        <f t="shared" si="26"/>
        <v/>
      </c>
      <c r="AI97" s="46" t="str">
        <f t="shared" si="27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</row>
    <row r="98" spans="1:60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17"/>
        <v/>
      </c>
      <c r="Z98" s="7" t="str">
        <f t="shared" si="18"/>
        <v/>
      </c>
      <c r="AA98" s="17" t="str">
        <f t="shared" si="19"/>
        <v/>
      </c>
      <c r="AB98" s="196" t="str">
        <f t="shared" si="20"/>
        <v/>
      </c>
      <c r="AC98" s="247" t="str">
        <f t="shared" si="21"/>
        <v/>
      </c>
      <c r="AD98" s="246" t="str">
        <f t="shared" si="22"/>
        <v/>
      </c>
      <c r="AE98" s="18" t="str">
        <f t="shared" si="23"/>
        <v/>
      </c>
      <c r="AF98" s="247" t="str">
        <f t="shared" si="24"/>
        <v/>
      </c>
      <c r="AG98" s="247" t="str">
        <f t="shared" si="25"/>
        <v/>
      </c>
      <c r="AH98" s="45" t="str">
        <f t="shared" si="26"/>
        <v/>
      </c>
      <c r="AI98" s="46" t="str">
        <f t="shared" si="27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</row>
    <row r="99" spans="1:60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17"/>
        <v/>
      </c>
      <c r="Z99" s="7" t="str">
        <f t="shared" si="18"/>
        <v/>
      </c>
      <c r="AA99" s="17" t="str">
        <f t="shared" si="19"/>
        <v/>
      </c>
      <c r="AB99" s="196" t="str">
        <f t="shared" si="20"/>
        <v/>
      </c>
      <c r="AC99" s="247" t="str">
        <f t="shared" si="21"/>
        <v/>
      </c>
      <c r="AD99" s="246" t="str">
        <f t="shared" si="22"/>
        <v/>
      </c>
      <c r="AE99" s="18" t="str">
        <f t="shared" si="23"/>
        <v/>
      </c>
      <c r="AF99" s="247" t="str">
        <f t="shared" si="24"/>
        <v/>
      </c>
      <c r="AG99" s="247" t="str">
        <f t="shared" si="25"/>
        <v/>
      </c>
      <c r="AH99" s="45" t="str">
        <f t="shared" si="26"/>
        <v/>
      </c>
      <c r="AI99" s="46" t="str">
        <f t="shared" si="27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</row>
    <row r="100" spans="1:60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17"/>
        <v/>
      </c>
      <c r="Z100" s="7" t="str">
        <f t="shared" si="18"/>
        <v/>
      </c>
      <c r="AA100" s="17" t="str">
        <f t="shared" si="19"/>
        <v/>
      </c>
      <c r="AB100" s="196" t="str">
        <f t="shared" si="20"/>
        <v/>
      </c>
      <c r="AC100" s="247" t="str">
        <f t="shared" si="21"/>
        <v/>
      </c>
      <c r="AD100" s="246" t="str">
        <f t="shared" si="22"/>
        <v/>
      </c>
      <c r="AE100" s="18" t="str">
        <f t="shared" si="23"/>
        <v/>
      </c>
      <c r="AF100" s="247" t="str">
        <f t="shared" si="24"/>
        <v/>
      </c>
      <c r="AG100" s="247" t="str">
        <f t="shared" si="25"/>
        <v/>
      </c>
      <c r="AH100" s="45" t="str">
        <f t="shared" si="26"/>
        <v/>
      </c>
      <c r="AI100" s="46" t="str">
        <f t="shared" si="27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</row>
    <row r="101" spans="1:60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</row>
    <row r="102" spans="1:60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</row>
    <row r="103" spans="1:60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</row>
    <row r="104" spans="1:60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</row>
    <row r="105" spans="1:60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</row>
    <row r="106" spans="1:60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</row>
    <row r="107" spans="1:60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</row>
    <row r="108" spans="1:60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</row>
    <row r="109" spans="1:60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</row>
    <row r="110" spans="1:60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</row>
    <row r="111" spans="1:60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</row>
    <row r="112" spans="1:60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</row>
    <row r="113" spans="1:5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</row>
    <row r="114" spans="1:5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</row>
    <row r="115" spans="1:5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</row>
    <row r="116" spans="1:59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8">
    <sortCondition descending="1" ref="AJ15:AJ18"/>
    <sortCondition ref="L15:L18"/>
  </sortState>
  <conditionalFormatting sqref="K3:N6 K8:N11">
    <cfRule type="expression" dxfId="158" priority="44">
      <formula>$M3&gt;$N3</formula>
    </cfRule>
  </conditionalFormatting>
  <conditionalFormatting sqref="L1:M1">
    <cfRule type="cellIs" dxfId="157" priority="41" operator="notBetween">
      <formula>0.99</formula>
      <formula>1.01</formula>
    </cfRule>
  </conditionalFormatting>
  <conditionalFormatting sqref="K7:N7">
    <cfRule type="expression" dxfId="156" priority="40">
      <formula>$M7&gt;$N7</formula>
    </cfRule>
  </conditionalFormatting>
  <conditionalFormatting sqref="D5">
    <cfRule type="cellIs" dxfId="155" priority="39" operator="greaterThan">
      <formula>TODAY()-60</formula>
    </cfRule>
  </conditionalFormatting>
  <conditionalFormatting sqref="D13:E13">
    <cfRule type="cellIs" dxfId="154" priority="37" operator="notBetween">
      <formula>0.99</formula>
      <formula>1.01</formula>
    </cfRule>
  </conditionalFormatting>
  <conditionalFormatting sqref="D3:E3">
    <cfRule type="cellIs" dxfId="153" priority="36" operator="notEqual">
      <formula>"D"</formula>
    </cfRule>
  </conditionalFormatting>
  <conditionalFormatting sqref="P19:P100 W19:W100">
    <cfRule type="cellIs" dxfId="152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151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50" priority="45" stopIfTrue="1">
      <formula>$AH$15&lt;0</formula>
    </cfRule>
  </conditionalFormatting>
  <conditionalFormatting sqref="H16:AI16">
    <cfRule type="expression" dxfId="149" priority="46" stopIfTrue="1">
      <formula>$AH$16&lt;0</formula>
    </cfRule>
  </conditionalFormatting>
  <conditionalFormatting sqref="H17:AI17">
    <cfRule type="expression" dxfId="148" priority="47" stopIfTrue="1">
      <formula>$AH$17&lt;0</formula>
    </cfRule>
  </conditionalFormatting>
  <conditionalFormatting sqref="H18:AI18">
    <cfRule type="expression" dxfId="147" priority="48" stopIfTrue="1">
      <formula>$AH$18&lt;0</formula>
    </cfRule>
  </conditionalFormatting>
  <hyperlinks>
    <hyperlink ref="B2" location="Dashboard!A1" display="Go to Dashboard" xr:uid="{7D252C9E-652C-4808-A58A-EC75D0E71357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486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6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CFE2-7F5C-4071-B22E-C620157CDBCD}">
  <sheetPr codeName="Sheet19">
    <tabColor rgb="FFFFFFFF"/>
  </sheetPr>
  <dimension ref="A1:BI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</row>
    <row r="2" spans="1:61" ht="28.5" customHeight="1" x14ac:dyDescent="0.25">
      <c r="A2" s="19"/>
      <c r="B2" s="535" t="s">
        <v>26</v>
      </c>
      <c r="C2" s="551"/>
      <c r="D2" s="551" t="s">
        <v>593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</row>
    <row r="3" spans="1:61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0.11773376038519863</v>
      </c>
      <c r="M3" s="131">
        <f>SUMIF($L$15:$L$100, "VIA *", AA$15:AA$100)</f>
        <v>0.11773376038519863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-8</v>
      </c>
      <c r="U3" s="268">
        <v>-22361.09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61" x14ac:dyDescent="0.25">
      <c r="A4" s="19"/>
      <c r="B4" s="553" t="s">
        <v>42</v>
      </c>
      <c r="C4" s="238" t="s">
        <v>40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0.44075090634112385</v>
      </c>
      <c r="M4" s="132">
        <f>SUMPRODUCT($V$15:$V$100,AI15:AI100)</f>
        <v>0.44075090634112385</v>
      </c>
      <c r="N4" s="133">
        <f>IFERROR(INDEX(Dashboard!$AD:$AD,MATCH($D$2,Dashboard!$A:$A,0)),INDEX(Dashboard!$AD:$AD,MATCH(VALUE($D$2),Dashboard!$A:$A,0)))</f>
        <v>0.65</v>
      </c>
      <c r="O4" s="19"/>
      <c r="P4" s="19"/>
      <c r="Q4" s="587">
        <v>46036</v>
      </c>
      <c r="R4" s="249" t="s">
        <v>1072</v>
      </c>
      <c r="S4" s="255"/>
      <c r="T4" s="255">
        <v>35000</v>
      </c>
      <c r="U4" s="269">
        <v>35075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</row>
    <row r="5" spans="1:61" x14ac:dyDescent="0.25">
      <c r="A5" s="19"/>
      <c r="B5" s="554">
        <v>63903</v>
      </c>
      <c r="C5" s="556">
        <v>45846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0.65</v>
      </c>
      <c r="O5" s="19"/>
      <c r="P5" s="19"/>
      <c r="Q5" s="587">
        <v>46002</v>
      </c>
      <c r="R5" s="249" t="s">
        <v>882</v>
      </c>
      <c r="S5" s="255"/>
      <c r="T5" s="255">
        <v>35000</v>
      </c>
      <c r="U5" s="269">
        <v>35075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</row>
    <row r="6" spans="1:61" x14ac:dyDescent="0.25">
      <c r="A6" s="19"/>
      <c r="B6" s="25" t="s">
        <v>51</v>
      </c>
      <c r="C6" s="557"/>
      <c r="D6" s="574">
        <f>SUM(Y15:Y100)</f>
        <v>581714.19800000009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53</v>
      </c>
      <c r="S6" s="255"/>
      <c r="T6" s="255">
        <v>-11</v>
      </c>
      <c r="U6" s="269">
        <v>-30704.1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</row>
    <row r="7" spans="1:61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3.8516852566146231E-2</v>
      </c>
      <c r="M7" s="136">
        <f>SUMIF($S$15:$S$100, "*Performance Absolue*", AI$15:AI$100)+SUMIF($S$15:$S$100, "*Alternative Investment*", AI$15:AI$100)</f>
        <v>3.8516852566146231E-2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45958</v>
      </c>
      <c r="R7" s="249" t="s">
        <v>53</v>
      </c>
      <c r="S7" s="255"/>
      <c r="T7" s="255">
        <v>-15</v>
      </c>
      <c r="U7" s="269">
        <v>-41797.08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</row>
    <row r="8" spans="1:61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0.61858744592649595</v>
      </c>
      <c r="M8" s="136">
        <f>SUMIF($T$15:$T$100, "*Produits Structurés*", AI$15:AI$100) + SUMIF($T$15:$T$100, "Matières Premières*", AI$15:AI$100) + SUMIF($T$15:$T$100, "*Certificats*", AI$15:AI$100)</f>
        <v>0.61858744592649595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45954</v>
      </c>
      <c r="R8" s="249" t="s">
        <v>895</v>
      </c>
      <c r="S8" s="255"/>
      <c r="T8" s="255">
        <v>30000</v>
      </c>
      <c r="U8" s="269">
        <v>30075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</row>
    <row r="9" spans="1:6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7.9216907819052398E-2</v>
      </c>
      <c r="M9" s="136">
        <f>SUMIF($T$15:$T$100, "*Diversifié*", AI$15:AI$100)</f>
        <v>7.9216907819052398E-2</v>
      </c>
      <c r="N9" s="135" t="s">
        <v>306</v>
      </c>
      <c r="O9" s="19"/>
      <c r="P9" s="19"/>
      <c r="Q9" s="587">
        <v>45944</v>
      </c>
      <c r="R9" s="249" t="s">
        <v>53</v>
      </c>
      <c r="S9" s="255"/>
      <c r="T9" s="255">
        <v>-27</v>
      </c>
      <c r="U9" s="269">
        <v>-75232.83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6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45943</v>
      </c>
      <c r="R10" s="249" t="s">
        <v>896</v>
      </c>
      <c r="S10" s="255"/>
      <c r="T10" s="255">
        <v>70000</v>
      </c>
      <c r="U10" s="269">
        <v>70105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6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0.26367879368830527</v>
      </c>
      <c r="M11" s="132">
        <f>SUMIF($T$15:$T$100, "*Cash*", AI$15:AI$100)+SUMIF($S$15:$S$100, "*Monétaire*", AI$15:AI$100)</f>
        <v>0.26367879368830527</v>
      </c>
      <c r="N11" s="133" t="s">
        <v>306</v>
      </c>
      <c r="O11" s="19"/>
      <c r="P11" s="19"/>
      <c r="Q11" s="588">
        <v>45912</v>
      </c>
      <c r="R11" s="250" t="s">
        <v>913</v>
      </c>
      <c r="S11" s="256"/>
      <c r="T11" s="256">
        <v>7000</v>
      </c>
      <c r="U11" s="270">
        <v>7075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61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61" x14ac:dyDescent="0.25">
      <c r="A13" s="19"/>
      <c r="B13" s="19"/>
      <c r="C13" s="19"/>
      <c r="D13" s="137">
        <f>SUM(D15:D50)</f>
        <v>1</v>
      </c>
      <c r="E13" s="137">
        <f>SUM(E15:E50)</f>
        <v>0.99999999999999989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</row>
    <row r="14" spans="1:61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</row>
    <row r="15" spans="1:61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593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1747.92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9" si="2">IF(H15&lt;&gt;"",R15*W15*Q15*P15,"")</f>
        <v>1747.92</v>
      </c>
      <c r="Z15" s="7">
        <f>IF(O15&lt;&gt;"",(Y15+$D$7)/($D$6+$D$7),"")</f>
        <v>3.004774519875136E-3</v>
      </c>
      <c r="AA15" s="17">
        <f t="shared" ref="AA15:AA46" si="3">IF(S15&lt;&gt;"",Z15,"")</f>
        <v>3.004774519875136E-3</v>
      </c>
      <c r="AB15" s="196">
        <f t="shared" ref="AB15:AB29" si="4">IF(AND(S15&lt;&gt;"",X15&lt;&gt;"-"),AA15-X15,"")</f>
        <v>-6.9952254801248642E-3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1747.92</v>
      </c>
      <c r="AG15" s="539" t="s">
        <v>306</v>
      </c>
      <c r="AH15" s="45">
        <f>AF15</f>
        <v>1747.92</v>
      </c>
      <c r="AI15" s="46">
        <f>(AH15*P15)/($D$6+$D$7)</f>
        <v>3.004774519875136E-3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</row>
    <row r="16" spans="1:61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1133</v>
      </c>
      <c r="I16" s="543" t="s">
        <v>593</v>
      </c>
      <c r="J16" s="543" t="s">
        <v>1122</v>
      </c>
      <c r="K16" s="543" t="s">
        <v>1122</v>
      </c>
      <c r="L16" s="573" t="s">
        <v>1134</v>
      </c>
      <c r="M16" s="573"/>
      <c r="N16" s="573"/>
      <c r="O16" s="544" t="s">
        <v>1134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9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</row>
    <row r="17" spans="1:61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1135</v>
      </c>
      <c r="I17" s="543" t="s">
        <v>593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</row>
    <row r="18" spans="1:61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1173</v>
      </c>
      <c r="I18" s="242" t="s">
        <v>593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40</v>
      </c>
      <c r="R18" s="245">
        <v>1152.04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0.1</v>
      </c>
      <c r="Y18" s="247">
        <f t="shared" si="2"/>
        <v>46081.599999999999</v>
      </c>
      <c r="Z18" s="7">
        <f t="shared" si="5"/>
        <v>7.9216907819052398E-2</v>
      </c>
      <c r="AA18" s="17">
        <f t="shared" si="3"/>
        <v>7.9216907819052398E-2</v>
      </c>
      <c r="AB18" s="196">
        <f t="shared" si="4"/>
        <v>-2.0783092180947607E-2</v>
      </c>
      <c r="AC18" s="247">
        <f t="shared" ref="AC18:AC29" si="6">IF(AND($AA18&lt;&gt;"",Q18&lt;&gt;""),($D$6+$D$7)*AA18-Y18,"")</f>
        <v>7.2759576141834259E-12</v>
      </c>
      <c r="AD18" s="246">
        <f t="shared" ref="AD18:AD29" si="7">IF(AND($AC18&lt;&gt;""),AC18/R18/W18/P18,"")</f>
        <v>6.315716133279596E-15</v>
      </c>
      <c r="AE18" s="18">
        <f t="shared" ref="AE18:AE29" si="8">IF(Q18&lt;&gt;"",ROUND(AD18,0),"")</f>
        <v>0</v>
      </c>
      <c r="AF18" s="247">
        <f t="shared" ref="AF18:AF29" si="9">IF(AD18&lt;&gt;"",AE18*R18*W18,"")</f>
        <v>0</v>
      </c>
      <c r="AG18" s="247">
        <f t="shared" ref="AG18:AG29" si="10">IF(AD18&lt;&gt;"",AE18*R18*W18*P18,"")</f>
        <v>0</v>
      </c>
      <c r="AH18" s="45">
        <f t="shared" ref="AH18:AH29" si="11">IF(H18&lt;&gt;"",AE18+Q18,"")</f>
        <v>40</v>
      </c>
      <c r="AI18" s="46">
        <f t="shared" ref="AI18:AI29" si="12">IF(AH18&lt;&gt;"",(AH18*R18*W18*P18)/($D$6+$D$7),"")</f>
        <v>7.9216907819052398E-2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</row>
    <row r="19" spans="1:61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3.004774519875136E-3</v>
      </c>
      <c r="F19" s="566">
        <f t="shared" si="1"/>
        <v>-6.9952254801248642E-3</v>
      </c>
      <c r="G19" s="43"/>
      <c r="H19" s="197" t="s">
        <v>1225</v>
      </c>
      <c r="I19" s="242" t="s">
        <v>593</v>
      </c>
      <c r="J19" s="242" t="s">
        <v>726</v>
      </c>
      <c r="K19" s="242" t="s">
        <v>1226</v>
      </c>
      <c r="L19" s="572" t="s">
        <v>1227</v>
      </c>
      <c r="M19" s="572"/>
      <c r="N19" s="572"/>
      <c r="O19" s="241" t="s">
        <v>58</v>
      </c>
      <c r="P19" s="243">
        <v>1</v>
      </c>
      <c r="Q19" s="244">
        <v>7000</v>
      </c>
      <c r="R19" s="245">
        <v>85.28</v>
      </c>
      <c r="S19" s="2" t="s">
        <v>66</v>
      </c>
      <c r="T19" s="2" t="s">
        <v>929</v>
      </c>
      <c r="U19" s="2" t="s">
        <v>621</v>
      </c>
      <c r="V19" s="109">
        <v>1</v>
      </c>
      <c r="W19" s="579">
        <v>0.01</v>
      </c>
      <c r="X19" s="130" t="s">
        <v>306</v>
      </c>
      <c r="Y19" s="247">
        <f t="shared" si="2"/>
        <v>5969.6</v>
      </c>
      <c r="Z19" s="7">
        <f t="shared" si="5"/>
        <v>1.0262084062111888E-2</v>
      </c>
      <c r="AA19" s="17">
        <f t="shared" si="3"/>
        <v>1.0262084062111888E-2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7000</v>
      </c>
      <c r="AI19" s="46">
        <f t="shared" si="12"/>
        <v>1.0262084062111888E-2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</row>
    <row r="20" spans="1:61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1221</v>
      </c>
      <c r="I20" s="242" t="s">
        <v>593</v>
      </c>
      <c r="J20" s="242" t="s">
        <v>730</v>
      </c>
      <c r="K20" s="242" t="s">
        <v>1222</v>
      </c>
      <c r="L20" s="572" t="s">
        <v>895</v>
      </c>
      <c r="M20" s="572"/>
      <c r="N20" s="572"/>
      <c r="O20" s="241" t="s">
        <v>58</v>
      </c>
      <c r="P20" s="243">
        <v>1</v>
      </c>
      <c r="Q20" s="244">
        <v>30000</v>
      </c>
      <c r="R20" s="245">
        <v>89.23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26769.000000000004</v>
      </c>
      <c r="Z20" s="7">
        <f t="shared" si="5"/>
        <v>4.6017443088091858E-2</v>
      </c>
      <c r="AA20" s="17">
        <f t="shared" si="3"/>
        <v>4.6017443088091858E-2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30000</v>
      </c>
      <c r="AI20" s="46">
        <f t="shared" si="12"/>
        <v>4.6017443088091851E-2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</row>
    <row r="21" spans="1:61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1219</v>
      </c>
      <c r="I21" s="242" t="s">
        <v>593</v>
      </c>
      <c r="J21" s="242" t="s">
        <v>881</v>
      </c>
      <c r="K21" s="242" t="s">
        <v>1314</v>
      </c>
      <c r="L21" s="572" t="s">
        <v>882</v>
      </c>
      <c r="M21" s="572"/>
      <c r="N21" s="572"/>
      <c r="O21" s="241" t="s">
        <v>58</v>
      </c>
      <c r="P21" s="243">
        <v>1</v>
      </c>
      <c r="Q21" s="244">
        <v>35000</v>
      </c>
      <c r="R21" s="245">
        <v>102.3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35805</v>
      </c>
      <c r="Z21" s="7">
        <f t="shared" si="5"/>
        <v>6.1550844251527098E-2</v>
      </c>
      <c r="AA21" s="17">
        <f t="shared" si="3"/>
        <v>6.1550844251527098E-2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35000</v>
      </c>
      <c r="AI21" s="46">
        <f t="shared" si="12"/>
        <v>6.1550844251527098E-2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</row>
    <row r="22" spans="1:61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1196</v>
      </c>
      <c r="I22" s="242" t="s">
        <v>593</v>
      </c>
      <c r="J22" s="242" t="s">
        <v>724</v>
      </c>
      <c r="K22" s="242" t="s">
        <v>1197</v>
      </c>
      <c r="L22" s="572" t="s">
        <v>896</v>
      </c>
      <c r="M22" s="572"/>
      <c r="N22" s="572"/>
      <c r="O22" s="241" t="s">
        <v>58</v>
      </c>
      <c r="P22" s="243">
        <v>1</v>
      </c>
      <c r="Q22" s="244">
        <v>70000</v>
      </c>
      <c r="R22" s="245">
        <v>101.61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71127</v>
      </c>
      <c r="Z22" s="7">
        <f t="shared" si="5"/>
        <v>0.12227138385919195</v>
      </c>
      <c r="AA22" s="17">
        <f t="shared" si="3"/>
        <v>0.12227138385919195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70000</v>
      </c>
      <c r="AI22" s="46">
        <f t="shared" si="12"/>
        <v>0.12227138385919195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</row>
    <row r="23" spans="1:61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1228</v>
      </c>
      <c r="I23" s="242" t="s">
        <v>593</v>
      </c>
      <c r="J23" s="242" t="s">
        <v>728</v>
      </c>
      <c r="K23" s="242" t="s">
        <v>1229</v>
      </c>
      <c r="L23" s="572" t="s">
        <v>899</v>
      </c>
      <c r="M23" s="572"/>
      <c r="N23" s="572"/>
      <c r="O23" s="241" t="s">
        <v>58</v>
      </c>
      <c r="P23" s="243">
        <v>1</v>
      </c>
      <c r="Q23" s="244">
        <v>45000</v>
      </c>
      <c r="R23" s="245">
        <v>99.38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44721</v>
      </c>
      <c r="Z23" s="7">
        <f t="shared" si="5"/>
        <v>7.6877958546922032E-2</v>
      </c>
      <c r="AA23" s="17">
        <f t="shared" si="3"/>
        <v>7.6877958546922032E-2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45000</v>
      </c>
      <c r="AI23" s="46">
        <f t="shared" si="12"/>
        <v>7.6877958546922032E-2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</row>
    <row r="24" spans="1:61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1230</v>
      </c>
      <c r="I24" s="242" t="s">
        <v>593</v>
      </c>
      <c r="J24" s="242" t="s">
        <v>729</v>
      </c>
      <c r="K24" s="242" t="s">
        <v>1231</v>
      </c>
      <c r="L24" s="572" t="s">
        <v>900</v>
      </c>
      <c r="M24" s="572"/>
      <c r="N24" s="572"/>
      <c r="O24" s="241" t="s">
        <v>58</v>
      </c>
      <c r="P24" s="243">
        <v>1</v>
      </c>
      <c r="Q24" s="244">
        <v>45000</v>
      </c>
      <c r="R24" s="245">
        <v>98.98</v>
      </c>
      <c r="S24" s="2" t="s">
        <v>66</v>
      </c>
      <c r="T24" s="2" t="s">
        <v>929</v>
      </c>
      <c r="U24" s="2" t="s">
        <v>622</v>
      </c>
      <c r="V24" s="109">
        <v>1</v>
      </c>
      <c r="W24" s="579">
        <v>0.01</v>
      </c>
      <c r="X24" s="130" t="s">
        <v>306</v>
      </c>
      <c r="Y24" s="247">
        <f t="shared" si="2"/>
        <v>44541</v>
      </c>
      <c r="Z24" s="7">
        <f t="shared" si="5"/>
        <v>7.6568528244861558E-2</v>
      </c>
      <c r="AA24" s="17">
        <f t="shared" si="3"/>
        <v>7.6568528244861558E-2</v>
      </c>
      <c r="AB24" s="196" t="str">
        <f t="shared" si="4"/>
        <v/>
      </c>
      <c r="AC24" s="247">
        <f t="shared" si="6"/>
        <v>-7.2759576141834259E-12</v>
      </c>
      <c r="AD24" s="246">
        <f t="shared" si="7"/>
        <v>-7.3509371733516114E-12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45000</v>
      </c>
      <c r="AI24" s="46">
        <f t="shared" si="12"/>
        <v>7.6568528244861558E-2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</row>
    <row r="25" spans="1:61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1217</v>
      </c>
      <c r="I25" s="242" t="s">
        <v>593</v>
      </c>
      <c r="J25" s="242" t="s">
        <v>723</v>
      </c>
      <c r="K25" s="242" t="s">
        <v>1218</v>
      </c>
      <c r="L25" s="572" t="s">
        <v>894</v>
      </c>
      <c r="M25" s="572"/>
      <c r="N25" s="572"/>
      <c r="O25" s="241" t="s">
        <v>58</v>
      </c>
      <c r="P25" s="243">
        <v>1</v>
      </c>
      <c r="Q25" s="244">
        <v>55000</v>
      </c>
      <c r="R25" s="245">
        <v>98.29</v>
      </c>
      <c r="S25" s="2" t="s">
        <v>66</v>
      </c>
      <c r="T25" s="2" t="s">
        <v>615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54059.500000000007</v>
      </c>
      <c r="Z25" s="7">
        <f t="shared" si="5"/>
        <v>9.2931374523542221E-2</v>
      </c>
      <c r="AA25" s="17">
        <f t="shared" si="3"/>
        <v>9.2931374523542221E-2</v>
      </c>
      <c r="AB25" s="196" t="str">
        <f t="shared" si="4"/>
        <v/>
      </c>
      <c r="AC25" s="247">
        <f t="shared" si="6"/>
        <v>-7.2759576141834259E-12</v>
      </c>
      <c r="AD25" s="246">
        <f t="shared" si="7"/>
        <v>-7.4025410664191925E-12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55000</v>
      </c>
      <c r="AI25" s="46">
        <f t="shared" si="12"/>
        <v>9.2931374523542221E-2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</row>
    <row r="26" spans="1:61" x14ac:dyDescent="0.25">
      <c r="A26" s="585"/>
      <c r="B26" s="529" t="s">
        <v>227</v>
      </c>
      <c r="C26" s="530" t="s">
        <v>622</v>
      </c>
      <c r="D26" s="567">
        <v>0.1</v>
      </c>
      <c r="E26" s="568">
        <f t="shared" si="0"/>
        <v>7.9216907819052398E-2</v>
      </c>
      <c r="F26" s="566">
        <f t="shared" si="1"/>
        <v>-2.0783092180947607E-2</v>
      </c>
      <c r="G26" s="43"/>
      <c r="H26" s="197" t="s">
        <v>1223</v>
      </c>
      <c r="I26" s="242" t="s">
        <v>593</v>
      </c>
      <c r="J26" s="242" t="s">
        <v>725</v>
      </c>
      <c r="K26" s="242" t="s">
        <v>1224</v>
      </c>
      <c r="L26" s="572" t="s">
        <v>897</v>
      </c>
      <c r="M26" s="572"/>
      <c r="N26" s="572"/>
      <c r="O26" s="241" t="s">
        <v>58</v>
      </c>
      <c r="P26" s="243">
        <v>1</v>
      </c>
      <c r="Q26" s="244">
        <v>45000</v>
      </c>
      <c r="R26" s="245">
        <v>93.55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42097.5</v>
      </c>
      <c r="Z26" s="7">
        <f t="shared" si="5"/>
        <v>7.236801189439078E-2</v>
      </c>
      <c r="AA26" s="17">
        <f t="shared" si="3"/>
        <v>7.236801189439078E-2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45000</v>
      </c>
      <c r="AI26" s="46">
        <f t="shared" si="12"/>
        <v>7.236801189439078E-2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</row>
    <row r="27" spans="1:61" x14ac:dyDescent="0.25">
      <c r="A27" s="585"/>
      <c r="B27" s="529" t="s">
        <v>225</v>
      </c>
      <c r="C27" s="530" t="s">
        <v>622</v>
      </c>
      <c r="D27" s="567">
        <v>0.05</v>
      </c>
      <c r="E27" s="568">
        <f t="shared" si="0"/>
        <v>3.8516852566146231E-2</v>
      </c>
      <c r="F27" s="566">
        <f t="shared" si="1"/>
        <v>-1.1483147433853771E-2</v>
      </c>
      <c r="G27" s="43"/>
      <c r="H27" s="197" t="s">
        <v>1190</v>
      </c>
      <c r="I27" s="242" t="s">
        <v>593</v>
      </c>
      <c r="J27" s="242" t="s">
        <v>1073</v>
      </c>
      <c r="K27" s="242" t="s">
        <v>1191</v>
      </c>
      <c r="L27" s="572" t="s">
        <v>1072</v>
      </c>
      <c r="M27" s="572"/>
      <c r="N27" s="572"/>
      <c r="O27" s="241" t="s">
        <v>58</v>
      </c>
      <c r="P27" s="243">
        <v>1</v>
      </c>
      <c r="Q27" s="244">
        <v>35000</v>
      </c>
      <c r="R27" s="245">
        <v>99.29</v>
      </c>
      <c r="S27" s="2" t="s">
        <v>66</v>
      </c>
      <c r="T27" s="2" t="s">
        <v>930</v>
      </c>
      <c r="U27" s="2" t="s">
        <v>621</v>
      </c>
      <c r="V27" s="109">
        <v>0</v>
      </c>
      <c r="W27" s="579">
        <v>0.01</v>
      </c>
      <c r="X27" s="130" t="s">
        <v>306</v>
      </c>
      <c r="Y27" s="247">
        <f t="shared" si="2"/>
        <v>34751.500000000007</v>
      </c>
      <c r="Z27" s="7">
        <f t="shared" si="5"/>
        <v>5.9739817455856561E-2</v>
      </c>
      <c r="AA27" s="17">
        <f t="shared" si="3"/>
        <v>5.9739817455856561E-2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35000</v>
      </c>
      <c r="AI27" s="46">
        <f t="shared" si="12"/>
        <v>5.9739817455856555E-2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</row>
    <row r="28" spans="1:61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1124</v>
      </c>
      <c r="I28" s="242" t="s">
        <v>593</v>
      </c>
      <c r="J28" s="242" t="s">
        <v>701</v>
      </c>
      <c r="K28" s="242" t="s">
        <v>544</v>
      </c>
      <c r="L28" s="572" t="s">
        <v>53</v>
      </c>
      <c r="M28" s="572"/>
      <c r="N28" s="572"/>
      <c r="O28" s="241" t="s">
        <v>58</v>
      </c>
      <c r="P28" s="243">
        <v>1</v>
      </c>
      <c r="Q28" s="244">
        <v>54</v>
      </c>
      <c r="R28" s="245">
        <v>2808.107</v>
      </c>
      <c r="S28" s="2" t="s">
        <v>228</v>
      </c>
      <c r="T28" s="2" t="s">
        <v>229</v>
      </c>
      <c r="U28" s="2" t="s">
        <v>621</v>
      </c>
      <c r="V28" s="109">
        <v>0</v>
      </c>
      <c r="W28" s="579">
        <v>1</v>
      </c>
      <c r="X28" s="130">
        <v>0.14000000000000001</v>
      </c>
      <c r="Y28" s="247">
        <f t="shared" si="2"/>
        <v>151637.77799999999</v>
      </c>
      <c r="Z28" s="7">
        <f t="shared" si="5"/>
        <v>0.26067401916843014</v>
      </c>
      <c r="AA28" s="17">
        <f t="shared" si="3"/>
        <v>0.26067401916843014</v>
      </c>
      <c r="AB28" s="196">
        <f t="shared" si="4"/>
        <v>0.12067401916843012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54</v>
      </c>
      <c r="AI28" s="46">
        <f t="shared" si="12"/>
        <v>0.26067401916843014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</row>
    <row r="29" spans="1:61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1172</v>
      </c>
      <c r="I29" s="242" t="s">
        <v>593</v>
      </c>
      <c r="J29" s="242" t="s">
        <v>700</v>
      </c>
      <c r="K29" s="242" t="s">
        <v>542</v>
      </c>
      <c r="L29" s="572" t="s">
        <v>5</v>
      </c>
      <c r="M29" s="572"/>
      <c r="N29" s="572"/>
      <c r="O29" s="241" t="s">
        <v>58</v>
      </c>
      <c r="P29" s="243">
        <v>1</v>
      </c>
      <c r="Q29" s="244">
        <v>20</v>
      </c>
      <c r="R29" s="245">
        <v>1120.29</v>
      </c>
      <c r="S29" s="2" t="s">
        <v>224</v>
      </c>
      <c r="T29" s="2" t="s">
        <v>225</v>
      </c>
      <c r="U29" s="2" t="s">
        <v>622</v>
      </c>
      <c r="V29" s="109">
        <v>0.3</v>
      </c>
      <c r="W29" s="579">
        <v>1</v>
      </c>
      <c r="X29" s="130">
        <v>0.05</v>
      </c>
      <c r="Y29" s="247">
        <f t="shared" si="2"/>
        <v>22405.8</v>
      </c>
      <c r="Z29" s="7">
        <f t="shared" si="5"/>
        <v>3.8516852566146231E-2</v>
      </c>
      <c r="AA29" s="17">
        <f t="shared" si="3"/>
        <v>3.8516852566146231E-2</v>
      </c>
      <c r="AB29" s="196">
        <f t="shared" si="4"/>
        <v>-1.1483147433853771E-2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20</v>
      </c>
      <c r="AI29" s="46">
        <f t="shared" si="12"/>
        <v>3.8516852566146231E-2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</row>
    <row r="30" spans="1:61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ref="Y30:Y78" si="13">IF(H30&lt;&gt;"",R30*W30*Q30*P30,"")</f>
        <v/>
      </c>
      <c r="Z30" s="7" t="str">
        <f t="shared" ref="Z30:Z78" si="14">IF(H30&lt;&gt;"",Y30/($D$6+$D$7),"")</f>
        <v/>
      </c>
      <c r="AA30" s="17" t="str">
        <f t="shared" si="3"/>
        <v/>
      </c>
      <c r="AB30" s="196" t="str">
        <f t="shared" ref="AB30:AB78" si="15">IF(AND(S30&lt;&gt;"",X30&lt;&gt;"-"),AA30-X30,"")</f>
        <v/>
      </c>
      <c r="AC30" s="247" t="str">
        <f t="shared" ref="AC30:AC78" si="16">IF(AND($AA30&lt;&gt;"",Q30&lt;&gt;""),($D$6+$D$7)*AA30-Y30,"")</f>
        <v/>
      </c>
      <c r="AD30" s="246" t="str">
        <f t="shared" ref="AD30:AD78" si="17">IF(AND($AC30&lt;&gt;""),AC30/R30/W30/P30,"")</f>
        <v/>
      </c>
      <c r="AE30" s="18" t="str">
        <f t="shared" ref="AE30:AE78" si="18">IF(Q30&lt;&gt;"",ROUND(AD30,0),"")</f>
        <v/>
      </c>
      <c r="AF30" s="247" t="str">
        <f t="shared" ref="AF30:AF78" si="19">IF(AD30&lt;&gt;"",AE30*R30*W30,"")</f>
        <v/>
      </c>
      <c r="AG30" s="247" t="str">
        <f t="shared" ref="AG30:AG78" si="20">IF(AD30&lt;&gt;"",AE30*R30*W30*P30,"")</f>
        <v/>
      </c>
      <c r="AH30" s="45" t="str">
        <f t="shared" ref="AH30:AH78" si="21">IF(H30&lt;&gt;"",AE30+Q30,"")</f>
        <v/>
      </c>
      <c r="AI30" s="46" t="str">
        <f t="shared" ref="AI30:AI78" si="22">IF(AH30&lt;&gt;"",(AH30*R30*W30*P30)/($D$6+$D$7),"")</f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</row>
    <row r="31" spans="1:61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</row>
    <row r="32" spans="1:61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</row>
    <row r="33" spans="1:61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</row>
    <row r="34" spans="1:61" x14ac:dyDescent="0.25">
      <c r="A34" s="585"/>
      <c r="B34" s="529" t="s">
        <v>929</v>
      </c>
      <c r="C34" s="530" t="s">
        <v>621</v>
      </c>
      <c r="D34" s="567">
        <v>0.2</v>
      </c>
      <c r="E34" s="568">
        <f t="shared" si="0"/>
        <v>0.19470832994865286</v>
      </c>
      <c r="F34" s="566">
        <f t="shared" si="1"/>
        <v>-5.2916700513471471E-3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</row>
    <row r="35" spans="1:61" x14ac:dyDescent="0.25">
      <c r="A35" s="585"/>
      <c r="B35" s="529" t="s">
        <v>929</v>
      </c>
      <c r="C35" s="530" t="s">
        <v>622</v>
      </c>
      <c r="D35" s="567">
        <v>0.2</v>
      </c>
      <c r="E35" s="568">
        <f t="shared" si="0"/>
        <v>0.1988399121040535</v>
      </c>
      <c r="F35" s="566">
        <f t="shared" si="1"/>
        <v>-1.1600878959465155E-3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</row>
    <row r="36" spans="1:61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</row>
    <row r="37" spans="1:61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9.2931374523542221E-2</v>
      </c>
      <c r="F37" s="566">
        <f t="shared" si="1"/>
        <v>-5.7068625476457774E-2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</row>
    <row r="38" spans="1:61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</row>
    <row r="39" spans="1:61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</row>
    <row r="40" spans="1:61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0.13210782935024734</v>
      </c>
      <c r="F40" s="571">
        <f t="shared" si="1"/>
        <v>-1.7892170649752653E-2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</row>
    <row r="41" spans="1:61" x14ac:dyDescent="0.25">
      <c r="A41" s="585"/>
      <c r="B41" s="533" t="s">
        <v>229</v>
      </c>
      <c r="C41" s="534" t="s">
        <v>621</v>
      </c>
      <c r="D41" s="569">
        <v>0.14000000000000001</v>
      </c>
      <c r="E41" s="570">
        <f t="shared" si="0"/>
        <v>0.26067401916843014</v>
      </c>
      <c r="F41" s="571">
        <f t="shared" si="1"/>
        <v>0.12067401916843012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</row>
    <row r="42" spans="1:61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</row>
    <row r="43" spans="1:61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</row>
    <row r="44" spans="1:61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</row>
    <row r="45" spans="1:61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</row>
    <row r="46" spans="1:61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</row>
    <row r="47" spans="1:61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</row>
    <row r="48" spans="1:61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</row>
    <row r="49" spans="1:61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</row>
    <row r="50" spans="1:61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</row>
    <row r="51" spans="1:61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</row>
    <row r="52" spans="1:61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</row>
    <row r="53" spans="1:61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1:61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1:61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1:61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1:61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1:61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1:61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1:61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1:61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1:61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1:61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1:61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1:61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1:61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1:61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1:61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1:61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1:61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1" spans="1:61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</row>
    <row r="72" spans="1:61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</row>
    <row r="73" spans="1:61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</row>
    <row r="74" spans="1:61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</row>
    <row r="75" spans="1:61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</row>
    <row r="76" spans="1:61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</row>
    <row r="77" spans="1:61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</row>
    <row r="78" spans="1:61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</row>
    <row r="79" spans="1:61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</row>
    <row r="80" spans="1:61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</row>
    <row r="81" spans="1:61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</row>
    <row r="82" spans="1:61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</row>
    <row r="83" spans="1:61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</row>
    <row r="84" spans="1:61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</row>
    <row r="85" spans="1:61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</row>
    <row r="86" spans="1:61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</row>
    <row r="87" spans="1:61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</row>
    <row r="88" spans="1:61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</row>
    <row r="89" spans="1:61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</row>
    <row r="90" spans="1:61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</row>
    <row r="91" spans="1:61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</row>
    <row r="92" spans="1:61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</row>
    <row r="93" spans="1:61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</row>
    <row r="94" spans="1:61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</row>
    <row r="95" spans="1:61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</row>
    <row r="96" spans="1:61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</row>
    <row r="97" spans="1:61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</row>
    <row r="98" spans="1:61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</row>
    <row r="99" spans="1:61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</row>
    <row r="100" spans="1:61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</row>
    <row r="101" spans="1:6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</row>
    <row r="102" spans="1:61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</row>
    <row r="103" spans="1:6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</row>
    <row r="104" spans="1:6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</row>
    <row r="105" spans="1:6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</row>
    <row r="106" spans="1:6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</row>
    <row r="107" spans="1:6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</row>
    <row r="108" spans="1:6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</row>
    <row r="109" spans="1:6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</row>
    <row r="110" spans="1:6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</row>
    <row r="111" spans="1:6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</row>
    <row r="112" spans="1:6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</row>
    <row r="113" spans="1:60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</row>
    <row r="114" spans="1:60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</row>
    <row r="115" spans="1:60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</row>
    <row r="116" spans="1:60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146" priority="37">
      <formula>$M3&gt;$N3</formula>
    </cfRule>
  </conditionalFormatting>
  <conditionalFormatting sqref="L1:M1">
    <cfRule type="cellIs" dxfId="145" priority="34" operator="notBetween">
      <formula>0.99</formula>
      <formula>1.01</formula>
    </cfRule>
  </conditionalFormatting>
  <conditionalFormatting sqref="K7:N7">
    <cfRule type="expression" dxfId="144" priority="33">
      <formula>$M7&gt;$N7</formula>
    </cfRule>
  </conditionalFormatting>
  <conditionalFormatting sqref="D5">
    <cfRule type="cellIs" dxfId="143" priority="32" operator="greaterThan">
      <formula>TODAY()-60</formula>
    </cfRule>
  </conditionalFormatting>
  <conditionalFormatting sqref="D13:E13">
    <cfRule type="cellIs" dxfId="142" priority="30" operator="notBetween">
      <formula>0.99</formula>
      <formula>1.01</formula>
    </cfRule>
  </conditionalFormatting>
  <conditionalFormatting sqref="D3:E3">
    <cfRule type="cellIs" dxfId="141" priority="29" operator="notEqual">
      <formula>"D"</formula>
    </cfRule>
  </conditionalFormatting>
  <conditionalFormatting sqref="P18:P100 W18:W100">
    <cfRule type="cellIs" dxfId="140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139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38" priority="38" stopIfTrue="1">
      <formula>$AH$15&lt;0</formula>
    </cfRule>
  </conditionalFormatting>
  <conditionalFormatting sqref="H16:AI16">
    <cfRule type="expression" dxfId="137" priority="39" stopIfTrue="1">
      <formula>$AH$16&lt;0</formula>
    </cfRule>
  </conditionalFormatting>
  <conditionalFormatting sqref="H17:AI17">
    <cfRule type="expression" dxfId="136" priority="40" stopIfTrue="1">
      <formula>$AH$17&lt;0</formula>
    </cfRule>
  </conditionalFormatting>
  <hyperlinks>
    <hyperlink ref="B2" location="Dashboard!A1" display="Go to Dashboard" xr:uid="{54B2D319-BB63-4A13-A8D0-27A2DAF1E04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79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9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6C796-0CE0-4258-B2F6-3D1CE728F190}">
  <sheetPr codeName="Sheet20">
    <tabColor rgb="FFFFFFFF"/>
  </sheetPr>
  <dimension ref="A1:BF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8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0.99999999999999989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</row>
    <row r="2" spans="1:58" ht="28.5" customHeight="1" x14ac:dyDescent="0.25">
      <c r="A2" s="19"/>
      <c r="B2" s="535" t="s">
        <v>26</v>
      </c>
      <c r="C2" s="551"/>
      <c r="D2" s="551" t="s">
        <v>592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</row>
    <row r="3" spans="1:58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0.11773485533108363</v>
      </c>
      <c r="M3" s="131">
        <f>SUMIF($L$15:$L$100, "VIA *", AA$15:AA$100)</f>
        <v>0.11773485533108363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-8</v>
      </c>
      <c r="U3" s="268">
        <v>-22361.09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8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0.44075500540658835</v>
      </c>
      <c r="M4" s="132">
        <f>SUMPRODUCT($V$15:$V$100,AI15:AI100)</f>
        <v>0.44075500540658835</v>
      </c>
      <c r="N4" s="133">
        <f>IFERROR(INDEX(Dashboard!$AD:$AD,MATCH($D$2,Dashboard!$A:$A,0)),INDEX(Dashboard!$AD:$AD,MATCH(VALUE($D$2),Dashboard!$A:$A,0)))</f>
        <v>0.8</v>
      </c>
      <c r="O4" s="19"/>
      <c r="P4" s="19"/>
      <c r="Q4" s="587">
        <v>46036</v>
      </c>
      <c r="R4" s="249" t="s">
        <v>1072</v>
      </c>
      <c r="S4" s="255"/>
      <c r="T4" s="255">
        <v>35000</v>
      </c>
      <c r="U4" s="269">
        <v>35075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</row>
    <row r="5" spans="1:58" x14ac:dyDescent="0.25">
      <c r="A5" s="19"/>
      <c r="B5" s="554">
        <v>63904</v>
      </c>
      <c r="C5" s="556">
        <v>45853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0.8</v>
      </c>
      <c r="O5" s="19"/>
      <c r="P5" s="19"/>
      <c r="Q5" s="587">
        <v>46002</v>
      </c>
      <c r="R5" s="249" t="s">
        <v>882</v>
      </c>
      <c r="S5" s="255"/>
      <c r="T5" s="255">
        <v>35000</v>
      </c>
      <c r="U5" s="269">
        <v>35075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</row>
    <row r="6" spans="1:58" x14ac:dyDescent="0.25">
      <c r="A6" s="19"/>
      <c r="B6" s="25" t="s">
        <v>51</v>
      </c>
      <c r="C6" s="557"/>
      <c r="D6" s="574">
        <f>SUM(Y15:Y100)</f>
        <v>581708.78800000006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53</v>
      </c>
      <c r="S6" s="255"/>
      <c r="T6" s="255">
        <v>-11</v>
      </c>
      <c r="U6" s="269">
        <v>-30704.1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</row>
    <row r="7" spans="1:58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3.8517210780044116E-2</v>
      </c>
      <c r="M7" s="136">
        <f>SUMIF($S$15:$S$100, "*Performance Absolue*", AI$15:AI$100)+SUMIF($S$15:$S$100, "*Alternative Investment*", AI$15:AI$100)</f>
        <v>3.8517210780044116E-2</v>
      </c>
      <c r="N7" s="135">
        <f>IFERROR(INDEX(Dashboard!$AA:$AA,MATCH($D$2,Dashboard!$A:$A,0)),INDEX(Dashboard!$AA:$AA,MATCH(VALUE($D$2),Dashboard!$A:$A,0)))</f>
        <v>0.55000000000000004</v>
      </c>
      <c r="O7" s="19"/>
      <c r="P7" s="19"/>
      <c r="Q7" s="587">
        <v>45958</v>
      </c>
      <c r="R7" s="249" t="s">
        <v>53</v>
      </c>
      <c r="S7" s="255"/>
      <c r="T7" s="255">
        <v>-15</v>
      </c>
      <c r="U7" s="269">
        <v>-41797.08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</row>
    <row r="8" spans="1:58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0.61859319890487885</v>
      </c>
      <c r="M8" s="136">
        <f>SUMIF($T$15:$T$100, "*Produits Structurés*", AI$15:AI$100) + SUMIF($T$15:$T$100, "Matières Premières*", AI$15:AI$100) + SUMIF($T$15:$T$100, "*Certificats*", AI$15:AI$100)</f>
        <v>0.61859319890487874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45954</v>
      </c>
      <c r="R8" s="249" t="s">
        <v>895</v>
      </c>
      <c r="S8" s="255"/>
      <c r="T8" s="255">
        <v>30000</v>
      </c>
      <c r="U8" s="269">
        <v>30075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</row>
    <row r="9" spans="1:58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7.9217644551039509E-2</v>
      </c>
      <c r="M9" s="136">
        <f>SUMIF($T$15:$T$100, "*Diversifié*", AI$15:AI$100)</f>
        <v>7.9217644551039509E-2</v>
      </c>
      <c r="N9" s="135" t="s">
        <v>306</v>
      </c>
      <c r="O9" s="19"/>
      <c r="P9" s="19"/>
      <c r="Q9" s="587">
        <v>45944</v>
      </c>
      <c r="R9" s="249" t="s">
        <v>53</v>
      </c>
      <c r="S9" s="255"/>
      <c r="T9" s="255">
        <v>-27</v>
      </c>
      <c r="U9" s="269">
        <v>-75232.83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</row>
    <row r="10" spans="1:58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45943</v>
      </c>
      <c r="R10" s="249" t="s">
        <v>896</v>
      </c>
      <c r="S10" s="255"/>
      <c r="T10" s="255">
        <v>70000</v>
      </c>
      <c r="U10" s="269">
        <v>70105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</row>
    <row r="11" spans="1:58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0.26367194576403752</v>
      </c>
      <c r="M11" s="132">
        <f>SUMIF($T$15:$T$100, "*Cash*", AI$15:AI$100)+SUMIF($S$15:$S$100, "*Monétaire*", AI$15:AI$100)</f>
        <v>0.26367194576403752</v>
      </c>
      <c r="N11" s="133" t="s">
        <v>306</v>
      </c>
      <c r="O11" s="19"/>
      <c r="P11" s="19"/>
      <c r="Q11" s="588">
        <v>45912</v>
      </c>
      <c r="R11" s="250" t="s">
        <v>913</v>
      </c>
      <c r="S11" s="256"/>
      <c r="T11" s="256">
        <v>7000</v>
      </c>
      <c r="U11" s="270">
        <v>7075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</row>
    <row r="12" spans="1:58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</row>
    <row r="13" spans="1:58" x14ac:dyDescent="0.25">
      <c r="A13" s="19"/>
      <c r="B13" s="19"/>
      <c r="C13" s="19"/>
      <c r="D13" s="137">
        <f>SUM(D15:D50)</f>
        <v>1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</row>
    <row r="14" spans="1:58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</row>
    <row r="15" spans="1:58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592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1742.51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9" si="2">IF(H15&lt;&gt;"",R15*W15*Q15*P15,"")</f>
        <v>1742.51</v>
      </c>
      <c r="Z15" s="7">
        <f>IF(O15&lt;&gt;"",(Y15+$D$7)/($D$6+$D$7),"")</f>
        <v>2.995502278710632E-3</v>
      </c>
      <c r="AA15" s="17">
        <f t="shared" ref="AA15:AA46" si="3">IF(S15&lt;&gt;"",Z15,"")</f>
        <v>2.995502278710632E-3</v>
      </c>
      <c r="AB15" s="196">
        <f t="shared" ref="AB15:AB29" si="4">IF(AND(S15&lt;&gt;"",X15&lt;&gt;"-"),AA15-X15,"")</f>
        <v>2.995502278710632E-3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1742.51</v>
      </c>
      <c r="AG15" s="539" t="s">
        <v>306</v>
      </c>
      <c r="AH15" s="45">
        <f>AF15</f>
        <v>1742.51</v>
      </c>
      <c r="AI15" s="46">
        <f>(AH15*P15)/($D$6+$D$7)</f>
        <v>2.995502278710632E-3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</row>
    <row r="16" spans="1:58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1133</v>
      </c>
      <c r="I16" s="543" t="s">
        <v>592</v>
      </c>
      <c r="J16" s="543" t="s">
        <v>1122</v>
      </c>
      <c r="K16" s="543" t="s">
        <v>1122</v>
      </c>
      <c r="L16" s="573" t="s">
        <v>1134</v>
      </c>
      <c r="M16" s="573"/>
      <c r="N16" s="573"/>
      <c r="O16" s="544" t="s">
        <v>1134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9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</row>
    <row r="17" spans="1:58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1135</v>
      </c>
      <c r="I17" s="543" t="s">
        <v>592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</row>
    <row r="18" spans="1:58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1173</v>
      </c>
      <c r="I18" s="242" t="s">
        <v>592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40</v>
      </c>
      <c r="R18" s="245">
        <v>1152.04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</v>
      </c>
      <c r="Y18" s="247">
        <f t="shared" si="2"/>
        <v>46081.599999999999</v>
      </c>
      <c r="Z18" s="7">
        <f t="shared" si="5"/>
        <v>7.9217644551039509E-2</v>
      </c>
      <c r="AA18" s="17">
        <f t="shared" si="3"/>
        <v>7.9217644551039509E-2</v>
      </c>
      <c r="AB18" s="196">
        <f t="shared" si="4"/>
        <v>7.9217644551039509E-2</v>
      </c>
      <c r="AC18" s="247">
        <f t="shared" ref="AC18:AC29" si="6">IF(AND($AA18&lt;&gt;"",Q18&lt;&gt;""),($D$6+$D$7)*AA18-Y18,"")</f>
        <v>0</v>
      </c>
      <c r="AD18" s="246">
        <f t="shared" ref="AD18:AD29" si="7">IF(AND($AC18&lt;&gt;""),AC18/R18/W18/P18,"")</f>
        <v>0</v>
      </c>
      <c r="AE18" s="18">
        <f t="shared" ref="AE18:AE29" si="8">IF(Q18&lt;&gt;"",ROUND(AD18,0),"")</f>
        <v>0</v>
      </c>
      <c r="AF18" s="247">
        <f t="shared" ref="AF18:AF29" si="9">IF(AD18&lt;&gt;"",AE18*R18*W18,"")</f>
        <v>0</v>
      </c>
      <c r="AG18" s="247">
        <f t="shared" ref="AG18:AG29" si="10">IF(AD18&lt;&gt;"",AE18*R18*W18*P18,"")</f>
        <v>0</v>
      </c>
      <c r="AH18" s="45">
        <f t="shared" ref="AH18:AH29" si="11">IF(H18&lt;&gt;"",AE18+Q18,"")</f>
        <v>40</v>
      </c>
      <c r="AI18" s="46">
        <f t="shared" ref="AI18:AI29" si="12">IF(AH18&lt;&gt;"",(AH18*R18*W18*P18)/($D$6+$D$7),"")</f>
        <v>7.9217644551039509E-2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</row>
    <row r="19" spans="1:58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2.995502278710632E-3</v>
      </c>
      <c r="F19" s="566">
        <f t="shared" si="1"/>
        <v>2.995502278710632E-3</v>
      </c>
      <c r="G19" s="43"/>
      <c r="H19" s="197" t="s">
        <v>1225</v>
      </c>
      <c r="I19" s="242" t="s">
        <v>592</v>
      </c>
      <c r="J19" s="242" t="s">
        <v>726</v>
      </c>
      <c r="K19" s="242" t="s">
        <v>1226</v>
      </c>
      <c r="L19" s="572" t="s">
        <v>1227</v>
      </c>
      <c r="M19" s="572"/>
      <c r="N19" s="572"/>
      <c r="O19" s="241" t="s">
        <v>58</v>
      </c>
      <c r="P19" s="243">
        <v>1</v>
      </c>
      <c r="Q19" s="244">
        <v>7000</v>
      </c>
      <c r="R19" s="245">
        <v>85.28</v>
      </c>
      <c r="S19" s="2" t="s">
        <v>66</v>
      </c>
      <c r="T19" s="2" t="s">
        <v>929</v>
      </c>
      <c r="U19" s="2" t="s">
        <v>621</v>
      </c>
      <c r="V19" s="109">
        <v>1</v>
      </c>
      <c r="W19" s="579">
        <v>0.01</v>
      </c>
      <c r="X19" s="130" t="s">
        <v>306</v>
      </c>
      <c r="Y19" s="247">
        <f t="shared" si="2"/>
        <v>5969.6</v>
      </c>
      <c r="Z19" s="7">
        <f t="shared" si="5"/>
        <v>1.0262179501403715E-2</v>
      </c>
      <c r="AA19" s="17">
        <f t="shared" si="3"/>
        <v>1.0262179501403715E-2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7000</v>
      </c>
      <c r="AI19" s="46">
        <f t="shared" si="12"/>
        <v>1.0262179501403715E-2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</row>
    <row r="20" spans="1:58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1221</v>
      </c>
      <c r="I20" s="242" t="s">
        <v>592</v>
      </c>
      <c r="J20" s="242" t="s">
        <v>730</v>
      </c>
      <c r="K20" s="242" t="s">
        <v>1222</v>
      </c>
      <c r="L20" s="572" t="s">
        <v>895</v>
      </c>
      <c r="M20" s="572"/>
      <c r="N20" s="572"/>
      <c r="O20" s="241" t="s">
        <v>58</v>
      </c>
      <c r="P20" s="243">
        <v>1</v>
      </c>
      <c r="Q20" s="244">
        <v>30000</v>
      </c>
      <c r="R20" s="245">
        <v>89.23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26769.000000000004</v>
      </c>
      <c r="Z20" s="7">
        <f t="shared" si="5"/>
        <v>4.6017871058877662E-2</v>
      </c>
      <c r="AA20" s="17">
        <f t="shared" si="3"/>
        <v>4.6017871058877662E-2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30000</v>
      </c>
      <c r="AI20" s="46">
        <f t="shared" si="12"/>
        <v>4.6017871058877655E-2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</row>
    <row r="21" spans="1:58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1219</v>
      </c>
      <c r="I21" s="242" t="s">
        <v>592</v>
      </c>
      <c r="J21" s="242" t="s">
        <v>881</v>
      </c>
      <c r="K21" s="242" t="s">
        <v>1314</v>
      </c>
      <c r="L21" s="572" t="s">
        <v>882</v>
      </c>
      <c r="M21" s="572"/>
      <c r="N21" s="572"/>
      <c r="O21" s="241" t="s">
        <v>58</v>
      </c>
      <c r="P21" s="243">
        <v>1</v>
      </c>
      <c r="Q21" s="244">
        <v>35000</v>
      </c>
      <c r="R21" s="245">
        <v>102.3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35805</v>
      </c>
      <c r="Z21" s="7">
        <f t="shared" si="5"/>
        <v>6.15514166858349E-2</v>
      </c>
      <c r="AA21" s="17">
        <f t="shared" si="3"/>
        <v>6.15514166858349E-2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35000</v>
      </c>
      <c r="AI21" s="46">
        <f t="shared" si="12"/>
        <v>6.15514166858349E-2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</row>
    <row r="22" spans="1:58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1196</v>
      </c>
      <c r="I22" s="242" t="s">
        <v>592</v>
      </c>
      <c r="J22" s="242" t="s">
        <v>724</v>
      </c>
      <c r="K22" s="242" t="s">
        <v>1197</v>
      </c>
      <c r="L22" s="572" t="s">
        <v>896</v>
      </c>
      <c r="M22" s="572"/>
      <c r="N22" s="572"/>
      <c r="O22" s="241" t="s">
        <v>58</v>
      </c>
      <c r="P22" s="243">
        <v>1</v>
      </c>
      <c r="Q22" s="244">
        <v>70000</v>
      </c>
      <c r="R22" s="245">
        <v>101.61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71127</v>
      </c>
      <c r="Z22" s="7">
        <f t="shared" si="5"/>
        <v>0.12227252100581983</v>
      </c>
      <c r="AA22" s="17">
        <f t="shared" si="3"/>
        <v>0.12227252100581983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70000</v>
      </c>
      <c r="AI22" s="46">
        <f t="shared" si="12"/>
        <v>0.12227252100581983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</row>
    <row r="23" spans="1:58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1228</v>
      </c>
      <c r="I23" s="242" t="s">
        <v>592</v>
      </c>
      <c r="J23" s="242" t="s">
        <v>728</v>
      </c>
      <c r="K23" s="242" t="s">
        <v>1229</v>
      </c>
      <c r="L23" s="572" t="s">
        <v>899</v>
      </c>
      <c r="M23" s="572"/>
      <c r="N23" s="572"/>
      <c r="O23" s="241" t="s">
        <v>58</v>
      </c>
      <c r="P23" s="243">
        <v>1</v>
      </c>
      <c r="Q23" s="244">
        <v>45000</v>
      </c>
      <c r="R23" s="245">
        <v>99.38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44721</v>
      </c>
      <c r="Z23" s="7">
        <f t="shared" si="5"/>
        <v>7.6878673526245569E-2</v>
      </c>
      <c r="AA23" s="17">
        <f t="shared" si="3"/>
        <v>7.6878673526245569E-2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45000</v>
      </c>
      <c r="AI23" s="46">
        <f t="shared" si="12"/>
        <v>7.6878673526245569E-2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</row>
    <row r="24" spans="1:58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1230</v>
      </c>
      <c r="I24" s="242" t="s">
        <v>592</v>
      </c>
      <c r="J24" s="242" t="s">
        <v>729</v>
      </c>
      <c r="K24" s="242" t="s">
        <v>1231</v>
      </c>
      <c r="L24" s="572" t="s">
        <v>900</v>
      </c>
      <c r="M24" s="572"/>
      <c r="N24" s="572"/>
      <c r="O24" s="241" t="s">
        <v>58</v>
      </c>
      <c r="P24" s="243">
        <v>1</v>
      </c>
      <c r="Q24" s="244">
        <v>45000</v>
      </c>
      <c r="R24" s="245">
        <v>98.98</v>
      </c>
      <c r="S24" s="2" t="s">
        <v>66</v>
      </c>
      <c r="T24" s="2" t="s">
        <v>929</v>
      </c>
      <c r="U24" s="2" t="s">
        <v>622</v>
      </c>
      <c r="V24" s="109">
        <v>1</v>
      </c>
      <c r="W24" s="579">
        <v>0.01</v>
      </c>
      <c r="X24" s="130" t="s">
        <v>306</v>
      </c>
      <c r="Y24" s="247">
        <f t="shared" si="2"/>
        <v>44541</v>
      </c>
      <c r="Z24" s="7">
        <f t="shared" si="5"/>
        <v>7.6569240346425704E-2</v>
      </c>
      <c r="AA24" s="17">
        <f t="shared" si="3"/>
        <v>7.6569240346425704E-2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45000</v>
      </c>
      <c r="AI24" s="46">
        <f t="shared" si="12"/>
        <v>7.6569240346425704E-2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</row>
    <row r="25" spans="1:58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1217</v>
      </c>
      <c r="I25" s="242" t="s">
        <v>592</v>
      </c>
      <c r="J25" s="242" t="s">
        <v>723</v>
      </c>
      <c r="K25" s="242" t="s">
        <v>1218</v>
      </c>
      <c r="L25" s="572" t="s">
        <v>894</v>
      </c>
      <c r="M25" s="572"/>
      <c r="N25" s="572"/>
      <c r="O25" s="241" t="s">
        <v>58</v>
      </c>
      <c r="P25" s="243">
        <v>1</v>
      </c>
      <c r="Q25" s="244">
        <v>55000</v>
      </c>
      <c r="R25" s="245">
        <v>98.29</v>
      </c>
      <c r="S25" s="2" t="s">
        <v>66</v>
      </c>
      <c r="T25" s="2" t="s">
        <v>615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54059.500000000007</v>
      </c>
      <c r="Z25" s="7">
        <f t="shared" si="5"/>
        <v>9.2932238802622316E-2</v>
      </c>
      <c r="AA25" s="17">
        <f t="shared" si="3"/>
        <v>9.2932238802622316E-2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55000</v>
      </c>
      <c r="AI25" s="46">
        <f t="shared" si="12"/>
        <v>9.2932238802622302E-2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</row>
    <row r="26" spans="1:58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7.9217644551039509E-2</v>
      </c>
      <c r="F26" s="566">
        <f t="shared" si="1"/>
        <v>7.9217644551039509E-2</v>
      </c>
      <c r="G26" s="43"/>
      <c r="H26" s="197" t="s">
        <v>1223</v>
      </c>
      <c r="I26" s="242" t="s">
        <v>592</v>
      </c>
      <c r="J26" s="242" t="s">
        <v>725</v>
      </c>
      <c r="K26" s="242" t="s">
        <v>1224</v>
      </c>
      <c r="L26" s="572" t="s">
        <v>897</v>
      </c>
      <c r="M26" s="572"/>
      <c r="N26" s="572"/>
      <c r="O26" s="241" t="s">
        <v>58</v>
      </c>
      <c r="P26" s="243">
        <v>1</v>
      </c>
      <c r="Q26" s="244">
        <v>45000</v>
      </c>
      <c r="R26" s="245">
        <v>93.55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42097.5</v>
      </c>
      <c r="Z26" s="7">
        <f t="shared" si="5"/>
        <v>7.2368684930371033E-2</v>
      </c>
      <c r="AA26" s="17">
        <f t="shared" si="3"/>
        <v>7.2368684930371033E-2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45000</v>
      </c>
      <c r="AI26" s="46">
        <f t="shared" si="12"/>
        <v>7.2368684930371033E-2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</row>
    <row r="27" spans="1:58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3.8517210780044116E-2</v>
      </c>
      <c r="F27" s="566">
        <f t="shared" si="1"/>
        <v>3.8517210780044116E-2</v>
      </c>
      <c r="G27" s="43"/>
      <c r="H27" s="197" t="s">
        <v>1190</v>
      </c>
      <c r="I27" s="242" t="s">
        <v>592</v>
      </c>
      <c r="J27" s="242" t="s">
        <v>1073</v>
      </c>
      <c r="K27" s="242" t="s">
        <v>1191</v>
      </c>
      <c r="L27" s="572" t="s">
        <v>1072</v>
      </c>
      <c r="M27" s="572"/>
      <c r="N27" s="572"/>
      <c r="O27" s="241" t="s">
        <v>58</v>
      </c>
      <c r="P27" s="243">
        <v>1</v>
      </c>
      <c r="Q27" s="244">
        <v>35000</v>
      </c>
      <c r="R27" s="245">
        <v>99.29</v>
      </c>
      <c r="S27" s="2" t="s">
        <v>66</v>
      </c>
      <c r="T27" s="2" t="s">
        <v>930</v>
      </c>
      <c r="U27" s="2" t="s">
        <v>621</v>
      </c>
      <c r="V27" s="109">
        <v>0</v>
      </c>
      <c r="W27" s="579">
        <v>0.01</v>
      </c>
      <c r="X27" s="130" t="s">
        <v>306</v>
      </c>
      <c r="Y27" s="247">
        <f t="shared" si="2"/>
        <v>34751.500000000007</v>
      </c>
      <c r="Z27" s="7">
        <f t="shared" si="5"/>
        <v>5.9740373047278091E-2</v>
      </c>
      <c r="AA27" s="17">
        <f t="shared" si="3"/>
        <v>5.9740373047278091E-2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35000</v>
      </c>
      <c r="AI27" s="46">
        <f t="shared" si="12"/>
        <v>5.9740373047278077E-2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</row>
    <row r="28" spans="1:58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1124</v>
      </c>
      <c r="I28" s="242" t="s">
        <v>592</v>
      </c>
      <c r="J28" s="242" t="s">
        <v>701</v>
      </c>
      <c r="K28" s="242" t="s">
        <v>544</v>
      </c>
      <c r="L28" s="572" t="s">
        <v>53</v>
      </c>
      <c r="M28" s="572"/>
      <c r="N28" s="572"/>
      <c r="O28" s="241" t="s">
        <v>58</v>
      </c>
      <c r="P28" s="243">
        <v>1</v>
      </c>
      <c r="Q28" s="244">
        <v>54</v>
      </c>
      <c r="R28" s="245">
        <v>2808.107</v>
      </c>
      <c r="S28" s="2" t="s">
        <v>228</v>
      </c>
      <c r="T28" s="2" t="s">
        <v>229</v>
      </c>
      <c r="U28" s="2" t="s">
        <v>621</v>
      </c>
      <c r="V28" s="109">
        <v>0</v>
      </c>
      <c r="W28" s="579">
        <v>1</v>
      </c>
      <c r="X28" s="130">
        <v>0.1</v>
      </c>
      <c r="Y28" s="247">
        <f t="shared" si="2"/>
        <v>151637.77799999999</v>
      </c>
      <c r="Z28" s="7">
        <f t="shared" si="5"/>
        <v>0.26067644348532687</v>
      </c>
      <c r="AA28" s="17">
        <f t="shared" si="3"/>
        <v>0.26067644348532687</v>
      </c>
      <c r="AB28" s="196">
        <f t="shared" si="4"/>
        <v>0.16067644348532686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54</v>
      </c>
      <c r="AI28" s="46">
        <f t="shared" si="12"/>
        <v>0.26067644348532687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</row>
    <row r="29" spans="1:58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1172</v>
      </c>
      <c r="I29" s="242" t="s">
        <v>592</v>
      </c>
      <c r="J29" s="242" t="s">
        <v>700</v>
      </c>
      <c r="K29" s="242" t="s">
        <v>542</v>
      </c>
      <c r="L29" s="572" t="s">
        <v>5</v>
      </c>
      <c r="M29" s="572"/>
      <c r="N29" s="572"/>
      <c r="O29" s="241" t="s">
        <v>58</v>
      </c>
      <c r="P29" s="243">
        <v>1</v>
      </c>
      <c r="Q29" s="244">
        <v>20</v>
      </c>
      <c r="R29" s="245">
        <v>1120.29</v>
      </c>
      <c r="S29" s="2" t="s">
        <v>224</v>
      </c>
      <c r="T29" s="2" t="s">
        <v>225</v>
      </c>
      <c r="U29" s="2" t="s">
        <v>622</v>
      </c>
      <c r="V29" s="109">
        <v>0.3</v>
      </c>
      <c r="W29" s="579">
        <v>1</v>
      </c>
      <c r="X29" s="130">
        <v>0</v>
      </c>
      <c r="Y29" s="247">
        <f t="shared" si="2"/>
        <v>22405.8</v>
      </c>
      <c r="Z29" s="7">
        <f t="shared" si="5"/>
        <v>3.8517210780044116E-2</v>
      </c>
      <c r="AA29" s="17">
        <f t="shared" si="3"/>
        <v>3.8517210780044116E-2</v>
      </c>
      <c r="AB29" s="196">
        <f t="shared" si="4"/>
        <v>3.8517210780044116E-2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20</v>
      </c>
      <c r="AI29" s="46">
        <f t="shared" si="12"/>
        <v>3.8517210780044116E-2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</row>
    <row r="30" spans="1:58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ref="Y30:Y78" si="13">IF(H30&lt;&gt;"",R30*W30*Q30*P30,"")</f>
        <v/>
      </c>
      <c r="Z30" s="7" t="str">
        <f t="shared" ref="Z30:Z78" si="14">IF(H30&lt;&gt;"",Y30/($D$6+$D$7),"")</f>
        <v/>
      </c>
      <c r="AA30" s="17" t="str">
        <f t="shared" si="3"/>
        <v/>
      </c>
      <c r="AB30" s="196" t="str">
        <f t="shared" ref="AB30:AB78" si="15">IF(AND(S30&lt;&gt;"",X30&lt;&gt;"-"),AA30-X30,"")</f>
        <v/>
      </c>
      <c r="AC30" s="247" t="str">
        <f t="shared" ref="AC30:AC78" si="16">IF(AND($AA30&lt;&gt;"",Q30&lt;&gt;""),($D$6+$D$7)*AA30-Y30,"")</f>
        <v/>
      </c>
      <c r="AD30" s="246" t="str">
        <f t="shared" ref="AD30:AD78" si="17">IF(AND($AC30&lt;&gt;""),AC30/R30/W30/P30,"")</f>
        <v/>
      </c>
      <c r="AE30" s="18" t="str">
        <f t="shared" ref="AE30:AE78" si="18">IF(Q30&lt;&gt;"",ROUND(AD30,0),"")</f>
        <v/>
      </c>
      <c r="AF30" s="247" t="str">
        <f t="shared" ref="AF30:AF78" si="19">IF(AD30&lt;&gt;"",AE30*R30*W30,"")</f>
        <v/>
      </c>
      <c r="AG30" s="247" t="str">
        <f t="shared" ref="AG30:AG78" si="20">IF(AD30&lt;&gt;"",AE30*R30*W30*P30,"")</f>
        <v/>
      </c>
      <c r="AH30" s="45" t="str">
        <f t="shared" ref="AH30:AH78" si="21">IF(H30&lt;&gt;"",AE30+Q30,"")</f>
        <v/>
      </c>
      <c r="AI30" s="46" t="str">
        <f t="shared" ref="AI30:AI78" si="22">IF(AH30&lt;&gt;"",(AH30*R30*W30*P30)/($D$6+$D$7),"")</f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</row>
    <row r="31" spans="1:58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</row>
    <row r="32" spans="1:58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</row>
    <row r="33" spans="1:58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</row>
    <row r="34" spans="1:58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0.19471014077236182</v>
      </c>
      <c r="F34" s="566">
        <f t="shared" si="1"/>
        <v>-0.10528985922763817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</row>
    <row r="35" spans="1:58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0.19884176135224552</v>
      </c>
      <c r="F35" s="566">
        <f t="shared" si="1"/>
        <v>-0.10115823864775447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</row>
    <row r="36" spans="1:58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</row>
    <row r="37" spans="1:58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9.2932238802622302E-2</v>
      </c>
      <c r="F37" s="566">
        <f t="shared" si="1"/>
        <v>-5.7067761197377692E-2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</row>
    <row r="38" spans="1:58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</row>
    <row r="39" spans="1:58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</row>
    <row r="40" spans="1:58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0.1321090579776491</v>
      </c>
      <c r="F40" s="571">
        <f t="shared" si="1"/>
        <v>-1.7890942022350892E-2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</row>
    <row r="41" spans="1:58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0.26067644348532687</v>
      </c>
      <c r="F41" s="571">
        <f t="shared" si="1"/>
        <v>0.16067644348532686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</row>
    <row r="42" spans="1:58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</row>
    <row r="43" spans="1:58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</row>
    <row r="44" spans="1:58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</row>
    <row r="45" spans="1:58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</row>
    <row r="46" spans="1:58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</row>
    <row r="47" spans="1:58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</row>
    <row r="48" spans="1:58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</row>
    <row r="49" spans="1:58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</row>
    <row r="50" spans="1:58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</row>
    <row r="51" spans="1:58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</row>
    <row r="52" spans="1:58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</row>
    <row r="53" spans="1:58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</row>
    <row r="54" spans="1:58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</row>
    <row r="55" spans="1:58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</row>
    <row r="56" spans="1:58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</row>
    <row r="57" spans="1:58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</row>
    <row r="58" spans="1:58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</row>
    <row r="59" spans="1:58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</row>
    <row r="60" spans="1:58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</row>
    <row r="61" spans="1:58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</row>
    <row r="62" spans="1:58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</row>
    <row r="63" spans="1:58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</row>
    <row r="64" spans="1:58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</row>
    <row r="65" spans="1:58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</row>
    <row r="66" spans="1:58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</row>
    <row r="67" spans="1:58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</row>
    <row r="68" spans="1:58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</row>
    <row r="69" spans="1:58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</row>
    <row r="70" spans="1:58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</row>
    <row r="71" spans="1:58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</row>
    <row r="72" spans="1:58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</row>
    <row r="73" spans="1:58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</row>
    <row r="74" spans="1:58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</row>
    <row r="75" spans="1:58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</row>
    <row r="76" spans="1:58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</row>
    <row r="77" spans="1:58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</row>
    <row r="78" spans="1:58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</row>
    <row r="79" spans="1:58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</row>
    <row r="80" spans="1:58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</row>
    <row r="81" spans="1:58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</row>
    <row r="82" spans="1:58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</row>
    <row r="83" spans="1:58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</row>
    <row r="84" spans="1:58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</row>
    <row r="85" spans="1:58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</row>
    <row r="86" spans="1:58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</row>
    <row r="87" spans="1:58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</row>
    <row r="88" spans="1:58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</row>
    <row r="89" spans="1:58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</row>
    <row r="90" spans="1:58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</row>
    <row r="91" spans="1:58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</row>
    <row r="92" spans="1:58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</row>
    <row r="93" spans="1:58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</row>
    <row r="94" spans="1:58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</row>
    <row r="95" spans="1:58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</row>
    <row r="96" spans="1:58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</row>
    <row r="97" spans="1:58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</row>
    <row r="98" spans="1:58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</row>
    <row r="99" spans="1:58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</row>
    <row r="100" spans="1:58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</row>
    <row r="101" spans="1:58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</row>
    <row r="102" spans="1:58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</row>
    <row r="103" spans="1:58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</row>
    <row r="104" spans="1:58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</row>
    <row r="105" spans="1:58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</row>
    <row r="106" spans="1:58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</row>
    <row r="107" spans="1:58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</row>
    <row r="108" spans="1:58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</row>
    <row r="109" spans="1:58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</row>
    <row r="110" spans="1:58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</row>
    <row r="111" spans="1:58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</row>
    <row r="112" spans="1:58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</row>
    <row r="113" spans="1:57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</row>
    <row r="114" spans="1:57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</row>
    <row r="115" spans="1:57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</row>
    <row r="116" spans="1:57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135" priority="49">
      <formula>$M3&gt;$N3</formula>
    </cfRule>
  </conditionalFormatting>
  <conditionalFormatting sqref="L1:M1">
    <cfRule type="cellIs" dxfId="134" priority="46" operator="notBetween">
      <formula>0.99</formula>
      <formula>1.01</formula>
    </cfRule>
  </conditionalFormatting>
  <conditionalFormatting sqref="K7:N7">
    <cfRule type="expression" dxfId="133" priority="45">
      <formula>$M7&gt;$N7</formula>
    </cfRule>
  </conditionalFormatting>
  <conditionalFormatting sqref="D5">
    <cfRule type="cellIs" dxfId="132" priority="44" operator="greaterThan">
      <formula>TODAY()-60</formula>
    </cfRule>
  </conditionalFormatting>
  <conditionalFormatting sqref="D13:E13">
    <cfRule type="cellIs" dxfId="131" priority="42" operator="notBetween">
      <formula>0.99</formula>
      <formula>1.01</formula>
    </cfRule>
  </conditionalFormatting>
  <conditionalFormatting sqref="D3:E3">
    <cfRule type="cellIs" dxfId="130" priority="41" operator="notEqual">
      <formula>"D"</formula>
    </cfRule>
  </conditionalFormatting>
  <conditionalFormatting sqref="P18:P100 W18:W100">
    <cfRule type="cellIs" dxfId="129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128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27" priority="50" stopIfTrue="1">
      <formula>$AH$15&lt;0</formula>
    </cfRule>
  </conditionalFormatting>
  <conditionalFormatting sqref="H16:AI16">
    <cfRule type="expression" dxfId="126" priority="51" stopIfTrue="1">
      <formula>$AH$16&lt;0</formula>
    </cfRule>
  </conditionalFormatting>
  <conditionalFormatting sqref="H17:AI17">
    <cfRule type="expression" dxfId="125" priority="52" stopIfTrue="1">
      <formula>$AH$17&lt;0</formula>
    </cfRule>
  </conditionalFormatting>
  <hyperlinks>
    <hyperlink ref="B2" location="Dashboard!A1" display="Go to Dashboard" xr:uid="{AC098A18-D662-4AD9-8E83-3BB442B45D1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281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1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6D290-0610-44DA-8811-D83ABC37CBF2}">
  <sheetPr codeName="Sheet21">
    <tabColor rgb="FFFFFFFF"/>
  </sheetPr>
  <dimension ref="A1:BK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3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</row>
    <row r="2" spans="1:63" ht="28.5" customHeight="1" x14ac:dyDescent="0.25">
      <c r="A2" s="19"/>
      <c r="B2" s="535" t="s">
        <v>26</v>
      </c>
      <c r="C2" s="551"/>
      <c r="D2" s="551" t="s">
        <v>752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</row>
    <row r="3" spans="1:63" x14ac:dyDescent="0.25">
      <c r="A3" s="19"/>
      <c r="B3" s="552"/>
      <c r="C3" s="237" t="s">
        <v>45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0.15482675348848493</v>
      </c>
      <c r="M3" s="131">
        <f>SUMIF($L$15:$L$100, "VIA *", AA$15:AA$100)</f>
        <v>0.15482675348848493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46041</v>
      </c>
      <c r="R3" s="248" t="s">
        <v>53</v>
      </c>
      <c r="S3" s="254"/>
      <c r="T3" s="254">
        <v>-16</v>
      </c>
      <c r="U3" s="268">
        <v>-44797.18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3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0.33859402501743741</v>
      </c>
      <c r="M4" s="132">
        <f>SUMPRODUCT($V$15:$V$100,AI15:AI100)</f>
        <v>0.33859402501743741</v>
      </c>
      <c r="N4" s="133">
        <f>IFERROR(INDEX(Dashboard!$AD:$AD,MATCH($D$2,Dashboard!$A:$A,0)),INDEX(Dashboard!$AD:$AD,MATCH(VALUE($D$2),Dashboard!$A:$A,0)))</f>
        <v>1</v>
      </c>
      <c r="O4" s="19"/>
      <c r="P4" s="19"/>
      <c r="Q4" s="587">
        <v>46036</v>
      </c>
      <c r="R4" s="249" t="s">
        <v>1072</v>
      </c>
      <c r="S4" s="255"/>
      <c r="T4" s="255">
        <v>50000</v>
      </c>
      <c r="U4" s="269">
        <v>50075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</row>
    <row r="5" spans="1:63" x14ac:dyDescent="0.25">
      <c r="A5" s="19"/>
      <c r="B5" s="554" t="s">
        <v>753</v>
      </c>
      <c r="C5" s="556">
        <v>45959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1</v>
      </c>
      <c r="O5" s="19"/>
      <c r="P5" s="19"/>
      <c r="Q5" s="587">
        <v>46002</v>
      </c>
      <c r="R5" s="249" t="s">
        <v>882</v>
      </c>
      <c r="S5" s="255"/>
      <c r="T5" s="255">
        <v>40000</v>
      </c>
      <c r="U5" s="269">
        <v>40075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</row>
    <row r="6" spans="1:63" x14ac:dyDescent="0.25">
      <c r="A6" s="19"/>
      <c r="B6" s="25" t="s">
        <v>51</v>
      </c>
      <c r="C6" s="557"/>
      <c r="D6" s="574">
        <f>SUM(Y15:Y100)</f>
        <v>648641.25699999998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46002</v>
      </c>
      <c r="R6" s="249" t="s">
        <v>53</v>
      </c>
      <c r="S6" s="255"/>
      <c r="T6" s="255">
        <v>-12</v>
      </c>
      <c r="U6" s="269">
        <v>-33502.199999999997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</row>
    <row r="7" spans="1:63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5.1814002944311634E-2</v>
      </c>
      <c r="M7" s="136">
        <f>SUMIF($S$15:$S$100, "*Performance Absolue*", AI$15:AI$100)+SUMIF($S$15:$S$100, "*Alternative Investment*", AI$15:AI$100)</f>
        <v>5.1814002944311634E-2</v>
      </c>
      <c r="N7" s="135">
        <f>IFERROR(INDEX(Dashboard!$AA:$AA,MATCH($D$2,Dashboard!$A:$A,0)),INDEX(Dashboard!$AA:$AA,MATCH(VALUE($D$2),Dashboard!$A:$A,0)))</f>
        <v>1</v>
      </c>
      <c r="O7" s="19"/>
      <c r="P7" s="19"/>
      <c r="Q7" s="587">
        <v>45985</v>
      </c>
      <c r="R7" s="249" t="s">
        <v>53</v>
      </c>
      <c r="S7" s="255"/>
      <c r="T7" s="255">
        <v>24</v>
      </c>
      <c r="U7" s="269">
        <v>67164.740000000005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</row>
    <row r="8" spans="1:63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0.35323100022914522</v>
      </c>
      <c r="M8" s="136">
        <f>SUMIF($T$15:$T$100, "*Produits Structurés*", AI$15:AI$100) + SUMIF($T$15:$T$100, "Matières Premières*", AI$15:AI$100) + SUMIF($T$15:$T$100, "*Certificats*", AI$15:AI$100)</f>
        <v>0.35323100022914522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45980</v>
      </c>
      <c r="R8" s="249" t="s">
        <v>880</v>
      </c>
      <c r="S8" s="255"/>
      <c r="T8" s="255">
        <v>40000</v>
      </c>
      <c r="U8" s="269">
        <v>40075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</row>
    <row r="9" spans="1:6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0.10301275054417329</v>
      </c>
      <c r="M9" s="136">
        <f>SUMIF($T$15:$T$100, "*Diversifié*", AI$15:AI$100)</f>
        <v>0.10301275054417329</v>
      </c>
      <c r="N9" s="135" t="s">
        <v>306</v>
      </c>
      <c r="O9" s="19"/>
      <c r="P9" s="19"/>
      <c r="Q9" s="587">
        <v>45973</v>
      </c>
      <c r="R9" s="249" t="s">
        <v>902</v>
      </c>
      <c r="S9" s="255"/>
      <c r="T9" s="255">
        <v>70000</v>
      </c>
      <c r="U9" s="269">
        <v>70105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</row>
    <row r="10" spans="1:63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45971</v>
      </c>
      <c r="R10" s="249" t="s">
        <v>901</v>
      </c>
      <c r="S10" s="255"/>
      <c r="T10" s="255">
        <v>32000</v>
      </c>
      <c r="U10" s="269">
        <v>32075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</row>
    <row r="11" spans="1:63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0.49194224628236993</v>
      </c>
      <c r="M11" s="132">
        <f>SUMIF($T$15:$T$100, "*Cash*", AI$15:AI$100)+SUMIF($S$15:$S$100, "*Monétaire*", AI$15:AI$100)</f>
        <v>0.49194224628236993</v>
      </c>
      <c r="N11" s="133" t="s">
        <v>306</v>
      </c>
      <c r="O11" s="19"/>
      <c r="P11" s="19"/>
      <c r="Q11" s="588">
        <v>45966</v>
      </c>
      <c r="R11" s="250" t="s">
        <v>6</v>
      </c>
      <c r="S11" s="256"/>
      <c r="T11" s="256">
        <v>58</v>
      </c>
      <c r="U11" s="270">
        <v>65825.63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3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</row>
    <row r="13" spans="1:63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</row>
    <row r="14" spans="1:63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</row>
    <row r="15" spans="1:63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752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7394.16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6" si="2">IF(H15&lt;&gt;"",R15*W15*Q15*P15,"")</f>
        <v>7394.16</v>
      </c>
      <c r="Z15" s="7">
        <f>IF(O15&lt;&gt;"",(Y15+$D$7)/($D$6+$D$7),"")</f>
        <v>1.1399459902070336E-2</v>
      </c>
      <c r="AA15" s="17">
        <f t="shared" ref="AA15:AA46" si="3">IF(S15&lt;&gt;"",Z15,"")</f>
        <v>1.1399459902070336E-2</v>
      </c>
      <c r="AB15" s="196">
        <f t="shared" ref="AB15:AB26" si="4">IF(AND(S15&lt;&gt;"",X15&lt;&gt;"-"),AA15-X15,"")</f>
        <v>1.1399459902070336E-2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7394.16</v>
      </c>
      <c r="AG15" s="539" t="s">
        <v>306</v>
      </c>
      <c r="AH15" s="45">
        <f>AF15</f>
        <v>7394.16</v>
      </c>
      <c r="AI15" s="46">
        <f>(AH15*P15)/($D$6+$D$7)</f>
        <v>1.1399459902070336E-2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</row>
    <row r="16" spans="1:63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752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6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1:63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1133</v>
      </c>
      <c r="I17" s="543" t="s">
        <v>752</v>
      </c>
      <c r="J17" s="543" t="s">
        <v>1122</v>
      </c>
      <c r="K17" s="543" t="s">
        <v>1122</v>
      </c>
      <c r="L17" s="573" t="s">
        <v>1134</v>
      </c>
      <c r="M17" s="573"/>
      <c r="N17" s="573"/>
      <c r="O17" s="544" t="s">
        <v>1134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1135</v>
      </c>
      <c r="I18" s="543" t="s">
        <v>752</v>
      </c>
      <c r="J18" s="543" t="s">
        <v>1122</v>
      </c>
      <c r="K18" s="543" t="s">
        <v>1122</v>
      </c>
      <c r="L18" s="573" t="s">
        <v>865</v>
      </c>
      <c r="M18" s="573"/>
      <c r="N18" s="573"/>
      <c r="O18" s="544" t="s">
        <v>865</v>
      </c>
      <c r="P18" s="545">
        <v>1</v>
      </c>
      <c r="Q18" s="546">
        <v>0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0</v>
      </c>
      <c r="Z18" s="7">
        <f t="shared" si="5"/>
        <v>0</v>
      </c>
      <c r="AA18" s="17">
        <f t="shared" si="3"/>
        <v>0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0</v>
      </c>
      <c r="AI18" s="46">
        <f>(AH18*P18)/($D$6+$D$7)</f>
        <v>0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1.1399459902070336E-2</v>
      </c>
      <c r="F19" s="566">
        <f t="shared" si="1"/>
        <v>1.1399459902070336E-2</v>
      </c>
      <c r="G19" s="43"/>
      <c r="H19" s="197" t="s">
        <v>1173</v>
      </c>
      <c r="I19" s="242" t="s">
        <v>752</v>
      </c>
      <c r="J19" s="242" t="s">
        <v>707</v>
      </c>
      <c r="K19" s="242" t="s">
        <v>543</v>
      </c>
      <c r="L19" s="572" t="s">
        <v>6</v>
      </c>
      <c r="M19" s="572"/>
      <c r="N19" s="572"/>
      <c r="O19" s="241" t="s">
        <v>58</v>
      </c>
      <c r="P19" s="243">
        <v>1</v>
      </c>
      <c r="Q19" s="244">
        <v>58</v>
      </c>
      <c r="R19" s="245">
        <v>1152.04</v>
      </c>
      <c r="S19" s="2" t="s">
        <v>226</v>
      </c>
      <c r="T19" s="2" t="s">
        <v>227</v>
      </c>
      <c r="U19" s="2" t="s">
        <v>622</v>
      </c>
      <c r="V19" s="109">
        <v>0.45</v>
      </c>
      <c r="W19" s="579">
        <v>1</v>
      </c>
      <c r="X19" s="130">
        <v>0</v>
      </c>
      <c r="Y19" s="247">
        <f t="shared" si="2"/>
        <v>66818.319999999992</v>
      </c>
      <c r="Z19" s="7">
        <f t="shared" si="5"/>
        <v>0.10301275054417329</v>
      </c>
      <c r="AA19" s="17">
        <f t="shared" si="3"/>
        <v>0.10301275054417329</v>
      </c>
      <c r="AB19" s="196">
        <f t="shared" si="4"/>
        <v>0.10301275054417329</v>
      </c>
      <c r="AC19" s="247">
        <f t="shared" ref="AC19:AC26" si="6">IF(AND($AA19&lt;&gt;"",Q19&lt;&gt;""),($D$6+$D$7)*AA19-Y19,"")</f>
        <v>0</v>
      </c>
      <c r="AD19" s="246">
        <f t="shared" ref="AD19:AD26" si="7">IF(AND($AC19&lt;&gt;""),AC19/R19/W19/P19,"")</f>
        <v>0</v>
      </c>
      <c r="AE19" s="18">
        <f t="shared" ref="AE19:AE26" si="8">IF(Q19&lt;&gt;"",ROUND(AD19,0),"")</f>
        <v>0</v>
      </c>
      <c r="AF19" s="247">
        <f t="shared" ref="AF19:AF26" si="9">IF(AD19&lt;&gt;"",AE19*R19*W19,"")</f>
        <v>0</v>
      </c>
      <c r="AG19" s="247">
        <f t="shared" ref="AG19:AG26" si="10">IF(AD19&lt;&gt;"",AE19*R19*W19*P19,"")</f>
        <v>0</v>
      </c>
      <c r="AH19" s="45">
        <f t="shared" ref="AH19:AH26" si="11">IF(H19&lt;&gt;"",AE19+Q19,"")</f>
        <v>58</v>
      </c>
      <c r="AI19" s="46">
        <f t="shared" ref="AI19:AI26" si="12">IF(AH19&lt;&gt;"",(AH19*R19*W19*P19)/($D$6+$D$7),"")</f>
        <v>0.10301275054417329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</row>
    <row r="20" spans="1:63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1219</v>
      </c>
      <c r="I20" s="242" t="s">
        <v>752</v>
      </c>
      <c r="J20" s="242" t="s">
        <v>881</v>
      </c>
      <c r="K20" s="242" t="s">
        <v>1314</v>
      </c>
      <c r="L20" s="572" t="s">
        <v>882</v>
      </c>
      <c r="M20" s="572"/>
      <c r="N20" s="572"/>
      <c r="O20" s="241" t="s">
        <v>58</v>
      </c>
      <c r="P20" s="243">
        <v>1</v>
      </c>
      <c r="Q20" s="244">
        <v>40000</v>
      </c>
      <c r="R20" s="245">
        <v>102.3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40920</v>
      </c>
      <c r="Z20" s="7">
        <f t="shared" si="5"/>
        <v>6.3085718890681056E-2</v>
      </c>
      <c r="AA20" s="17">
        <f t="shared" si="3"/>
        <v>6.3085718890681056E-2</v>
      </c>
      <c r="AB20" s="196" t="str">
        <f t="shared" si="4"/>
        <v/>
      </c>
      <c r="AC20" s="247">
        <f t="shared" si="6"/>
        <v>7.2759576141834259E-12</v>
      </c>
      <c r="AD20" s="246">
        <f t="shared" si="7"/>
        <v>7.1123730343924008E-12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40000</v>
      </c>
      <c r="AI20" s="46">
        <f t="shared" si="12"/>
        <v>6.3085718890681056E-2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</row>
    <row r="21" spans="1:63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1200</v>
      </c>
      <c r="I21" s="242" t="s">
        <v>752</v>
      </c>
      <c r="J21" s="242" t="s">
        <v>796</v>
      </c>
      <c r="K21" s="242" t="s">
        <v>1201</v>
      </c>
      <c r="L21" s="572" t="s">
        <v>880</v>
      </c>
      <c r="M21" s="572"/>
      <c r="N21" s="572"/>
      <c r="O21" s="241" t="s">
        <v>58</v>
      </c>
      <c r="P21" s="243">
        <v>1</v>
      </c>
      <c r="Q21" s="244">
        <v>40000</v>
      </c>
      <c r="R21" s="245">
        <v>100.25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40100</v>
      </c>
      <c r="Z21" s="7">
        <f t="shared" si="5"/>
        <v>6.1821537818091646E-2</v>
      </c>
      <c r="AA21" s="17">
        <f t="shared" si="3"/>
        <v>6.1821537818091646E-2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40000</v>
      </c>
      <c r="AI21" s="46">
        <f t="shared" si="12"/>
        <v>6.1821537818091646E-2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</row>
    <row r="22" spans="1:63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1232</v>
      </c>
      <c r="I22" s="242" t="s">
        <v>752</v>
      </c>
      <c r="J22" s="242" t="s">
        <v>798</v>
      </c>
      <c r="K22" s="242" t="s">
        <v>1233</v>
      </c>
      <c r="L22" s="572" t="s">
        <v>902</v>
      </c>
      <c r="M22" s="572"/>
      <c r="N22" s="572"/>
      <c r="O22" s="241" t="s">
        <v>58</v>
      </c>
      <c r="P22" s="243">
        <v>1</v>
      </c>
      <c r="Q22" s="244">
        <v>70000</v>
      </c>
      <c r="R22" s="245">
        <v>96.92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67844</v>
      </c>
      <c r="Z22" s="7">
        <f t="shared" si="5"/>
        <v>0.10459402523018976</v>
      </c>
      <c r="AA22" s="17">
        <f t="shared" si="3"/>
        <v>0.10459402523018976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70000</v>
      </c>
      <c r="AI22" s="46">
        <f t="shared" si="12"/>
        <v>0.10459402523018976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1198</v>
      </c>
      <c r="I23" s="242" t="s">
        <v>752</v>
      </c>
      <c r="J23" s="242" t="s">
        <v>797</v>
      </c>
      <c r="K23" s="242" t="s">
        <v>1199</v>
      </c>
      <c r="L23" s="572" t="s">
        <v>901</v>
      </c>
      <c r="M23" s="572"/>
      <c r="N23" s="572"/>
      <c r="O23" s="241" t="s">
        <v>58</v>
      </c>
      <c r="P23" s="243">
        <v>1</v>
      </c>
      <c r="Q23" s="244">
        <v>32000</v>
      </c>
      <c r="R23" s="245">
        <v>95.66</v>
      </c>
      <c r="S23" s="2" t="s">
        <v>66</v>
      </c>
      <c r="T23" s="2" t="s">
        <v>929</v>
      </c>
      <c r="U23" s="2" t="s">
        <v>622</v>
      </c>
      <c r="V23" s="109">
        <v>1</v>
      </c>
      <c r="W23" s="579">
        <v>0.01</v>
      </c>
      <c r="X23" s="130" t="s">
        <v>306</v>
      </c>
      <c r="Y23" s="247">
        <f t="shared" si="2"/>
        <v>30611.200000000001</v>
      </c>
      <c r="Z23" s="7">
        <f t="shared" si="5"/>
        <v>4.7192804450303417E-2</v>
      </c>
      <c r="AA23" s="17">
        <f t="shared" si="3"/>
        <v>4.7192804450303417E-2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32000</v>
      </c>
      <c r="AI23" s="46">
        <f t="shared" si="12"/>
        <v>4.7192804450303417E-2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1190</v>
      </c>
      <c r="I24" s="242" t="s">
        <v>752</v>
      </c>
      <c r="J24" s="242" t="s">
        <v>1073</v>
      </c>
      <c r="K24" s="242" t="s">
        <v>1191</v>
      </c>
      <c r="L24" s="572" t="s">
        <v>1072</v>
      </c>
      <c r="M24" s="572"/>
      <c r="N24" s="572"/>
      <c r="O24" s="241" t="s">
        <v>58</v>
      </c>
      <c r="P24" s="243">
        <v>1</v>
      </c>
      <c r="Q24" s="244">
        <v>50000</v>
      </c>
      <c r="R24" s="245">
        <v>99.29</v>
      </c>
      <c r="S24" s="2" t="s">
        <v>66</v>
      </c>
      <c r="T24" s="2" t="s">
        <v>930</v>
      </c>
      <c r="U24" s="2" t="s">
        <v>621</v>
      </c>
      <c r="V24" s="109">
        <v>0</v>
      </c>
      <c r="W24" s="579">
        <v>0.01</v>
      </c>
      <c r="X24" s="130" t="s">
        <v>306</v>
      </c>
      <c r="Y24" s="247">
        <f t="shared" si="2"/>
        <v>49645.000000000007</v>
      </c>
      <c r="Z24" s="7">
        <f t="shared" si="5"/>
        <v>7.6536913839879303E-2</v>
      </c>
      <c r="AA24" s="17">
        <f t="shared" si="3"/>
        <v>7.6536913839879303E-2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50000</v>
      </c>
      <c r="AI24" s="46">
        <f t="shared" si="12"/>
        <v>7.6536913839879289E-2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1124</v>
      </c>
      <c r="I25" s="242" t="s">
        <v>752</v>
      </c>
      <c r="J25" s="242" t="s">
        <v>701</v>
      </c>
      <c r="K25" s="242" t="s">
        <v>544</v>
      </c>
      <c r="L25" s="572" t="s">
        <v>53</v>
      </c>
      <c r="M25" s="572"/>
      <c r="N25" s="572"/>
      <c r="O25" s="241" t="s">
        <v>58</v>
      </c>
      <c r="P25" s="243">
        <v>1</v>
      </c>
      <c r="Q25" s="244">
        <v>111</v>
      </c>
      <c r="R25" s="245">
        <v>2808.107</v>
      </c>
      <c r="S25" s="2" t="s">
        <v>228</v>
      </c>
      <c r="T25" s="2" t="s">
        <v>229</v>
      </c>
      <c r="U25" s="2" t="s">
        <v>621</v>
      </c>
      <c r="V25" s="109">
        <v>0</v>
      </c>
      <c r="W25" s="579">
        <v>1</v>
      </c>
      <c r="X25" s="130">
        <v>0.1</v>
      </c>
      <c r="Y25" s="247">
        <f t="shared" si="2"/>
        <v>311699.87699999998</v>
      </c>
      <c r="Z25" s="7">
        <f t="shared" si="5"/>
        <v>0.48054278638029957</v>
      </c>
      <c r="AA25" s="17">
        <f t="shared" si="3"/>
        <v>0.48054278638029957</v>
      </c>
      <c r="AB25" s="196">
        <f t="shared" si="4"/>
        <v>0.38054278638029959</v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111</v>
      </c>
      <c r="AI25" s="46">
        <f t="shared" si="12"/>
        <v>0.48054278638029957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</row>
    <row r="26" spans="1:63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0.10301275054417329</v>
      </c>
      <c r="F26" s="566">
        <f t="shared" si="1"/>
        <v>0.10301275054417329</v>
      </c>
      <c r="G26" s="43"/>
      <c r="H26" s="197" t="s">
        <v>1172</v>
      </c>
      <c r="I26" s="242" t="s">
        <v>752</v>
      </c>
      <c r="J26" s="242" t="s">
        <v>700</v>
      </c>
      <c r="K26" s="242" t="s">
        <v>542</v>
      </c>
      <c r="L26" s="572" t="s">
        <v>5</v>
      </c>
      <c r="M26" s="572"/>
      <c r="N26" s="572"/>
      <c r="O26" s="241" t="s">
        <v>58</v>
      </c>
      <c r="P26" s="243">
        <v>1</v>
      </c>
      <c r="Q26" s="244">
        <v>30</v>
      </c>
      <c r="R26" s="245">
        <v>1120.29</v>
      </c>
      <c r="S26" s="2" t="s">
        <v>224</v>
      </c>
      <c r="T26" s="2" t="s">
        <v>225</v>
      </c>
      <c r="U26" s="2" t="s">
        <v>622</v>
      </c>
      <c r="V26" s="109">
        <v>0.3</v>
      </c>
      <c r="W26" s="579">
        <v>1</v>
      </c>
      <c r="X26" s="130">
        <v>0</v>
      </c>
      <c r="Y26" s="247">
        <f t="shared" si="2"/>
        <v>33608.699999999997</v>
      </c>
      <c r="Z26" s="7">
        <f t="shared" si="5"/>
        <v>5.1814002944311634E-2</v>
      </c>
      <c r="AA26" s="17">
        <f t="shared" si="3"/>
        <v>5.1814002944311634E-2</v>
      </c>
      <c r="AB26" s="196">
        <f t="shared" si="4"/>
        <v>5.1814002944311634E-2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30</v>
      </c>
      <c r="AI26" s="46">
        <f t="shared" si="12"/>
        <v>5.1814002944311634E-2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</row>
    <row r="27" spans="1:63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5.1814002944311634E-2</v>
      </c>
      <c r="F27" s="566">
        <f t="shared" si="1"/>
        <v>5.1814002944311634E-2</v>
      </c>
      <c r="G27" s="43"/>
      <c r="H27" s="197"/>
      <c r="I27" s="242"/>
      <c r="J27" s="242"/>
      <c r="K27" s="242"/>
      <c r="L27" s="572"/>
      <c r="M27" s="572"/>
      <c r="N27" s="572"/>
      <c r="O27" s="241"/>
      <c r="P27" s="243"/>
      <c r="Q27" s="244"/>
      <c r="R27" s="245"/>
      <c r="S27" s="2"/>
      <c r="T27" s="2"/>
      <c r="U27" s="2"/>
      <c r="V27" s="109"/>
      <c r="W27" s="579"/>
      <c r="X27" s="130"/>
      <c r="Y27" s="247" t="str">
        <f t="shared" ref="Y27:Y78" si="13">IF(H27&lt;&gt;"",R27*W27*Q27*P27,"")</f>
        <v/>
      </c>
      <c r="Z27" s="7" t="str">
        <f t="shared" ref="Z27:Z78" si="14">IF(H27&lt;&gt;"",Y27/($D$6+$D$7),"")</f>
        <v/>
      </c>
      <c r="AA27" s="17" t="str">
        <f t="shared" si="3"/>
        <v/>
      </c>
      <c r="AB27" s="196" t="str">
        <f t="shared" ref="AB27:AB78" si="15">IF(AND(S27&lt;&gt;"",X27&lt;&gt;"-"),AA27-X27,"")</f>
        <v/>
      </c>
      <c r="AC27" s="247" t="str">
        <f t="shared" ref="AC27:AC78" si="16">IF(AND($AA27&lt;&gt;"",Q27&lt;&gt;""),($D$6+$D$7)*AA27-Y27,"")</f>
        <v/>
      </c>
      <c r="AD27" s="246" t="str">
        <f t="shared" ref="AD27:AD78" si="17">IF(AND($AC27&lt;&gt;""),AC27/R27/W27/P27,"")</f>
        <v/>
      </c>
      <c r="AE27" s="18" t="str">
        <f t="shared" ref="AE27:AE78" si="18">IF(Q27&lt;&gt;"",ROUND(AD27,0),"")</f>
        <v/>
      </c>
      <c r="AF27" s="247" t="str">
        <f t="shared" ref="AF27:AF78" si="19">IF(AD27&lt;&gt;"",AE27*R27*W27,"")</f>
        <v/>
      </c>
      <c r="AG27" s="247" t="str">
        <f t="shared" ref="AG27:AG78" si="20">IF(AD27&lt;&gt;"",AE27*R27*W27*P27,"")</f>
        <v/>
      </c>
      <c r="AH27" s="45" t="str">
        <f t="shared" ref="AH27:AH78" si="21">IF(H27&lt;&gt;"",AE27+Q27,"")</f>
        <v/>
      </c>
      <c r="AI27" s="46" t="str">
        <f t="shared" ref="AI27:AI78" si="22">IF(AH27&lt;&gt;"",(AH27*R27*W27*P27)/($D$6+$D$7),"")</f>
        <v/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</row>
    <row r="28" spans="1:63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si="13"/>
        <v/>
      </c>
      <c r="Z28" s="7" t="str">
        <f t="shared" si="14"/>
        <v/>
      </c>
      <c r="AA28" s="17" t="str">
        <f t="shared" si="3"/>
        <v/>
      </c>
      <c r="AB28" s="196" t="str">
        <f t="shared" si="15"/>
        <v/>
      </c>
      <c r="AC28" s="247" t="str">
        <f t="shared" si="16"/>
        <v/>
      </c>
      <c r="AD28" s="246" t="str">
        <f t="shared" si="17"/>
        <v/>
      </c>
      <c r="AE28" s="18" t="str">
        <f t="shared" si="18"/>
        <v/>
      </c>
      <c r="AF28" s="247" t="str">
        <f t="shared" si="19"/>
        <v/>
      </c>
      <c r="AG28" s="247" t="str">
        <f t="shared" si="20"/>
        <v/>
      </c>
      <c r="AH28" s="45" t="str">
        <f t="shared" si="21"/>
        <v/>
      </c>
      <c r="AI28" s="46" t="str">
        <f t="shared" si="22"/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</row>
    <row r="31" spans="1:63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</row>
    <row r="32" spans="1:63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</row>
    <row r="33" spans="1:63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0.1249072567087727</v>
      </c>
      <c r="F34" s="566">
        <f t="shared" si="1"/>
        <v>-0.17509274329122729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0.15178682968049317</v>
      </c>
      <c r="F35" s="566">
        <f t="shared" si="1"/>
        <v>-0.14821317031950682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</row>
    <row r="36" spans="1:63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</row>
    <row r="37" spans="1:63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</v>
      </c>
      <c r="F37" s="566">
        <f t="shared" si="1"/>
        <v>-0.15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7.6536913839879289E-2</v>
      </c>
      <c r="F40" s="571">
        <f t="shared" si="1"/>
        <v>-7.3463086160120705E-2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</row>
    <row r="41" spans="1:63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0.48054278638029957</v>
      </c>
      <c r="F41" s="571">
        <f t="shared" si="1"/>
        <v>0.38054278638029959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</row>
    <row r="42" spans="1:63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63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</row>
    <row r="46" spans="1:63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</row>
    <row r="54" spans="1:63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</row>
    <row r="55" spans="1:63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</row>
    <row r="59" spans="1:63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</row>
    <row r="60" spans="1:63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</row>
    <row r="68" spans="1:63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</row>
    <row r="70" spans="1:63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</row>
    <row r="71" spans="1:63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</row>
    <row r="72" spans="1:63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</row>
    <row r="73" spans="1:63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</row>
    <row r="74" spans="1:63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</row>
    <row r="75" spans="1:63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</row>
    <row r="85" spans="1:63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</row>
    <row r="86" spans="1:63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</row>
    <row r="87" spans="1:63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</row>
    <row r="88" spans="1:63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</row>
    <row r="89" spans="1:63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</row>
    <row r="90" spans="1:63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</row>
    <row r="91" spans="1:63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</row>
    <row r="92" spans="1:63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</row>
    <row r="93" spans="1:63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</row>
    <row r="94" spans="1:63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</row>
    <row r="95" spans="1:63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</row>
    <row r="96" spans="1:63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</row>
    <row r="97" spans="1:63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</row>
    <row r="98" spans="1:63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</row>
    <row r="99" spans="1:63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</row>
    <row r="100" spans="1:63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</row>
    <row r="101" spans="1:6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</row>
    <row r="102" spans="1:63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</row>
    <row r="103" spans="1:6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</row>
    <row r="104" spans="1:6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</row>
    <row r="105" spans="1:6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</row>
    <row r="106" spans="1:6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</row>
    <row r="107" spans="1:6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</row>
    <row r="108" spans="1:6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</row>
    <row r="109" spans="1:6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</row>
    <row r="110" spans="1:6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</row>
    <row r="111" spans="1:6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</row>
    <row r="112" spans="1:6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</row>
    <row r="113" spans="1:62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</row>
    <row r="114" spans="1:62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</row>
    <row r="115" spans="1:62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</row>
    <row r="116" spans="1:62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8">
    <sortCondition descending="1" ref="AJ15:AJ18"/>
    <sortCondition ref="L15:L18"/>
  </sortState>
  <conditionalFormatting sqref="K3:N6 K8:N11">
    <cfRule type="expression" dxfId="124" priority="29">
      <formula>$M3&gt;$N3</formula>
    </cfRule>
  </conditionalFormatting>
  <conditionalFormatting sqref="L1:M1">
    <cfRule type="cellIs" dxfId="123" priority="26" operator="notBetween">
      <formula>0.99</formula>
      <formula>1.01</formula>
    </cfRule>
  </conditionalFormatting>
  <conditionalFormatting sqref="K7:N7">
    <cfRule type="expression" dxfId="122" priority="25">
      <formula>$M7&gt;$N7</formula>
    </cfRule>
  </conditionalFormatting>
  <conditionalFormatting sqref="D5">
    <cfRule type="cellIs" dxfId="121" priority="24" operator="greaterThan">
      <formula>TODAY()-60</formula>
    </cfRule>
  </conditionalFormatting>
  <conditionalFormatting sqref="D13:E13">
    <cfRule type="cellIs" dxfId="120" priority="22" operator="notBetween">
      <formula>0.99</formula>
      <formula>1.01</formula>
    </cfRule>
  </conditionalFormatting>
  <conditionalFormatting sqref="D3:E3">
    <cfRule type="cellIs" dxfId="119" priority="21" operator="notEqual">
      <formula>"D"</formula>
    </cfRule>
  </conditionalFormatting>
  <conditionalFormatting sqref="P19:P100 W19:W100">
    <cfRule type="cellIs" dxfId="118" priority="3" operator="notEqual">
      <formula>1</formula>
    </cfRule>
  </conditionalFormatting>
  <conditionalFormatting sqref="AB19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9:AI100">
    <cfRule type="expression" dxfId="117" priority="4">
      <formula>ABS($AE19)&gt;0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16" priority="30" stopIfTrue="1">
      <formula>$AH$15&lt;0</formula>
    </cfRule>
  </conditionalFormatting>
  <conditionalFormatting sqref="H16:AI16">
    <cfRule type="expression" dxfId="115" priority="31" stopIfTrue="1">
      <formula>$AH$16&lt;0</formula>
    </cfRule>
  </conditionalFormatting>
  <conditionalFormatting sqref="H17:AI17">
    <cfRule type="expression" dxfId="114" priority="32" stopIfTrue="1">
      <formula>$AH$17&lt;0</formula>
    </cfRule>
  </conditionalFormatting>
  <conditionalFormatting sqref="H18:AI18">
    <cfRule type="expression" dxfId="113" priority="33" stopIfTrue="1">
      <formula>$AH$18&lt;0</formula>
    </cfRule>
  </conditionalFormatting>
  <hyperlinks>
    <hyperlink ref="B2" location="Dashboard!A1" display="Go to Dashboard" xr:uid="{7A582953-5500-46FD-B22C-9FD4518ED44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41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42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4E5F3-6D93-420F-9524-04763F4C6476}">
  <sheetPr codeName="Sheet24">
    <tabColor rgb="FFFFFFFF"/>
  </sheetPr>
  <dimension ref="A1:BB116"/>
  <sheetViews>
    <sheetView zoomScale="88" zoomScaleNormal="88" workbookViewId="0">
      <selection activeCell="K24" sqref="K2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4" ht="28.5" customHeight="1" x14ac:dyDescent="0.25">
      <c r="A2" s="19"/>
      <c r="B2" s="535" t="s">
        <v>26</v>
      </c>
      <c r="C2" s="551"/>
      <c r="D2" s="551" t="s">
        <v>669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</row>
    <row r="3" spans="1:54" x14ac:dyDescent="0.25">
      <c r="A3" s="19"/>
      <c r="B3" s="552"/>
      <c r="C3" s="237" t="s">
        <v>45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0.1923595422622397</v>
      </c>
      <c r="M3" s="131">
        <f>SUMIF($L$15:$L$100, "VIA *", AA$15:AA$100)</f>
        <v>0.1923595422622397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46059</v>
      </c>
      <c r="R3" s="248" t="s">
        <v>1316</v>
      </c>
      <c r="S3" s="254"/>
      <c r="T3" s="254">
        <v>60000</v>
      </c>
      <c r="U3" s="268">
        <v>60090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4" x14ac:dyDescent="0.25">
      <c r="A4" s="19"/>
      <c r="B4" s="553" t="s">
        <v>42</v>
      </c>
      <c r="C4" s="238" t="s">
        <v>40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0.51270767990445465</v>
      </c>
      <c r="M4" s="132">
        <f>SUMPRODUCT($V$15:$V$100,AI15:AI100)</f>
        <v>0.51270767990445465</v>
      </c>
      <c r="N4" s="133">
        <f>IFERROR(INDEX(Dashboard!$AD:$AD,MATCH($D$2,Dashboard!$A:$A,0)),INDEX(Dashboard!$AD:$AD,MATCH(VALUE($D$2),Dashboard!$A:$A,0)))</f>
        <v>0.65</v>
      </c>
      <c r="O4" s="19"/>
      <c r="P4" s="19"/>
      <c r="Q4" s="587">
        <v>46041</v>
      </c>
      <c r="R4" s="249" t="s">
        <v>53</v>
      </c>
      <c r="S4" s="255"/>
      <c r="T4" s="255">
        <v>-30</v>
      </c>
      <c r="U4" s="269">
        <v>-84060.33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4" x14ac:dyDescent="0.25">
      <c r="A5" s="19"/>
      <c r="B5" s="554">
        <v>66440</v>
      </c>
      <c r="C5" s="556">
        <v>45930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0.26003912674848972</v>
      </c>
      <c r="M5" s="134">
        <f>SUMIF($S$15:$S$100, "Actions*", AI$15:AI$100)</f>
        <v>0.26003912674848972</v>
      </c>
      <c r="N5" s="135">
        <f>IFERROR(INDEX(Dashboard!$W:$W,MATCH($D$2,Dashboard!$A:$A,0)),INDEX(Dashboard!$W:$W,MATCH(VALUE($D$2),Dashboard!$A:$A,0)))</f>
        <v>0.65</v>
      </c>
      <c r="O5" s="19"/>
      <c r="P5" s="19"/>
      <c r="Q5" s="587">
        <v>46036</v>
      </c>
      <c r="R5" s="249" t="s">
        <v>1072</v>
      </c>
      <c r="S5" s="255"/>
      <c r="T5" s="255">
        <v>90000</v>
      </c>
      <c r="U5" s="269">
        <v>90135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4" x14ac:dyDescent="0.25">
      <c r="A6" s="19"/>
      <c r="B6" s="25" t="s">
        <v>51</v>
      </c>
      <c r="C6" s="557"/>
      <c r="D6" s="574">
        <f>SUM(Y15:Y100)</f>
        <v>1160169.3754072129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46036</v>
      </c>
      <c r="R6" s="249" t="s">
        <v>53</v>
      </c>
      <c r="S6" s="255"/>
      <c r="T6" s="255">
        <v>24</v>
      </c>
      <c r="U6" s="269">
        <v>67361.5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4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0.12920911836115723</v>
      </c>
      <c r="M7" s="136">
        <f>SUMIF($S$15:$S$100, "*Performance Absolue*", AI$15:AI$100)+SUMIF($S$15:$S$100, "*Alternative Investment*", AI$15:AI$100)</f>
        <v>0.12920911836115723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46009</v>
      </c>
      <c r="R7" s="249" t="s">
        <v>909</v>
      </c>
      <c r="S7" s="255"/>
      <c r="T7" s="255">
        <v>-84</v>
      </c>
      <c r="U7" s="269">
        <v>-51382.02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4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0.25104653352685735</v>
      </c>
      <c r="M8" s="136">
        <f>SUMIF($T$15:$T$100, "*Produits Structurés*", AI$15:AI$100) + SUMIF($T$15:$T$100, "Matières Premières*", AI$15:AI$100) + SUMIF($T$15:$T$100, "*Certificats*", AI$15:AI$100)</f>
        <v>0.25104653352685735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46009</v>
      </c>
      <c r="R8" s="249" t="s">
        <v>53</v>
      </c>
      <c r="S8" s="255"/>
      <c r="T8" s="255">
        <v>84</v>
      </c>
      <c r="U8" s="269">
        <v>235210.32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4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0.14408771128036854</v>
      </c>
      <c r="M9" s="136">
        <f>SUMIF($T$15:$T$100, "*Diversifié*", AI$15:AI$100)</f>
        <v>0.14408771128036854</v>
      </c>
      <c r="N9" s="135" t="s">
        <v>306</v>
      </c>
      <c r="O9" s="19"/>
      <c r="P9" s="19"/>
      <c r="Q9" s="587">
        <v>46002</v>
      </c>
      <c r="R9" s="249" t="s">
        <v>882</v>
      </c>
      <c r="S9" s="255"/>
      <c r="T9" s="255">
        <v>65000</v>
      </c>
      <c r="U9" s="269">
        <v>65097.5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4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46000</v>
      </c>
      <c r="R10" s="249" t="s">
        <v>6</v>
      </c>
      <c r="S10" s="255"/>
      <c r="T10" s="255">
        <v>145</v>
      </c>
      <c r="U10" s="269">
        <v>164933.47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4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0.21561751008312713</v>
      </c>
      <c r="M11" s="132">
        <f>SUMIF($T$15:$T$100, "*Cash*", AI$15:AI$100)+SUMIF($S$15:$S$100, "*Monétaire*", AI$15:AI$100)</f>
        <v>0.21561751008312713</v>
      </c>
      <c r="N11" s="133" t="s">
        <v>306</v>
      </c>
      <c r="O11" s="19"/>
      <c r="P11" s="19"/>
      <c r="Q11" s="588">
        <v>45999</v>
      </c>
      <c r="R11" s="250" t="s">
        <v>5</v>
      </c>
      <c r="S11" s="256"/>
      <c r="T11" s="256">
        <v>50</v>
      </c>
      <c r="U11" s="270">
        <v>55147.95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4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4" x14ac:dyDescent="0.25">
      <c r="A13" s="19"/>
      <c r="B13" s="19"/>
      <c r="C13" s="19"/>
      <c r="D13" s="137">
        <f>SUM(D15:D50)</f>
        <v>1</v>
      </c>
      <c r="E13" s="137">
        <f>SUM(E15:E50)</f>
        <v>0.99999999999999978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</row>
    <row r="14" spans="1:54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</row>
    <row r="15" spans="1:54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0.22489167253673936</v>
      </c>
      <c r="F15" s="563">
        <f t="shared" ref="F15:F50" si="1">E15-D15</f>
        <v>0.22489167253673936</v>
      </c>
      <c r="G15" s="43"/>
      <c r="H15" s="542" t="s">
        <v>1123</v>
      </c>
      <c r="I15" s="543" t="s">
        <v>669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27750.3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9" si="2">IF(H15&lt;&gt;"",R15*W15*Q15*P15,"")</f>
        <v>27750.3</v>
      </c>
      <c r="Z15" s="7">
        <f>IF(O15&lt;&gt;"",(Y15+$D$7)/($D$6+$D$7),"")</f>
        <v>2.3919179895831848E-2</v>
      </c>
      <c r="AA15" s="17">
        <f t="shared" ref="AA15:AA46" si="3">IF(S15&lt;&gt;"",Z15,"")</f>
        <v>2.3919179895831848E-2</v>
      </c>
      <c r="AB15" s="196">
        <f t="shared" ref="AB15:AB29" si="4">IF(AND(S15&lt;&gt;"",X15&lt;&gt;"-"),AA15-X15,"")</f>
        <v>1.3919179895831848E-2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27750.3</v>
      </c>
      <c r="AG15" s="539" t="s">
        <v>306</v>
      </c>
      <c r="AH15" s="45">
        <f>AF15</f>
        <v>27750.3</v>
      </c>
      <c r="AI15" s="46">
        <f>(AH15*P15)/($D$6+$D$7)</f>
        <v>2.3919179895831848E-2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</row>
    <row r="16" spans="1:54" x14ac:dyDescent="0.25">
      <c r="A16" s="585"/>
      <c r="B16" s="529" t="s">
        <v>221</v>
      </c>
      <c r="C16" s="530" t="s">
        <v>621</v>
      </c>
      <c r="D16" s="564"/>
      <c r="E16" s="565">
        <f t="shared" si="0"/>
        <v>3.5147454211750334E-2</v>
      </c>
      <c r="F16" s="566">
        <f t="shared" si="1"/>
        <v>3.5147454211750334E-2</v>
      </c>
      <c r="G16" s="43"/>
      <c r="H16" s="542" t="s">
        <v>1133</v>
      </c>
      <c r="I16" s="543" t="s">
        <v>669</v>
      </c>
      <c r="J16" s="543" t="s">
        <v>1122</v>
      </c>
      <c r="K16" s="543" t="s">
        <v>1122</v>
      </c>
      <c r="L16" s="573" t="s">
        <v>1134</v>
      </c>
      <c r="M16" s="573"/>
      <c r="N16" s="573"/>
      <c r="O16" s="544" t="s">
        <v>1134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9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</row>
    <row r="17" spans="1:54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1135</v>
      </c>
      <c r="I17" s="543" t="s">
        <v>669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0.84102966543645696</v>
      </c>
      <c r="Q17" s="546">
        <v>3988.48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3354.43</v>
      </c>
      <c r="Z17" s="7">
        <f t="shared" si="5"/>
        <v>2.8913278277343029E-3</v>
      </c>
      <c r="AA17" s="17">
        <f t="shared" si="3"/>
        <v>2.8913278277343029E-3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3988.48</v>
      </c>
      <c r="AI17" s="46">
        <f>(AH17*P17)/($D$6+$D$7)</f>
        <v>2.8913278277343029E-3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</row>
    <row r="18" spans="1:54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1245</v>
      </c>
      <c r="I18" s="242" t="s">
        <v>669</v>
      </c>
      <c r="J18" s="242" t="s">
        <v>808</v>
      </c>
      <c r="K18" s="242" t="s">
        <v>1246</v>
      </c>
      <c r="L18" s="572" t="s">
        <v>909</v>
      </c>
      <c r="M18" s="572"/>
      <c r="N18" s="572"/>
      <c r="O18" s="241" t="s">
        <v>865</v>
      </c>
      <c r="P18" s="243">
        <v>0.84102966543645696</v>
      </c>
      <c r="Q18" s="244">
        <v>38</v>
      </c>
      <c r="R18" s="245">
        <v>744.77</v>
      </c>
      <c r="S18" s="2" t="s">
        <v>220</v>
      </c>
      <c r="T18" s="2" t="s">
        <v>222</v>
      </c>
      <c r="U18" s="2" t="s">
        <v>620</v>
      </c>
      <c r="V18" s="109">
        <v>1</v>
      </c>
      <c r="W18" s="579">
        <v>1</v>
      </c>
      <c r="X18" s="130" t="s">
        <v>306</v>
      </c>
      <c r="Y18" s="247">
        <f t="shared" si="2"/>
        <v>23802.19922923018</v>
      </c>
      <c r="Z18" s="7">
        <f t="shared" si="5"/>
        <v>2.0516141637401644E-2</v>
      </c>
      <c r="AA18" s="17">
        <f t="shared" si="3"/>
        <v>2.0516141637401644E-2</v>
      </c>
      <c r="AB18" s="196" t="str">
        <f t="shared" si="4"/>
        <v/>
      </c>
      <c r="AC18" s="247">
        <f t="shared" ref="AC18:AC29" si="6">IF(AND($AA18&lt;&gt;"",Q18&lt;&gt;""),($D$6+$D$7)*AA18-Y18,"")</f>
        <v>0</v>
      </c>
      <c r="AD18" s="246">
        <f t="shared" ref="AD18:AD29" si="7">IF(AND($AC18&lt;&gt;""),AC18/R18/W18/P18,"")</f>
        <v>0</v>
      </c>
      <c r="AE18" s="18">
        <f t="shared" ref="AE18:AE29" si="8">IF(Q18&lt;&gt;"",ROUND(AD18,0),"")</f>
        <v>0</v>
      </c>
      <c r="AF18" s="247">
        <f t="shared" ref="AF18:AF29" si="9">IF(AD18&lt;&gt;"",AE18*R18*W18,"")</f>
        <v>0</v>
      </c>
      <c r="AG18" s="247">
        <f t="shared" ref="AG18:AG29" si="10">IF(AD18&lt;&gt;"",AE18*R18*W18*P18,"")</f>
        <v>0</v>
      </c>
      <c r="AH18" s="45">
        <f t="shared" ref="AH18:AH29" si="11">IF(H18&lt;&gt;"",AE18+Q18,"")</f>
        <v>38</v>
      </c>
      <c r="AI18" s="46">
        <f t="shared" ref="AI18:AI29" si="12">IF(AH18&lt;&gt;"",(AH18*R18*W18*P18)/($D$6+$D$7),"")</f>
        <v>2.0516141637401644E-2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</row>
    <row r="19" spans="1:54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2.6810507723566152E-2</v>
      </c>
      <c r="F19" s="566">
        <f t="shared" si="1"/>
        <v>1.6810507723566154E-2</v>
      </c>
      <c r="G19" s="43"/>
      <c r="H19" s="197" t="s">
        <v>1243</v>
      </c>
      <c r="I19" s="242" t="s">
        <v>669</v>
      </c>
      <c r="J19" s="242" t="s">
        <v>807</v>
      </c>
      <c r="K19" s="242" t="s">
        <v>1244</v>
      </c>
      <c r="L19" s="572" t="s">
        <v>908</v>
      </c>
      <c r="M19" s="572"/>
      <c r="N19" s="572"/>
      <c r="O19" s="241" t="s">
        <v>865</v>
      </c>
      <c r="P19" s="243">
        <v>0.84102966543645696</v>
      </c>
      <c r="Q19" s="244">
        <v>150</v>
      </c>
      <c r="R19" s="245">
        <v>264.95</v>
      </c>
      <c r="S19" s="2" t="s">
        <v>220</v>
      </c>
      <c r="T19" s="2" t="s">
        <v>222</v>
      </c>
      <c r="U19" s="2" t="s">
        <v>620</v>
      </c>
      <c r="V19" s="109">
        <v>1</v>
      </c>
      <c r="W19" s="579">
        <v>1</v>
      </c>
      <c r="X19" s="130" t="s">
        <v>306</v>
      </c>
      <c r="Y19" s="247">
        <f t="shared" si="2"/>
        <v>33424.621478608387</v>
      </c>
      <c r="Z19" s="7">
        <f t="shared" si="5"/>
        <v>2.8810122200369697E-2</v>
      </c>
      <c r="AA19" s="17">
        <f t="shared" si="3"/>
        <v>2.8810122200369697E-2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150</v>
      </c>
      <c r="AI19" s="46">
        <f t="shared" si="12"/>
        <v>2.8810122200369697E-2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</row>
    <row r="20" spans="1:54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1236</v>
      </c>
      <c r="I20" s="242" t="s">
        <v>669</v>
      </c>
      <c r="J20" s="242" t="s">
        <v>804</v>
      </c>
      <c r="K20" s="242" t="s">
        <v>1237</v>
      </c>
      <c r="L20" s="572" t="s">
        <v>904</v>
      </c>
      <c r="M20" s="572"/>
      <c r="N20" s="572"/>
      <c r="O20" s="241" t="s">
        <v>865</v>
      </c>
      <c r="P20" s="243">
        <v>0.84102966543645696</v>
      </c>
      <c r="Q20" s="244">
        <v>350</v>
      </c>
      <c r="R20" s="245">
        <v>691.96</v>
      </c>
      <c r="S20" s="2" t="s">
        <v>220</v>
      </c>
      <c r="T20" s="2" t="s">
        <v>222</v>
      </c>
      <c r="U20" s="2" t="s">
        <v>620</v>
      </c>
      <c r="V20" s="109">
        <v>1</v>
      </c>
      <c r="W20" s="579">
        <v>1</v>
      </c>
      <c r="X20" s="130" t="s">
        <v>306</v>
      </c>
      <c r="Y20" s="247">
        <f t="shared" si="2"/>
        <v>203685.61055339378</v>
      </c>
      <c r="Z20" s="7">
        <f t="shared" si="5"/>
        <v>0.17556540869896803</v>
      </c>
      <c r="AA20" s="17">
        <f t="shared" si="3"/>
        <v>0.17556540869896803</v>
      </c>
      <c r="AB20" s="196" t="str">
        <f t="shared" si="4"/>
        <v/>
      </c>
      <c r="AC20" s="247">
        <f t="shared" si="6"/>
        <v>2.9103830456733704E-11</v>
      </c>
      <c r="AD20" s="246">
        <f t="shared" si="7"/>
        <v>5.0010114274550421E-14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350</v>
      </c>
      <c r="AI20" s="46">
        <f t="shared" si="12"/>
        <v>0.17556540869896803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</row>
    <row r="21" spans="1:54" x14ac:dyDescent="0.25">
      <c r="A21" s="585"/>
      <c r="B21" s="529" t="s">
        <v>1127</v>
      </c>
      <c r="C21" s="530" t="s">
        <v>622</v>
      </c>
      <c r="D21" s="567"/>
      <c r="E21" s="568">
        <f t="shared" si="0"/>
        <v>8.0937287379286071E-2</v>
      </c>
      <c r="F21" s="566">
        <f t="shared" si="1"/>
        <v>8.0937287379286071E-2</v>
      </c>
      <c r="G21" s="43"/>
      <c r="H21" s="197" t="s">
        <v>1234</v>
      </c>
      <c r="I21" s="242" t="s">
        <v>669</v>
      </c>
      <c r="J21" s="242" t="s">
        <v>803</v>
      </c>
      <c r="K21" s="242" t="s">
        <v>1235</v>
      </c>
      <c r="L21" s="572" t="s">
        <v>903</v>
      </c>
      <c r="M21" s="572"/>
      <c r="N21" s="572"/>
      <c r="O21" s="241" t="s">
        <v>58</v>
      </c>
      <c r="P21" s="243">
        <v>1</v>
      </c>
      <c r="Q21" s="244">
        <v>605</v>
      </c>
      <c r="R21" s="245">
        <v>67.400000000000006</v>
      </c>
      <c r="S21" s="2" t="s">
        <v>220</v>
      </c>
      <c r="T21" s="2" t="s">
        <v>221</v>
      </c>
      <c r="U21" s="2" t="s">
        <v>621</v>
      </c>
      <c r="V21" s="109">
        <v>1</v>
      </c>
      <c r="W21" s="579">
        <v>1</v>
      </c>
      <c r="X21" s="130" t="s">
        <v>306</v>
      </c>
      <c r="Y21" s="247">
        <f t="shared" si="2"/>
        <v>40777</v>
      </c>
      <c r="Z21" s="7">
        <f t="shared" si="5"/>
        <v>3.5147454211750334E-2</v>
      </c>
      <c r="AA21" s="17">
        <f t="shared" si="3"/>
        <v>3.5147454211750334E-2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605</v>
      </c>
      <c r="AI21" s="46">
        <f t="shared" si="12"/>
        <v>3.5147454211750334E-2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</row>
    <row r="22" spans="1:54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1173</v>
      </c>
      <c r="I22" s="242" t="s">
        <v>669</v>
      </c>
      <c r="J22" s="242" t="s">
        <v>707</v>
      </c>
      <c r="K22" s="242" t="s">
        <v>543</v>
      </c>
      <c r="L22" s="572" t="s">
        <v>6</v>
      </c>
      <c r="M22" s="572"/>
      <c r="N22" s="572"/>
      <c r="O22" s="241" t="s">
        <v>58</v>
      </c>
      <c r="P22" s="243">
        <v>1</v>
      </c>
      <c r="Q22" s="244">
        <v>145</v>
      </c>
      <c r="R22" s="245">
        <v>1152.8699999999999</v>
      </c>
      <c r="S22" s="2" t="s">
        <v>226</v>
      </c>
      <c r="T22" s="2" t="s">
        <v>227</v>
      </c>
      <c r="U22" s="2" t="s">
        <v>622</v>
      </c>
      <c r="V22" s="109">
        <v>0.45</v>
      </c>
      <c r="W22" s="579">
        <v>1</v>
      </c>
      <c r="X22" s="130">
        <v>0.1</v>
      </c>
      <c r="Y22" s="247">
        <f t="shared" si="2"/>
        <v>167166.15</v>
      </c>
      <c r="Z22" s="7">
        <f t="shared" si="5"/>
        <v>0.14408771128036854</v>
      </c>
      <c r="AA22" s="17">
        <f t="shared" si="3"/>
        <v>0.14408771128036854</v>
      </c>
      <c r="AB22" s="196">
        <f t="shared" si="4"/>
        <v>4.4087711280368536E-2</v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145</v>
      </c>
      <c r="AI22" s="46">
        <f t="shared" si="12"/>
        <v>0.14408771128036854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</row>
    <row r="23" spans="1:54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1241</v>
      </c>
      <c r="I23" s="242" t="s">
        <v>669</v>
      </c>
      <c r="J23" s="242" t="s">
        <v>806</v>
      </c>
      <c r="K23" s="242" t="s">
        <v>1242</v>
      </c>
      <c r="L23" s="572" t="s">
        <v>907</v>
      </c>
      <c r="M23" s="572"/>
      <c r="N23" s="572"/>
      <c r="O23" s="241" t="s">
        <v>865</v>
      </c>
      <c r="P23" s="243">
        <v>0.84102966543645696</v>
      </c>
      <c r="Q23" s="244">
        <v>7000</v>
      </c>
      <c r="R23" s="245">
        <v>15.95</v>
      </c>
      <c r="S23" s="2" t="s">
        <v>234</v>
      </c>
      <c r="T23" s="2" t="s">
        <v>1127</v>
      </c>
      <c r="U23" s="2" t="s">
        <v>622</v>
      </c>
      <c r="V23" s="109">
        <v>0</v>
      </c>
      <c r="W23" s="579">
        <v>1</v>
      </c>
      <c r="X23" s="130" t="s">
        <v>306</v>
      </c>
      <c r="Y23" s="247">
        <f t="shared" si="2"/>
        <v>93900.962145980418</v>
      </c>
      <c r="Z23" s="7">
        <f t="shared" si="5"/>
        <v>8.0937287379286071E-2</v>
      </c>
      <c r="AA23" s="17">
        <f t="shared" si="3"/>
        <v>8.0937287379286071E-2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7000</v>
      </c>
      <c r="AI23" s="46">
        <f t="shared" si="12"/>
        <v>8.0937287379286071E-2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</row>
    <row r="24" spans="1:54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1219</v>
      </c>
      <c r="I24" s="242" t="s">
        <v>669</v>
      </c>
      <c r="J24" s="242" t="s">
        <v>881</v>
      </c>
      <c r="K24" s="242" t="s">
        <v>1314</v>
      </c>
      <c r="L24" s="572" t="s">
        <v>882</v>
      </c>
      <c r="M24" s="572"/>
      <c r="N24" s="572"/>
      <c r="O24" s="241" t="s">
        <v>58</v>
      </c>
      <c r="P24" s="243">
        <v>1</v>
      </c>
      <c r="Q24" s="244">
        <v>65000</v>
      </c>
      <c r="R24" s="245">
        <v>102.3</v>
      </c>
      <c r="S24" s="2" t="s">
        <v>66</v>
      </c>
      <c r="T24" s="2" t="s">
        <v>929</v>
      </c>
      <c r="U24" s="2" t="s">
        <v>621</v>
      </c>
      <c r="V24" s="109">
        <v>1</v>
      </c>
      <c r="W24" s="579">
        <v>0.01</v>
      </c>
      <c r="X24" s="130" t="s">
        <v>306</v>
      </c>
      <c r="Y24" s="247">
        <f t="shared" si="2"/>
        <v>66495</v>
      </c>
      <c r="Z24" s="7">
        <f t="shared" si="5"/>
        <v>5.7314907124367626E-2</v>
      </c>
      <c r="AA24" s="17">
        <f t="shared" si="3"/>
        <v>5.7314907124367626E-2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65000</v>
      </c>
      <c r="AI24" s="46">
        <f t="shared" si="12"/>
        <v>5.7314907124367626E-2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</row>
    <row r="25" spans="1:54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1319</v>
      </c>
      <c r="I25" s="242" t="s">
        <v>669</v>
      </c>
      <c r="J25" s="242" t="s">
        <v>1317</v>
      </c>
      <c r="K25" s="242" t="s">
        <v>1320</v>
      </c>
      <c r="L25" s="572" t="s">
        <v>1316</v>
      </c>
      <c r="M25" s="572"/>
      <c r="N25" s="572"/>
      <c r="O25" s="241" t="s">
        <v>58</v>
      </c>
      <c r="P25" s="243">
        <v>1</v>
      </c>
      <c r="Q25" s="244">
        <v>60000</v>
      </c>
      <c r="R25" s="245">
        <v>100</v>
      </c>
      <c r="S25" s="2" t="s">
        <v>66</v>
      </c>
      <c r="T25" s="2" t="s">
        <v>929</v>
      </c>
      <c r="U25" s="2" t="s">
        <v>621</v>
      </c>
      <c r="V25" s="109">
        <v>1</v>
      </c>
      <c r="W25" s="579">
        <v>0.01</v>
      </c>
      <c r="X25" s="130" t="s">
        <v>306</v>
      </c>
      <c r="Y25" s="247">
        <f t="shared" si="2"/>
        <v>60000</v>
      </c>
      <c r="Z25" s="7">
        <f t="shared" si="5"/>
        <v>5.1716586622483754E-2</v>
      </c>
      <c r="AA25" s="17">
        <f t="shared" si="3"/>
        <v>5.1716586622483754E-2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60000</v>
      </c>
      <c r="AI25" s="46">
        <f t="shared" si="12"/>
        <v>5.1716586622483754E-2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</row>
    <row r="26" spans="1:54" x14ac:dyDescent="0.25">
      <c r="A26" s="585"/>
      <c r="B26" s="529" t="s">
        <v>227</v>
      </c>
      <c r="C26" s="530" t="s">
        <v>622</v>
      </c>
      <c r="D26" s="567">
        <v>0.1</v>
      </c>
      <c r="E26" s="568">
        <f t="shared" si="0"/>
        <v>0.14408771128036854</v>
      </c>
      <c r="F26" s="566">
        <f t="shared" si="1"/>
        <v>4.4087711280368536E-2</v>
      </c>
      <c r="G26" s="43"/>
      <c r="H26" s="197" t="s">
        <v>1238</v>
      </c>
      <c r="I26" s="242" t="s">
        <v>669</v>
      </c>
      <c r="J26" s="242" t="s">
        <v>812</v>
      </c>
      <c r="K26" s="242" t="s">
        <v>1239</v>
      </c>
      <c r="L26" s="572" t="s">
        <v>1240</v>
      </c>
      <c r="M26" s="572"/>
      <c r="N26" s="572"/>
      <c r="O26" s="241" t="s">
        <v>58</v>
      </c>
      <c r="P26" s="243">
        <v>1</v>
      </c>
      <c r="Q26" s="244">
        <v>75000</v>
      </c>
      <c r="R26" s="245">
        <v>99.49</v>
      </c>
      <c r="S26" s="2" t="s">
        <v>66</v>
      </c>
      <c r="T26" s="2" t="s">
        <v>929</v>
      </c>
      <c r="U26" s="2" t="s">
        <v>621</v>
      </c>
      <c r="V26" s="109">
        <v>1</v>
      </c>
      <c r="W26" s="579">
        <v>0.01</v>
      </c>
      <c r="X26" s="130" t="s">
        <v>306</v>
      </c>
      <c r="Y26" s="247">
        <f t="shared" si="2"/>
        <v>74617.5</v>
      </c>
      <c r="Z26" s="7">
        <f t="shared" si="5"/>
        <v>6.4316040038386355E-2</v>
      </c>
      <c r="AA26" s="17">
        <f t="shared" si="3"/>
        <v>6.4316040038386355E-2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75000</v>
      </c>
      <c r="AI26" s="46">
        <f t="shared" si="12"/>
        <v>6.4316040038386355E-2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</row>
    <row r="27" spans="1:54" x14ac:dyDescent="0.25">
      <c r="A27" s="585"/>
      <c r="B27" s="529" t="s">
        <v>225</v>
      </c>
      <c r="C27" s="530" t="s">
        <v>622</v>
      </c>
      <c r="D27" s="567">
        <v>0.05</v>
      </c>
      <c r="E27" s="568">
        <f t="shared" si="0"/>
        <v>4.8271830981871149E-2</v>
      </c>
      <c r="F27" s="566">
        <f t="shared" si="1"/>
        <v>-1.7281690181288542E-3</v>
      </c>
      <c r="G27" s="43"/>
      <c r="H27" s="197" t="s">
        <v>1190</v>
      </c>
      <c r="I27" s="242" t="s">
        <v>669</v>
      </c>
      <c r="J27" s="242" t="s">
        <v>1073</v>
      </c>
      <c r="K27" s="242" t="s">
        <v>1191</v>
      </c>
      <c r="L27" s="572" t="s">
        <v>1072</v>
      </c>
      <c r="M27" s="572"/>
      <c r="N27" s="572"/>
      <c r="O27" s="241" t="s">
        <v>58</v>
      </c>
      <c r="P27" s="243">
        <v>1</v>
      </c>
      <c r="Q27" s="244">
        <v>90000</v>
      </c>
      <c r="R27" s="245">
        <v>100.16</v>
      </c>
      <c r="S27" s="2" t="s">
        <v>66</v>
      </c>
      <c r="T27" s="2" t="s">
        <v>930</v>
      </c>
      <c r="U27" s="2" t="s">
        <v>621</v>
      </c>
      <c r="V27" s="109">
        <v>0</v>
      </c>
      <c r="W27" s="579">
        <v>0.01</v>
      </c>
      <c r="X27" s="130" t="s">
        <v>306</v>
      </c>
      <c r="Y27" s="247">
        <f t="shared" si="2"/>
        <v>90144</v>
      </c>
      <c r="Z27" s="7">
        <f t="shared" si="5"/>
        <v>7.769899974161959E-2</v>
      </c>
      <c r="AA27" s="17">
        <f t="shared" si="3"/>
        <v>7.769899974161959E-2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90000</v>
      </c>
      <c r="AI27" s="46">
        <f t="shared" si="12"/>
        <v>7.769899974161959E-2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</row>
    <row r="28" spans="1:54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1124</v>
      </c>
      <c r="I28" s="242" t="s">
        <v>669</v>
      </c>
      <c r="J28" s="242" t="s">
        <v>701</v>
      </c>
      <c r="K28" s="242" t="s">
        <v>544</v>
      </c>
      <c r="L28" s="572" t="s">
        <v>53</v>
      </c>
      <c r="M28" s="572"/>
      <c r="N28" s="572"/>
      <c r="O28" s="241" t="s">
        <v>58</v>
      </c>
      <c r="P28" s="243">
        <v>1</v>
      </c>
      <c r="Q28" s="244">
        <v>78</v>
      </c>
      <c r="R28" s="245">
        <v>2808.3090000000002</v>
      </c>
      <c r="S28" s="2" t="s">
        <v>228</v>
      </c>
      <c r="T28" s="2" t="s">
        <v>229</v>
      </c>
      <c r="U28" s="2" t="s">
        <v>621</v>
      </c>
      <c r="V28" s="109">
        <v>0</v>
      </c>
      <c r="W28" s="579">
        <v>1</v>
      </c>
      <c r="X28" s="130">
        <v>0.14000000000000001</v>
      </c>
      <c r="Y28" s="247">
        <f t="shared" si="2"/>
        <v>219048.10200000001</v>
      </c>
      <c r="Z28" s="7">
        <f t="shared" si="5"/>
        <v>0.18880700235956097</v>
      </c>
      <c r="AA28" s="17">
        <f t="shared" si="3"/>
        <v>0.18880700235956097</v>
      </c>
      <c r="AB28" s="196">
        <f t="shared" si="4"/>
        <v>4.8807002359560953E-2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78</v>
      </c>
      <c r="AI28" s="46">
        <f t="shared" si="12"/>
        <v>0.18880700235956097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</row>
    <row r="29" spans="1:54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1172</v>
      </c>
      <c r="I29" s="242" t="s">
        <v>669</v>
      </c>
      <c r="J29" s="242" t="s">
        <v>700</v>
      </c>
      <c r="K29" s="242" t="s">
        <v>542</v>
      </c>
      <c r="L29" s="572" t="s">
        <v>5</v>
      </c>
      <c r="M29" s="572"/>
      <c r="N29" s="572"/>
      <c r="O29" s="241" t="s">
        <v>58</v>
      </c>
      <c r="P29" s="243">
        <v>1</v>
      </c>
      <c r="Q29" s="244">
        <v>50</v>
      </c>
      <c r="R29" s="245">
        <v>1120.07</v>
      </c>
      <c r="S29" s="2" t="s">
        <v>224</v>
      </c>
      <c r="T29" s="2" t="s">
        <v>225</v>
      </c>
      <c r="U29" s="2" t="s">
        <v>622</v>
      </c>
      <c r="V29" s="109">
        <v>0.3</v>
      </c>
      <c r="W29" s="579">
        <v>1</v>
      </c>
      <c r="X29" s="130">
        <v>0.05</v>
      </c>
      <c r="Y29" s="247">
        <f t="shared" si="2"/>
        <v>56003.5</v>
      </c>
      <c r="Z29" s="7">
        <f t="shared" si="5"/>
        <v>4.8271830981871149E-2</v>
      </c>
      <c r="AA29" s="17">
        <f t="shared" si="3"/>
        <v>4.8271830981871149E-2</v>
      </c>
      <c r="AB29" s="196">
        <f t="shared" si="4"/>
        <v>-1.7281690181288542E-3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50</v>
      </c>
      <c r="AI29" s="46">
        <f t="shared" si="12"/>
        <v>4.8271830981871149E-2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</row>
    <row r="30" spans="1:54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ref="Y30:Y78" si="13">IF(H30&lt;&gt;"",R30*W30*Q30*P30,"")</f>
        <v/>
      </c>
      <c r="Z30" s="7" t="str">
        <f t="shared" ref="Z30:Z78" si="14">IF(H30&lt;&gt;"",Y30/($D$6+$D$7),"")</f>
        <v/>
      </c>
      <c r="AA30" s="17" t="str">
        <f t="shared" si="3"/>
        <v/>
      </c>
      <c r="AB30" s="196" t="str">
        <f t="shared" ref="AB30:AB78" si="15">IF(AND(S30&lt;&gt;"",X30&lt;&gt;"-"),AA30-X30,"")</f>
        <v/>
      </c>
      <c r="AC30" s="247" t="str">
        <f t="shared" ref="AC30:AC78" si="16">IF(AND($AA30&lt;&gt;"",Q30&lt;&gt;""),($D$6+$D$7)*AA30-Y30,"")</f>
        <v/>
      </c>
      <c r="AD30" s="246" t="str">
        <f t="shared" ref="AD30:AD78" si="17">IF(AND($AC30&lt;&gt;""),AC30/R30/W30/P30,"")</f>
        <v/>
      </c>
      <c r="AE30" s="18" t="str">
        <f t="shared" ref="AE30:AE78" si="18">IF(Q30&lt;&gt;"",ROUND(AD30,0),"")</f>
        <v/>
      </c>
      <c r="AF30" s="247" t="str">
        <f t="shared" ref="AF30:AF78" si="19">IF(AD30&lt;&gt;"",AE30*R30*W30,"")</f>
        <v/>
      </c>
      <c r="AG30" s="247" t="str">
        <f t="shared" ref="AG30:AG78" si="20">IF(AD30&lt;&gt;"",AE30*R30*W30*P30,"")</f>
        <v/>
      </c>
      <c r="AH30" s="45" t="str">
        <f t="shared" ref="AH30:AH78" si="21">IF(H30&lt;&gt;"",AE30+Q30,"")</f>
        <v/>
      </c>
      <c r="AI30" s="46" t="str">
        <f t="shared" ref="AI30:AI78" si="22">IF(AH30&lt;&gt;"",(AH30*R30*W30*P30)/($D$6+$D$7),"")</f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</row>
    <row r="31" spans="1:54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</row>
    <row r="32" spans="1:54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</row>
    <row r="33" spans="1:54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</row>
    <row r="34" spans="1:54" x14ac:dyDescent="0.25">
      <c r="A34" s="585"/>
      <c r="B34" s="529" t="s">
        <v>929</v>
      </c>
      <c r="C34" s="530" t="s">
        <v>621</v>
      </c>
      <c r="D34" s="567">
        <v>0.2</v>
      </c>
      <c r="E34" s="568">
        <f t="shared" si="0"/>
        <v>0.17334753378523773</v>
      </c>
      <c r="F34" s="566">
        <f t="shared" si="1"/>
        <v>-2.6652466214762277E-2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</row>
    <row r="35" spans="1:54" x14ac:dyDescent="0.25">
      <c r="A35" s="585"/>
      <c r="B35" s="529" t="s">
        <v>929</v>
      </c>
      <c r="C35" s="530" t="s">
        <v>622</v>
      </c>
      <c r="D35" s="567">
        <v>0.2</v>
      </c>
      <c r="E35" s="568">
        <f t="shared" si="0"/>
        <v>0</v>
      </c>
      <c r="F35" s="566">
        <f t="shared" si="1"/>
        <v>-0.2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</row>
    <row r="36" spans="1:54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</row>
    <row r="37" spans="1:54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</v>
      </c>
      <c r="F37" s="566">
        <f t="shared" si="1"/>
        <v>-0.15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</row>
    <row r="38" spans="1:54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</row>
    <row r="39" spans="1:54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</row>
    <row r="40" spans="1:54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7.769899974161959E-2</v>
      </c>
      <c r="F40" s="571">
        <f t="shared" si="1"/>
        <v>-7.2301000258380405E-2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</row>
    <row r="41" spans="1:54" x14ac:dyDescent="0.25">
      <c r="A41" s="585"/>
      <c r="B41" s="533" t="s">
        <v>229</v>
      </c>
      <c r="C41" s="534" t="s">
        <v>621</v>
      </c>
      <c r="D41" s="569">
        <v>0.14000000000000001</v>
      </c>
      <c r="E41" s="570">
        <f t="shared" si="0"/>
        <v>0.18880700235956097</v>
      </c>
      <c r="F41" s="571">
        <f t="shared" si="1"/>
        <v>4.8807002359560953E-2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</row>
    <row r="42" spans="1:54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</row>
    <row r="43" spans="1:54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</row>
    <row r="44" spans="1:54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</row>
    <row r="45" spans="1:54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</row>
    <row r="46" spans="1:54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</row>
    <row r="47" spans="1:54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</row>
    <row r="48" spans="1:54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</row>
    <row r="49" spans="1:54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</row>
    <row r="50" spans="1:54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</row>
    <row r="51" spans="1:54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</row>
    <row r="52" spans="1:54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</row>
    <row r="53" spans="1:54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</row>
    <row r="54" spans="1:54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</row>
    <row r="55" spans="1:54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</row>
    <row r="56" spans="1:54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</row>
    <row r="57" spans="1:54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</row>
    <row r="58" spans="1:54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</row>
    <row r="59" spans="1:54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</row>
    <row r="60" spans="1:54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</row>
    <row r="61" spans="1:54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</row>
    <row r="62" spans="1:54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</row>
    <row r="63" spans="1:54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</row>
    <row r="64" spans="1:54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</row>
    <row r="65" spans="1:54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</row>
    <row r="66" spans="1:54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</row>
    <row r="67" spans="1:54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</row>
    <row r="68" spans="1:54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</row>
    <row r="69" spans="1:54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</row>
    <row r="70" spans="1:54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</row>
    <row r="71" spans="1:54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</row>
    <row r="72" spans="1:54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</row>
    <row r="73" spans="1:54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</row>
    <row r="74" spans="1:54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</row>
    <row r="75" spans="1:54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</row>
    <row r="76" spans="1:54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</row>
    <row r="77" spans="1:54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</row>
    <row r="78" spans="1:54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</row>
    <row r="79" spans="1:54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</row>
    <row r="80" spans="1:54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</row>
    <row r="81" spans="1:54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</row>
    <row r="82" spans="1:54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</row>
    <row r="83" spans="1:54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</row>
    <row r="84" spans="1:54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</row>
    <row r="85" spans="1:54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</row>
    <row r="86" spans="1:54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</row>
    <row r="87" spans="1:54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</row>
    <row r="88" spans="1:54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</row>
    <row r="89" spans="1:54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</row>
    <row r="90" spans="1:54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</row>
    <row r="91" spans="1:54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</row>
    <row r="92" spans="1:54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</row>
    <row r="93" spans="1:54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</row>
    <row r="94" spans="1:54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</row>
    <row r="95" spans="1:54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</row>
    <row r="96" spans="1:54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</row>
    <row r="97" spans="1:54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</row>
    <row r="98" spans="1:54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</row>
    <row r="99" spans="1:54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</row>
    <row r="100" spans="1:54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</row>
    <row r="101" spans="1:54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</row>
    <row r="102" spans="1:54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</row>
    <row r="103" spans="1:54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</row>
    <row r="104" spans="1:54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</row>
    <row r="105" spans="1:54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</row>
    <row r="106" spans="1:54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</row>
    <row r="107" spans="1:54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</row>
    <row r="108" spans="1:54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</row>
    <row r="109" spans="1:54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</row>
    <row r="110" spans="1:54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</row>
    <row r="111" spans="1:54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</row>
    <row r="112" spans="1:54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</row>
    <row r="113" spans="1:5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</row>
    <row r="114" spans="1:5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</row>
    <row r="115" spans="1:5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</row>
    <row r="116" spans="1:53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112" priority="65">
      <formula>$M3&gt;$N3</formula>
    </cfRule>
  </conditionalFormatting>
  <conditionalFormatting sqref="L1:M1">
    <cfRule type="cellIs" dxfId="111" priority="62" operator="notBetween">
      <formula>0.99</formula>
      <formula>1.01</formula>
    </cfRule>
  </conditionalFormatting>
  <conditionalFormatting sqref="K7:N7">
    <cfRule type="expression" dxfId="110" priority="61">
      <formula>$M7&gt;$N7</formula>
    </cfRule>
  </conditionalFormatting>
  <conditionalFormatting sqref="D5">
    <cfRule type="cellIs" dxfId="109" priority="60" operator="greaterThan">
      <formula>TODAY()-60</formula>
    </cfRule>
  </conditionalFormatting>
  <conditionalFormatting sqref="D13:E13">
    <cfRule type="cellIs" dxfId="108" priority="58" operator="notBetween">
      <formula>0.99</formula>
      <formula>1.01</formula>
    </cfRule>
  </conditionalFormatting>
  <conditionalFormatting sqref="D3:E3">
    <cfRule type="cellIs" dxfId="107" priority="57" operator="notEqual">
      <formula>"D"</formula>
    </cfRule>
  </conditionalFormatting>
  <conditionalFormatting sqref="P18:P100 W18:W100">
    <cfRule type="cellIs" dxfId="106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105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104" priority="66" stopIfTrue="1">
      <formula>$AH$15&lt;0</formula>
    </cfRule>
  </conditionalFormatting>
  <conditionalFormatting sqref="H16:AI16">
    <cfRule type="expression" dxfId="103" priority="67" stopIfTrue="1">
      <formula>$AH$16&lt;0</formula>
    </cfRule>
  </conditionalFormatting>
  <conditionalFormatting sqref="H17:AI17">
    <cfRule type="expression" dxfId="102" priority="68" stopIfTrue="1">
      <formula>$AH$17&lt;0</formula>
    </cfRule>
  </conditionalFormatting>
  <hyperlinks>
    <hyperlink ref="B2" location="Dashboard!A1" display="Go to Dashboard" xr:uid="{E5924C60-CF56-4457-8BB4-D64F8EDD42B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691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1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A5BCD-C44E-4F12-9D7E-1194A500ED24}">
  <sheetPr codeName="Sheet59">
    <tabColor rgb="FFFFFFFF"/>
  </sheetPr>
  <dimension ref="A1:BK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3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</row>
    <row r="2" spans="1:63" ht="28.5" customHeight="1" x14ac:dyDescent="0.25">
      <c r="A2" s="19"/>
      <c r="B2" s="535" t="s">
        <v>26</v>
      </c>
      <c r="C2" s="551"/>
      <c r="D2" s="551" t="s">
        <v>537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</row>
    <row r="3" spans="1:63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0.12255856039900188</v>
      </c>
      <c r="M3" s="131">
        <f>SUMIF($L$15:$L$100, "VIA *", AA$15:AA$100)</f>
        <v>0.12255856039900188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46002</v>
      </c>
      <c r="R3" s="248" t="s">
        <v>882</v>
      </c>
      <c r="S3" s="254"/>
      <c r="T3" s="254">
        <v>80000</v>
      </c>
      <c r="U3" s="268">
        <v>80120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3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0.44979194500578329</v>
      </c>
      <c r="M4" s="132">
        <f>SUMPRODUCT($V$15:$V$100,AI15:AI100)</f>
        <v>0.44979194500578329</v>
      </c>
      <c r="N4" s="133">
        <f>IFERROR(INDEX(Dashboard!$AD:$AD,MATCH($D$2,Dashboard!$A:$A,0)),INDEX(Dashboard!$AD:$AD,MATCH(VALUE($D$2),Dashboard!$A:$A,0)))</f>
        <v>0.8</v>
      </c>
      <c r="O4" s="19"/>
      <c r="P4" s="19"/>
      <c r="Q4" s="587">
        <v>46002</v>
      </c>
      <c r="R4" s="249" t="s">
        <v>53</v>
      </c>
      <c r="S4" s="255"/>
      <c r="T4" s="255">
        <v>-23</v>
      </c>
      <c r="U4" s="269">
        <v>-64281.3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</row>
    <row r="5" spans="1:63" x14ac:dyDescent="0.25">
      <c r="A5" s="19"/>
      <c r="B5" s="554">
        <v>47206</v>
      </c>
      <c r="C5" s="556">
        <v>45855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0.8</v>
      </c>
      <c r="O5" s="19"/>
      <c r="P5" s="19"/>
      <c r="Q5" s="587">
        <v>45958</v>
      </c>
      <c r="R5" s="249" t="s">
        <v>53</v>
      </c>
      <c r="S5" s="255"/>
      <c r="T5" s="255">
        <v>-30</v>
      </c>
      <c r="U5" s="269">
        <v>-83669.16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</row>
    <row r="6" spans="1:63" x14ac:dyDescent="0.25">
      <c r="A6" s="19"/>
      <c r="B6" s="25" t="s">
        <v>51</v>
      </c>
      <c r="C6" s="557"/>
      <c r="D6" s="574">
        <f>SUM(Y15:Y100)</f>
        <v>1303035.051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45954</v>
      </c>
      <c r="R6" s="249" t="s">
        <v>895</v>
      </c>
      <c r="S6" s="255"/>
      <c r="T6" s="255">
        <v>65000</v>
      </c>
      <c r="U6" s="269">
        <v>65097.5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</row>
    <row r="7" spans="1:63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4.2987715454785566E-2</v>
      </c>
      <c r="M7" s="136">
        <f>SUMIF($S$15:$S$100, "*Performance Absolue*", AI$15:AI$100)+SUMIF($S$15:$S$100, "*Alternative Investment*", AI$15:AI$100)</f>
        <v>4.2987715454785566E-2</v>
      </c>
      <c r="N7" s="135">
        <f>IFERROR(INDEX(Dashboard!$AA:$AA,MATCH($D$2,Dashboard!$A:$A,0)),INDEX(Dashboard!$AA:$AA,MATCH(VALUE($D$2),Dashboard!$A:$A,0)))</f>
        <v>0.55000000000000004</v>
      </c>
      <c r="O7" s="19"/>
      <c r="P7" s="19"/>
      <c r="Q7" s="587">
        <v>45944</v>
      </c>
      <c r="R7" s="249" t="s">
        <v>53</v>
      </c>
      <c r="S7" s="255"/>
      <c r="T7" s="255">
        <v>-45</v>
      </c>
      <c r="U7" s="269">
        <v>-125438.06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</row>
    <row r="8" spans="1:63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0.66828493932815936</v>
      </c>
      <c r="M8" s="136">
        <f>SUMIF($T$15:$T$100, "*Produits Structurés*", AI$15:AI$100) + SUMIF($T$15:$T$100, "Matières Premières*", AI$15:AI$100) + SUMIF($T$15:$T$100, "*Certificats*", AI$15:AI$100)</f>
        <v>0.66828493932815924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45943</v>
      </c>
      <c r="R8" s="249" t="s">
        <v>896</v>
      </c>
      <c r="S8" s="255"/>
      <c r="T8" s="255">
        <v>160000</v>
      </c>
      <c r="U8" s="269">
        <v>160240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</row>
    <row r="9" spans="1:63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7.9570844944216318E-2</v>
      </c>
      <c r="M9" s="136">
        <f>SUMIF($T$15:$T$100, "*Diversifié*", AI$15:AI$100)</f>
        <v>7.9570844944216318E-2</v>
      </c>
      <c r="N9" s="135" t="s">
        <v>306</v>
      </c>
      <c r="O9" s="19"/>
      <c r="P9" s="19"/>
      <c r="Q9" s="587">
        <v>45915</v>
      </c>
      <c r="R9" s="249" t="s">
        <v>53</v>
      </c>
      <c r="S9" s="255"/>
      <c r="T9" s="255">
        <v>-19</v>
      </c>
      <c r="U9" s="269">
        <v>-52832.82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</row>
    <row r="10" spans="1:63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45912</v>
      </c>
      <c r="R10" s="249" t="s">
        <v>913</v>
      </c>
      <c r="S10" s="255"/>
      <c r="T10" s="255">
        <v>14000</v>
      </c>
      <c r="U10" s="269">
        <v>14075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</row>
    <row r="11" spans="1:63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0.20915650027283877</v>
      </c>
      <c r="M11" s="132">
        <f>SUMIF($T$15:$T$100, "*Cash*", AI$15:AI$100)+SUMIF($S$15:$S$100, "*Monétaire*", AI$15:AI$100)</f>
        <v>0.20915650027283877</v>
      </c>
      <c r="N11" s="133" t="s">
        <v>306</v>
      </c>
      <c r="O11" s="19"/>
      <c r="P11" s="19"/>
      <c r="Q11" s="588">
        <v>45904</v>
      </c>
      <c r="R11" s="250" t="s">
        <v>897</v>
      </c>
      <c r="S11" s="256"/>
      <c r="T11" s="256">
        <v>105000</v>
      </c>
      <c r="U11" s="270">
        <v>105157.5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3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</row>
    <row r="13" spans="1:63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</row>
    <row r="14" spans="1:63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</row>
    <row r="15" spans="1:63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537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11384.3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9" si="2">IF(H15&lt;&gt;"",R15*W15*Q15*P15,"")</f>
        <v>11384.3</v>
      </c>
      <c r="Z15" s="7">
        <f>IF(O15&lt;&gt;"",(Y15+$D$7)/($D$6+$D$7),"")</f>
        <v>8.7367565371808242E-3</v>
      </c>
      <c r="AA15" s="17">
        <f t="shared" ref="AA15:AA46" si="3">IF(S15&lt;&gt;"",Z15,"")</f>
        <v>8.7367565371808242E-3</v>
      </c>
      <c r="AB15" s="196">
        <f t="shared" ref="AB15:AB29" si="4">IF(AND(S15&lt;&gt;"",X15&lt;&gt;"-"),AA15-X15,"")</f>
        <v>8.7367565371808242E-3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11384.3</v>
      </c>
      <c r="AG15" s="539" t="s">
        <v>306</v>
      </c>
      <c r="AH15" s="45">
        <f>AF15</f>
        <v>11384.3</v>
      </c>
      <c r="AI15" s="46">
        <f>(AH15*P15)/($D$6+$D$7)</f>
        <v>8.7367565371808242E-3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</row>
    <row r="16" spans="1:63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1133</v>
      </c>
      <c r="I16" s="543" t="s">
        <v>537</v>
      </c>
      <c r="J16" s="543" t="s">
        <v>1122</v>
      </c>
      <c r="K16" s="543" t="s">
        <v>1122</v>
      </c>
      <c r="L16" s="573" t="s">
        <v>1134</v>
      </c>
      <c r="M16" s="573"/>
      <c r="N16" s="573"/>
      <c r="O16" s="544" t="s">
        <v>1134</v>
      </c>
      <c r="P16" s="545">
        <v>1</v>
      </c>
      <c r="Q16" s="546">
        <v>0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0</v>
      </c>
      <c r="Z16" s="7">
        <f t="shared" ref="Z16:Z29" si="5">IF(H16&lt;&gt;"",Y16/($D$6+$D$7),"")</f>
        <v>0</v>
      </c>
      <c r="AA16" s="17">
        <f t="shared" si="3"/>
        <v>0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0</v>
      </c>
      <c r="AI16" s="46">
        <f>(AH16*P16)/($D$6+$D$7)</f>
        <v>0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1:63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1135</v>
      </c>
      <c r="I17" s="543" t="s">
        <v>537</v>
      </c>
      <c r="J17" s="543" t="s">
        <v>1122</v>
      </c>
      <c r="K17" s="543" t="s">
        <v>1122</v>
      </c>
      <c r="L17" s="573" t="s">
        <v>865</v>
      </c>
      <c r="M17" s="573"/>
      <c r="N17" s="573"/>
      <c r="O17" s="544" t="s">
        <v>865</v>
      </c>
      <c r="P17" s="545">
        <v>1</v>
      </c>
      <c r="Q17" s="546">
        <v>0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0</v>
      </c>
      <c r="Z17" s="7">
        <f t="shared" si="5"/>
        <v>0</v>
      </c>
      <c r="AA17" s="17">
        <f t="shared" si="3"/>
        <v>0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0</v>
      </c>
      <c r="AI17" s="46">
        <f>(AH17*P17)/($D$6+$D$7)</f>
        <v>0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1173</v>
      </c>
      <c r="I18" s="242" t="s">
        <v>537</v>
      </c>
      <c r="J18" s="242" t="s">
        <v>707</v>
      </c>
      <c r="K18" s="242" t="s">
        <v>543</v>
      </c>
      <c r="L18" s="572" t="s">
        <v>6</v>
      </c>
      <c r="M18" s="572"/>
      <c r="N18" s="572"/>
      <c r="O18" s="241" t="s">
        <v>58</v>
      </c>
      <c r="P18" s="243">
        <v>1</v>
      </c>
      <c r="Q18" s="244">
        <v>90</v>
      </c>
      <c r="R18" s="245">
        <v>1152.04</v>
      </c>
      <c r="S18" s="2" t="s">
        <v>226</v>
      </c>
      <c r="T18" s="2" t="s">
        <v>227</v>
      </c>
      <c r="U18" s="2" t="s">
        <v>622</v>
      </c>
      <c r="V18" s="109">
        <v>0.45</v>
      </c>
      <c r="W18" s="579">
        <v>1</v>
      </c>
      <c r="X18" s="130">
        <v>0</v>
      </c>
      <c r="Y18" s="247">
        <f t="shared" si="2"/>
        <v>103683.59999999999</v>
      </c>
      <c r="Z18" s="7">
        <f t="shared" si="5"/>
        <v>7.9570844944216318E-2</v>
      </c>
      <c r="AA18" s="17">
        <f t="shared" si="3"/>
        <v>7.9570844944216318E-2</v>
      </c>
      <c r="AB18" s="196">
        <f t="shared" si="4"/>
        <v>7.9570844944216318E-2</v>
      </c>
      <c r="AC18" s="247">
        <f t="shared" ref="AC18:AC29" si="6">IF(AND($AA18&lt;&gt;"",Q18&lt;&gt;""),($D$6+$D$7)*AA18-Y18,"")</f>
        <v>1.4551915228366852E-11</v>
      </c>
      <c r="AD18" s="246">
        <f t="shared" ref="AD18:AD29" si="7">IF(AND($AC18&lt;&gt;""),AC18/R18/W18/P18,"")</f>
        <v>1.2631432266559192E-14</v>
      </c>
      <c r="AE18" s="18">
        <f t="shared" ref="AE18:AE29" si="8">IF(Q18&lt;&gt;"",ROUND(AD18,0),"")</f>
        <v>0</v>
      </c>
      <c r="AF18" s="247">
        <f t="shared" ref="AF18:AF29" si="9">IF(AD18&lt;&gt;"",AE18*R18*W18,"")</f>
        <v>0</v>
      </c>
      <c r="AG18" s="247">
        <f t="shared" ref="AG18:AG29" si="10">IF(AD18&lt;&gt;"",AE18*R18*W18*P18,"")</f>
        <v>0</v>
      </c>
      <c r="AH18" s="45">
        <f t="shared" ref="AH18:AH29" si="11">IF(H18&lt;&gt;"",AE18+Q18,"")</f>
        <v>90</v>
      </c>
      <c r="AI18" s="46">
        <f t="shared" ref="AI18:AI29" si="12">IF(AH18&lt;&gt;"",(AH18*R18*W18*P18)/($D$6+$D$7),"")</f>
        <v>7.9570844944216318E-2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8.7367565371808242E-3</v>
      </c>
      <c r="F19" s="566">
        <f t="shared" si="1"/>
        <v>8.7367565371808242E-3</v>
      </c>
      <c r="G19" s="43"/>
      <c r="H19" s="197" t="s">
        <v>1225</v>
      </c>
      <c r="I19" s="242" t="s">
        <v>537</v>
      </c>
      <c r="J19" s="242" t="s">
        <v>726</v>
      </c>
      <c r="K19" s="242" t="s">
        <v>1226</v>
      </c>
      <c r="L19" s="572" t="s">
        <v>1227</v>
      </c>
      <c r="M19" s="572"/>
      <c r="N19" s="572"/>
      <c r="O19" s="241" t="s">
        <v>58</v>
      </c>
      <c r="P19" s="243">
        <v>1</v>
      </c>
      <c r="Q19" s="244">
        <v>14000</v>
      </c>
      <c r="R19" s="245">
        <v>85.28</v>
      </c>
      <c r="S19" s="2" t="s">
        <v>66</v>
      </c>
      <c r="T19" s="2" t="s">
        <v>929</v>
      </c>
      <c r="U19" s="2" t="s">
        <v>621</v>
      </c>
      <c r="V19" s="109">
        <v>1</v>
      </c>
      <c r="W19" s="579">
        <v>0.01</v>
      </c>
      <c r="X19" s="130" t="s">
        <v>306</v>
      </c>
      <c r="Y19" s="247">
        <f t="shared" si="2"/>
        <v>11939.2</v>
      </c>
      <c r="Z19" s="7">
        <f t="shared" si="5"/>
        <v>9.1626084738375933E-3</v>
      </c>
      <c r="AA19" s="17">
        <f t="shared" si="3"/>
        <v>9.1626084738375933E-3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14000</v>
      </c>
      <c r="AI19" s="46">
        <f t="shared" si="12"/>
        <v>9.1626084738375933E-3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</row>
    <row r="20" spans="1:63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1221</v>
      </c>
      <c r="I20" s="242" t="s">
        <v>537</v>
      </c>
      <c r="J20" s="242" t="s">
        <v>730</v>
      </c>
      <c r="K20" s="242" t="s">
        <v>1222</v>
      </c>
      <c r="L20" s="572" t="s">
        <v>895</v>
      </c>
      <c r="M20" s="572"/>
      <c r="N20" s="572"/>
      <c r="O20" s="241" t="s">
        <v>58</v>
      </c>
      <c r="P20" s="243">
        <v>1</v>
      </c>
      <c r="Q20" s="244">
        <v>65000</v>
      </c>
      <c r="R20" s="245">
        <v>89.23</v>
      </c>
      <c r="S20" s="2" t="s">
        <v>66</v>
      </c>
      <c r="T20" s="2" t="s">
        <v>929</v>
      </c>
      <c r="U20" s="2" t="s">
        <v>621</v>
      </c>
      <c r="V20" s="109">
        <v>1</v>
      </c>
      <c r="W20" s="579">
        <v>0.01</v>
      </c>
      <c r="X20" s="130" t="s">
        <v>306</v>
      </c>
      <c r="Y20" s="247">
        <f t="shared" si="2"/>
        <v>57999.500000000007</v>
      </c>
      <c r="Z20" s="7">
        <f t="shared" si="5"/>
        <v>4.4511081996979993E-2</v>
      </c>
      <c r="AA20" s="17">
        <f t="shared" si="3"/>
        <v>4.4511081996979993E-2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65000</v>
      </c>
      <c r="AI20" s="46">
        <f t="shared" si="12"/>
        <v>4.4511081996979986E-2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</row>
    <row r="21" spans="1:63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1219</v>
      </c>
      <c r="I21" s="242" t="s">
        <v>537</v>
      </c>
      <c r="J21" s="242" t="s">
        <v>881</v>
      </c>
      <c r="K21" s="242" t="s">
        <v>1314</v>
      </c>
      <c r="L21" s="572" t="s">
        <v>882</v>
      </c>
      <c r="M21" s="572"/>
      <c r="N21" s="572"/>
      <c r="O21" s="241" t="s">
        <v>58</v>
      </c>
      <c r="P21" s="243">
        <v>1</v>
      </c>
      <c r="Q21" s="244">
        <v>80000</v>
      </c>
      <c r="R21" s="245">
        <v>102.3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81840</v>
      </c>
      <c r="Z21" s="7">
        <f t="shared" si="5"/>
        <v>6.280721300412663E-2</v>
      </c>
      <c r="AA21" s="17">
        <f t="shared" si="3"/>
        <v>6.280721300412663E-2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80000</v>
      </c>
      <c r="AI21" s="46">
        <f t="shared" si="12"/>
        <v>6.280721300412663E-2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</row>
    <row r="22" spans="1:63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1196</v>
      </c>
      <c r="I22" s="242" t="s">
        <v>537</v>
      </c>
      <c r="J22" s="242" t="s">
        <v>724</v>
      </c>
      <c r="K22" s="242" t="s">
        <v>1197</v>
      </c>
      <c r="L22" s="572" t="s">
        <v>896</v>
      </c>
      <c r="M22" s="572"/>
      <c r="N22" s="572"/>
      <c r="O22" s="241" t="s">
        <v>58</v>
      </c>
      <c r="P22" s="243">
        <v>1</v>
      </c>
      <c r="Q22" s="244">
        <v>160000</v>
      </c>
      <c r="R22" s="245">
        <v>101.61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162576</v>
      </c>
      <c r="Z22" s="7">
        <f t="shared" si="5"/>
        <v>0.12476717328151136</v>
      </c>
      <c r="AA22" s="17">
        <f t="shared" si="3"/>
        <v>0.12476717328151136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160000</v>
      </c>
      <c r="AI22" s="46">
        <f t="shared" si="12"/>
        <v>0.12476717328151136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1228</v>
      </c>
      <c r="I23" s="242" t="s">
        <v>537</v>
      </c>
      <c r="J23" s="242" t="s">
        <v>728</v>
      </c>
      <c r="K23" s="242" t="s">
        <v>1229</v>
      </c>
      <c r="L23" s="572" t="s">
        <v>899</v>
      </c>
      <c r="M23" s="572"/>
      <c r="N23" s="572"/>
      <c r="O23" s="241" t="s">
        <v>58</v>
      </c>
      <c r="P23" s="243">
        <v>1</v>
      </c>
      <c r="Q23" s="244">
        <v>105000</v>
      </c>
      <c r="R23" s="245">
        <v>99.38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104349</v>
      </c>
      <c r="Z23" s="7">
        <f t="shared" si="5"/>
        <v>8.0081498897453682E-2</v>
      </c>
      <c r="AA23" s="17">
        <f t="shared" si="3"/>
        <v>8.0081498897453682E-2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105000</v>
      </c>
      <c r="AI23" s="46">
        <f t="shared" si="12"/>
        <v>8.0081498897453682E-2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1230</v>
      </c>
      <c r="I24" s="242" t="s">
        <v>537</v>
      </c>
      <c r="J24" s="242" t="s">
        <v>729</v>
      </c>
      <c r="K24" s="242" t="s">
        <v>1231</v>
      </c>
      <c r="L24" s="572" t="s">
        <v>900</v>
      </c>
      <c r="M24" s="572"/>
      <c r="N24" s="572"/>
      <c r="O24" s="241" t="s">
        <v>58</v>
      </c>
      <c r="P24" s="243">
        <v>1</v>
      </c>
      <c r="Q24" s="244">
        <v>105000</v>
      </c>
      <c r="R24" s="245">
        <v>98.98</v>
      </c>
      <c r="S24" s="2" t="s">
        <v>66</v>
      </c>
      <c r="T24" s="2" t="s">
        <v>929</v>
      </c>
      <c r="U24" s="2" t="s">
        <v>622</v>
      </c>
      <c r="V24" s="109">
        <v>1</v>
      </c>
      <c r="W24" s="579">
        <v>0.01</v>
      </c>
      <c r="X24" s="130" t="s">
        <v>306</v>
      </c>
      <c r="Y24" s="247">
        <f t="shared" si="2"/>
        <v>103929</v>
      </c>
      <c r="Z24" s="7">
        <f t="shared" si="5"/>
        <v>7.9759174490541013E-2</v>
      </c>
      <c r="AA24" s="17">
        <f t="shared" si="3"/>
        <v>7.9759174490541013E-2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105000</v>
      </c>
      <c r="AI24" s="46">
        <f t="shared" si="12"/>
        <v>7.9759174490541013E-2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1217</v>
      </c>
      <c r="I25" s="242" t="s">
        <v>537</v>
      </c>
      <c r="J25" s="242" t="s">
        <v>723</v>
      </c>
      <c r="K25" s="242" t="s">
        <v>1218</v>
      </c>
      <c r="L25" s="572" t="s">
        <v>894</v>
      </c>
      <c r="M25" s="572"/>
      <c r="N25" s="572"/>
      <c r="O25" s="241" t="s">
        <v>58</v>
      </c>
      <c r="P25" s="243">
        <v>1</v>
      </c>
      <c r="Q25" s="244">
        <v>135000</v>
      </c>
      <c r="R25" s="245">
        <v>98.29</v>
      </c>
      <c r="S25" s="2" t="s">
        <v>66</v>
      </c>
      <c r="T25" s="2" t="s">
        <v>615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132691.5</v>
      </c>
      <c r="Z25" s="7">
        <f t="shared" si="5"/>
        <v>0.10183264057107855</v>
      </c>
      <c r="AA25" s="17">
        <f t="shared" si="3"/>
        <v>0.10183264057107855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135000</v>
      </c>
      <c r="AI25" s="46">
        <f t="shared" si="12"/>
        <v>0.10183264057107855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</row>
    <row r="26" spans="1:63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7.9570844944216318E-2</v>
      </c>
      <c r="F26" s="566">
        <f t="shared" si="1"/>
        <v>7.9570844944216318E-2</v>
      </c>
      <c r="G26" s="43"/>
      <c r="H26" s="197" t="s">
        <v>1223</v>
      </c>
      <c r="I26" s="242" t="s">
        <v>537</v>
      </c>
      <c r="J26" s="242" t="s">
        <v>725</v>
      </c>
      <c r="K26" s="242" t="s">
        <v>1224</v>
      </c>
      <c r="L26" s="572" t="s">
        <v>897</v>
      </c>
      <c r="M26" s="572"/>
      <c r="N26" s="572"/>
      <c r="O26" s="241" t="s">
        <v>58</v>
      </c>
      <c r="P26" s="243">
        <v>1</v>
      </c>
      <c r="Q26" s="244">
        <v>105000</v>
      </c>
      <c r="R26" s="245">
        <v>93.55</v>
      </c>
      <c r="S26" s="2" t="s">
        <v>66</v>
      </c>
      <c r="T26" s="2" t="s">
        <v>930</v>
      </c>
      <c r="U26" s="2" t="s">
        <v>621</v>
      </c>
      <c r="V26" s="109">
        <v>0</v>
      </c>
      <c r="W26" s="579">
        <v>0.01</v>
      </c>
      <c r="X26" s="130" t="s">
        <v>306</v>
      </c>
      <c r="Y26" s="247">
        <f t="shared" si="2"/>
        <v>98227.5</v>
      </c>
      <c r="Z26" s="7">
        <f t="shared" si="5"/>
        <v>7.538362066670147E-2</v>
      </c>
      <c r="AA26" s="17">
        <f t="shared" si="3"/>
        <v>7.538362066670147E-2</v>
      </c>
      <c r="AB26" s="196" t="str">
        <f t="shared" si="4"/>
        <v/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105000</v>
      </c>
      <c r="AI26" s="46">
        <f t="shared" si="12"/>
        <v>7.538362066670147E-2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</row>
    <row r="27" spans="1:63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4.2987715454785566E-2</v>
      </c>
      <c r="F27" s="566">
        <f t="shared" si="1"/>
        <v>4.2987715454785566E-2</v>
      </c>
      <c r="G27" s="43"/>
      <c r="H27" s="197" t="s">
        <v>1256</v>
      </c>
      <c r="I27" s="242" t="s">
        <v>537</v>
      </c>
      <c r="J27" s="242" t="s">
        <v>727</v>
      </c>
      <c r="K27" s="242" t="s">
        <v>1257</v>
      </c>
      <c r="L27" s="572" t="s">
        <v>898</v>
      </c>
      <c r="M27" s="572"/>
      <c r="N27" s="572"/>
      <c r="O27" s="241" t="s">
        <v>58</v>
      </c>
      <c r="P27" s="243">
        <v>1</v>
      </c>
      <c r="Q27" s="244">
        <v>130000</v>
      </c>
      <c r="R27" s="245">
        <v>90.19</v>
      </c>
      <c r="S27" s="2" t="s">
        <v>66</v>
      </c>
      <c r="T27" s="2" t="s">
        <v>930</v>
      </c>
      <c r="U27" s="2" t="s">
        <v>621</v>
      </c>
      <c r="V27" s="109">
        <v>0</v>
      </c>
      <c r="W27" s="579">
        <v>0.01</v>
      </c>
      <c r="X27" s="130" t="s">
        <v>306</v>
      </c>
      <c r="Y27" s="247">
        <f t="shared" si="2"/>
        <v>117247</v>
      </c>
      <c r="Z27" s="7">
        <f t="shared" si="5"/>
        <v>8.9979927945929059E-2</v>
      </c>
      <c r="AA27" s="17">
        <f t="shared" si="3"/>
        <v>8.9979927945929059E-2</v>
      </c>
      <c r="AB27" s="196" t="str">
        <f t="shared" si="4"/>
        <v/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130000</v>
      </c>
      <c r="AI27" s="46">
        <f t="shared" si="12"/>
        <v>8.9979927945929059E-2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</row>
    <row r="28" spans="1:63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 t="s">
        <v>1124</v>
      </c>
      <c r="I28" s="242" t="s">
        <v>537</v>
      </c>
      <c r="J28" s="242" t="s">
        <v>701</v>
      </c>
      <c r="K28" s="242" t="s">
        <v>544</v>
      </c>
      <c r="L28" s="572" t="s">
        <v>53</v>
      </c>
      <c r="M28" s="572"/>
      <c r="N28" s="572"/>
      <c r="O28" s="241" t="s">
        <v>58</v>
      </c>
      <c r="P28" s="243">
        <v>1</v>
      </c>
      <c r="Q28" s="244">
        <v>93</v>
      </c>
      <c r="R28" s="245">
        <v>2808.107</v>
      </c>
      <c r="S28" s="2" t="s">
        <v>228</v>
      </c>
      <c r="T28" s="2" t="s">
        <v>229</v>
      </c>
      <c r="U28" s="2" t="s">
        <v>621</v>
      </c>
      <c r="V28" s="109">
        <v>0</v>
      </c>
      <c r="W28" s="579">
        <v>1</v>
      </c>
      <c r="X28" s="130">
        <v>0.1</v>
      </c>
      <c r="Y28" s="247">
        <f t="shared" si="2"/>
        <v>261153.951</v>
      </c>
      <c r="Z28" s="7">
        <f t="shared" si="5"/>
        <v>0.20041974373565796</v>
      </c>
      <c r="AA28" s="17">
        <f t="shared" si="3"/>
        <v>0.20041974373565796</v>
      </c>
      <c r="AB28" s="196">
        <f t="shared" si="4"/>
        <v>0.10041974373565796</v>
      </c>
      <c r="AC28" s="247">
        <f t="shared" si="6"/>
        <v>0</v>
      </c>
      <c r="AD28" s="246">
        <f t="shared" si="7"/>
        <v>0</v>
      </c>
      <c r="AE28" s="18">
        <f t="shared" si="8"/>
        <v>0</v>
      </c>
      <c r="AF28" s="247">
        <f t="shared" si="9"/>
        <v>0</v>
      </c>
      <c r="AG28" s="247">
        <f t="shared" si="10"/>
        <v>0</v>
      </c>
      <c r="AH28" s="45">
        <f t="shared" si="11"/>
        <v>93</v>
      </c>
      <c r="AI28" s="46">
        <f t="shared" si="12"/>
        <v>0.20041974373565796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1172</v>
      </c>
      <c r="I29" s="242" t="s">
        <v>537</v>
      </c>
      <c r="J29" s="242" t="s">
        <v>700</v>
      </c>
      <c r="K29" s="242" t="s">
        <v>542</v>
      </c>
      <c r="L29" s="572" t="s">
        <v>5</v>
      </c>
      <c r="M29" s="572"/>
      <c r="N29" s="572"/>
      <c r="O29" s="241" t="s">
        <v>58</v>
      </c>
      <c r="P29" s="243">
        <v>1</v>
      </c>
      <c r="Q29" s="244">
        <v>50</v>
      </c>
      <c r="R29" s="245">
        <v>1120.29</v>
      </c>
      <c r="S29" s="2" t="s">
        <v>224</v>
      </c>
      <c r="T29" s="2" t="s">
        <v>225</v>
      </c>
      <c r="U29" s="2" t="s">
        <v>622</v>
      </c>
      <c r="V29" s="109">
        <v>0.3</v>
      </c>
      <c r="W29" s="579">
        <v>1</v>
      </c>
      <c r="X29" s="130">
        <v>0</v>
      </c>
      <c r="Y29" s="247">
        <f t="shared" si="2"/>
        <v>56014.5</v>
      </c>
      <c r="Z29" s="7">
        <f t="shared" si="5"/>
        <v>4.2987715454785566E-2</v>
      </c>
      <c r="AA29" s="17">
        <f t="shared" si="3"/>
        <v>4.2987715454785566E-2</v>
      </c>
      <c r="AB29" s="196">
        <f t="shared" si="4"/>
        <v>4.2987715454785566E-2</v>
      </c>
      <c r="AC29" s="247">
        <f t="shared" si="6"/>
        <v>0</v>
      </c>
      <c r="AD29" s="246">
        <f t="shared" si="7"/>
        <v>0</v>
      </c>
      <c r="AE29" s="18">
        <f t="shared" si="8"/>
        <v>0</v>
      </c>
      <c r="AF29" s="247">
        <f t="shared" si="9"/>
        <v>0</v>
      </c>
      <c r="AG29" s="247">
        <f t="shared" si="10"/>
        <v>0</v>
      </c>
      <c r="AH29" s="45">
        <f t="shared" si="11"/>
        <v>50</v>
      </c>
      <c r="AI29" s="46">
        <f t="shared" si="12"/>
        <v>4.2987715454785566E-2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ref="Y30:Y78" si="13">IF(H30&lt;&gt;"",R30*W30*Q30*P30,"")</f>
        <v/>
      </c>
      <c r="Z30" s="7" t="str">
        <f t="shared" ref="Z30:Z78" si="14">IF(H30&lt;&gt;"",Y30/($D$6+$D$7),"")</f>
        <v/>
      </c>
      <c r="AA30" s="17" t="str">
        <f t="shared" si="3"/>
        <v/>
      </c>
      <c r="AB30" s="196" t="str">
        <f t="shared" ref="AB30:AB78" si="15">IF(AND(S30&lt;&gt;"",X30&lt;&gt;"-"),AA30-X30,"")</f>
        <v/>
      </c>
      <c r="AC30" s="247" t="str">
        <f t="shared" ref="AC30:AC78" si="16">IF(AND($AA30&lt;&gt;"",Q30&lt;&gt;""),($D$6+$D$7)*AA30-Y30,"")</f>
        <v/>
      </c>
      <c r="AD30" s="246" t="str">
        <f t="shared" ref="AD30:AD78" si="17">IF(AND($AC30&lt;&gt;""),AC30/R30/W30/P30,"")</f>
        <v/>
      </c>
      <c r="AE30" s="18" t="str">
        <f t="shared" ref="AE30:AE78" si="18">IF(Q30&lt;&gt;"",ROUND(AD30,0),"")</f>
        <v/>
      </c>
      <c r="AF30" s="247" t="str">
        <f t="shared" ref="AF30:AF78" si="19">IF(AD30&lt;&gt;"",AE30*R30*W30,"")</f>
        <v/>
      </c>
      <c r="AG30" s="247" t="str">
        <f t="shared" ref="AG30:AG78" si="20">IF(AD30&lt;&gt;"",AE30*R30*W30*P30,"")</f>
        <v/>
      </c>
      <c r="AH30" s="45" t="str">
        <f t="shared" ref="AH30:AH78" si="21">IF(H30&lt;&gt;"",AE30+Q30,"")</f>
        <v/>
      </c>
      <c r="AI30" s="46" t="str">
        <f t="shared" ref="AI30:AI78" si="22">IF(AH30&lt;&gt;"",(AH30*R30*W30*P30)/($D$6+$D$7),"")</f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</row>
    <row r="31" spans="1:63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</row>
    <row r="32" spans="1:63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</row>
    <row r="33" spans="1:63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0.19656240237239789</v>
      </c>
      <c r="F34" s="566">
        <f t="shared" si="1"/>
        <v>-0.1034375976276021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0.20452634777205236</v>
      </c>
      <c r="F35" s="566">
        <f t="shared" si="1"/>
        <v>-9.5473652227947625E-2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</row>
    <row r="36" spans="1:63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</row>
    <row r="37" spans="1:63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0.10183264057107855</v>
      </c>
      <c r="F37" s="566">
        <f t="shared" si="1"/>
        <v>-4.8167359428921447E-2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0.16536354861263053</v>
      </c>
      <c r="F40" s="571">
        <f t="shared" si="1"/>
        <v>1.5363548612630534E-2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</row>
    <row r="41" spans="1:63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0.20041974373565796</v>
      </c>
      <c r="F41" s="571">
        <f t="shared" si="1"/>
        <v>0.10041974373565796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</row>
    <row r="42" spans="1:63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63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</row>
    <row r="46" spans="1:63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</row>
    <row r="54" spans="1:63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</row>
    <row r="55" spans="1:63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</row>
    <row r="59" spans="1:63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</row>
    <row r="60" spans="1:63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</row>
    <row r="68" spans="1:63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</row>
    <row r="70" spans="1:63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</row>
    <row r="71" spans="1:63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</row>
    <row r="72" spans="1:63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</row>
    <row r="73" spans="1:63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</row>
    <row r="74" spans="1:63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</row>
    <row r="75" spans="1:63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</row>
    <row r="85" spans="1:63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</row>
    <row r="86" spans="1:63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</row>
    <row r="87" spans="1:63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</row>
    <row r="88" spans="1:63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</row>
    <row r="89" spans="1:63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</row>
    <row r="90" spans="1:63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</row>
    <row r="91" spans="1:63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</row>
    <row r="92" spans="1:63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</row>
    <row r="93" spans="1:63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</row>
    <row r="94" spans="1:63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</row>
    <row r="95" spans="1:63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</row>
    <row r="96" spans="1:63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</row>
    <row r="97" spans="1:63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</row>
    <row r="98" spans="1:63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</row>
    <row r="99" spans="1:63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</row>
    <row r="100" spans="1:63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</row>
    <row r="101" spans="1:6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</row>
    <row r="102" spans="1:63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</row>
    <row r="103" spans="1:6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</row>
    <row r="104" spans="1:6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</row>
    <row r="105" spans="1:6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</row>
    <row r="106" spans="1:6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</row>
    <row r="107" spans="1:6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</row>
    <row r="108" spans="1:6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</row>
    <row r="109" spans="1:6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</row>
    <row r="110" spans="1:6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</row>
    <row r="111" spans="1:6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</row>
    <row r="112" spans="1:6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</row>
    <row r="113" spans="1:62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</row>
    <row r="114" spans="1:62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</row>
    <row r="115" spans="1:62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</row>
    <row r="116" spans="1:62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7">
    <sortCondition descending="1" ref="AJ15:AJ17"/>
    <sortCondition ref="L15:L17"/>
  </sortState>
  <conditionalFormatting sqref="K3:N6 K8:N11">
    <cfRule type="expression" dxfId="101" priority="29">
      <formula>$M3&gt;$N3</formula>
    </cfRule>
  </conditionalFormatting>
  <conditionalFormatting sqref="L1:M1">
    <cfRule type="cellIs" dxfId="100" priority="26" operator="notBetween">
      <formula>0.99</formula>
      <formula>1.01</formula>
    </cfRule>
  </conditionalFormatting>
  <conditionalFormatting sqref="K7:N7">
    <cfRule type="expression" dxfId="99" priority="25">
      <formula>$M7&gt;$N7</formula>
    </cfRule>
  </conditionalFormatting>
  <conditionalFormatting sqref="D5">
    <cfRule type="cellIs" dxfId="98" priority="24" operator="greaterThan">
      <formula>TODAY()-60</formula>
    </cfRule>
  </conditionalFormatting>
  <conditionalFormatting sqref="D13:E13">
    <cfRule type="cellIs" dxfId="97" priority="22" operator="notBetween">
      <formula>0.99</formula>
      <formula>1.01</formula>
    </cfRule>
  </conditionalFormatting>
  <conditionalFormatting sqref="D3:E3">
    <cfRule type="cellIs" dxfId="96" priority="21" operator="notEqual">
      <formula>"D"</formula>
    </cfRule>
  </conditionalFormatting>
  <conditionalFormatting sqref="P18:P100 W18:W100">
    <cfRule type="cellIs" dxfId="95" priority="3" operator="notEqual">
      <formula>1</formula>
    </cfRule>
  </conditionalFormatting>
  <conditionalFormatting sqref="AB18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8:AI100">
    <cfRule type="expression" dxfId="94" priority="4">
      <formula>ABS($AE18)&gt;0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93" priority="30" stopIfTrue="1">
      <formula>$AH$15&lt;0</formula>
    </cfRule>
  </conditionalFormatting>
  <conditionalFormatting sqref="H16:AI16">
    <cfRule type="expression" dxfId="92" priority="31" stopIfTrue="1">
      <formula>$AH$16&lt;0</formula>
    </cfRule>
  </conditionalFormatting>
  <conditionalFormatting sqref="H17:AI17">
    <cfRule type="expression" dxfId="91" priority="32" stopIfTrue="1">
      <formula>$AH$17&lt;0</formula>
    </cfRule>
  </conditionalFormatting>
  <hyperlinks>
    <hyperlink ref="B2" location="Dashboard!A1" display="Go to Dashboard" xr:uid="{68FE3258-BD0B-4010-8C91-A9DDC9721CCC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070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0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168BD-4E86-4DBB-A6BF-6A7B8FB92D83}">
  <sheetPr codeName="Sheet29">
    <tabColor rgb="FFFFFFFF"/>
  </sheetPr>
  <dimension ref="A1:BE116"/>
  <sheetViews>
    <sheetView zoomScale="88" zoomScaleNormal="88" workbookViewId="0">
      <selection activeCell="L14" sqref="L14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5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0.99999999999999978</v>
      </c>
      <c r="M1" s="137">
        <f>SUM(M5:M11)</f>
        <v>0.99999999999999978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</row>
    <row r="2" spans="1:57" ht="28.5" customHeight="1" x14ac:dyDescent="0.25">
      <c r="A2" s="19"/>
      <c r="B2" s="535" t="s">
        <v>26</v>
      </c>
      <c r="C2" s="551"/>
      <c r="D2" s="551" t="s">
        <v>589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</row>
    <row r="3" spans="1:57" x14ac:dyDescent="0.25">
      <c r="A3" s="19"/>
      <c r="B3" s="552"/>
      <c r="C3" s="237" t="s">
        <v>45</v>
      </c>
      <c r="D3" s="583" t="s">
        <v>312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0.12095655462820529</v>
      </c>
      <c r="M3" s="131">
        <f>SUMIF($L$15:$L$100, "VIA *", AA$15:AA$100)</f>
        <v>0.12095655462820529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5</v>
      </c>
      <c r="U3" s="268">
        <v>14093.02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</row>
    <row r="4" spans="1:57" x14ac:dyDescent="0.25">
      <c r="A4" s="19"/>
      <c r="B4" s="553" t="s">
        <v>42</v>
      </c>
      <c r="C4" s="238" t="s">
        <v>39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0.44391255731379986</v>
      </c>
      <c r="M4" s="132">
        <f>SUMPRODUCT($V$15:$V$100,AI15:AI100)</f>
        <v>0.44391255731379986</v>
      </c>
      <c r="N4" s="133">
        <f>IFERROR(INDEX(Dashboard!$AD:$AD,MATCH($D$2,Dashboard!$A:$A,0)),INDEX(Dashboard!$AD:$AD,MATCH(VALUE($D$2),Dashboard!$A:$A,0)))</f>
        <v>0.8</v>
      </c>
      <c r="O4" s="19"/>
      <c r="P4" s="19"/>
      <c r="Q4" s="587">
        <v>46002</v>
      </c>
      <c r="R4" s="249" t="s">
        <v>882</v>
      </c>
      <c r="S4" s="255"/>
      <c r="T4" s="255">
        <v>80000</v>
      </c>
      <c r="U4" s="269">
        <v>80120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</row>
    <row r="5" spans="1:57" x14ac:dyDescent="0.25">
      <c r="A5" s="19"/>
      <c r="B5" s="554">
        <v>47210</v>
      </c>
      <c r="C5" s="556">
        <v>45845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0.8</v>
      </c>
      <c r="O5" s="19"/>
      <c r="P5" s="19"/>
      <c r="Q5" s="587">
        <v>46002</v>
      </c>
      <c r="R5" s="249" t="s">
        <v>53</v>
      </c>
      <c r="S5" s="255"/>
      <c r="T5" s="255">
        <v>-27</v>
      </c>
      <c r="U5" s="269">
        <v>-75473.7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</row>
    <row r="6" spans="1:57" x14ac:dyDescent="0.25">
      <c r="A6" s="19"/>
      <c r="B6" s="25" t="s">
        <v>51</v>
      </c>
      <c r="C6" s="557"/>
      <c r="D6" s="574">
        <f>SUM(Y15:Y100)</f>
        <v>1320293.0630000001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45958</v>
      </c>
      <c r="R6" s="249" t="s">
        <v>53</v>
      </c>
      <c r="S6" s="255"/>
      <c r="T6" s="255">
        <v>-30</v>
      </c>
      <c r="U6" s="269">
        <v>-83669.16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</row>
    <row r="7" spans="1:5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4.2425808004112796E-2</v>
      </c>
      <c r="M7" s="136">
        <f>SUMIF($S$15:$S$100, "*Performance Absolue*", AI$15:AI$100)+SUMIF($S$15:$S$100, "*Alternative Investment*", AI$15:AI$100)</f>
        <v>4.2425808004112796E-2</v>
      </c>
      <c r="N7" s="135">
        <f>IFERROR(INDEX(Dashboard!$AA:$AA,MATCH($D$2,Dashboard!$A:$A,0)),INDEX(Dashboard!$AA:$AA,MATCH(VALUE($D$2),Dashboard!$A:$A,0)))</f>
        <v>0.55000000000000004</v>
      </c>
      <c r="O7" s="19"/>
      <c r="P7" s="19"/>
      <c r="Q7" s="587">
        <v>45954</v>
      </c>
      <c r="R7" s="249" t="s">
        <v>895</v>
      </c>
      <c r="S7" s="255"/>
      <c r="T7" s="255">
        <v>65000</v>
      </c>
      <c r="U7" s="269">
        <v>65097.5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</row>
    <row r="8" spans="1:57" x14ac:dyDescent="0.25">
      <c r="A8" s="19"/>
      <c r="B8" s="26" t="s">
        <v>46</v>
      </c>
      <c r="C8" s="343"/>
      <c r="D8" s="41"/>
      <c r="E8" s="27" t="s">
        <v>1331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0.65954955335548848</v>
      </c>
      <c r="M8" s="136">
        <f>SUMIF($T$15:$T$100, "*Produits Structurés*", AI$15:AI$100) + SUMIF($T$15:$T$100, "Matières Premières*", AI$15:AI$100) + SUMIF($T$15:$T$100, "*Certificats*", AI$15:AI$100)</f>
        <v>0.65954955335548848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45944</v>
      </c>
      <c r="R8" s="249" t="s">
        <v>53</v>
      </c>
      <c r="S8" s="255"/>
      <c r="T8" s="255">
        <v>-45</v>
      </c>
      <c r="U8" s="269">
        <v>-125438.06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</row>
    <row r="9" spans="1:5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7.8530746624092485E-2</v>
      </c>
      <c r="M9" s="136">
        <f>SUMIF($T$15:$T$100, "*Diversifié*", AI$15:AI$100)</f>
        <v>7.8530746624092485E-2</v>
      </c>
      <c r="N9" s="135" t="s">
        <v>306</v>
      </c>
      <c r="O9" s="19"/>
      <c r="P9" s="19"/>
      <c r="Q9" s="587">
        <v>45943</v>
      </c>
      <c r="R9" s="249" t="s">
        <v>896</v>
      </c>
      <c r="S9" s="255"/>
      <c r="T9" s="255">
        <v>160000</v>
      </c>
      <c r="U9" s="269">
        <v>160240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</row>
    <row r="10" spans="1:5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45915</v>
      </c>
      <c r="R10" s="249" t="s">
        <v>53</v>
      </c>
      <c r="S10" s="255"/>
      <c r="T10" s="255">
        <v>-19</v>
      </c>
      <c r="U10" s="269">
        <v>-52832.82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5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0.21949389201630606</v>
      </c>
      <c r="M11" s="132">
        <f>SUMIF($T$15:$T$100, "*Cash*", AI$15:AI$100)+SUMIF($S$15:$S$100, "*Monétaire*", AI$15:AI$100)</f>
        <v>0.21949389201630606</v>
      </c>
      <c r="N11" s="133" t="s">
        <v>306</v>
      </c>
      <c r="O11" s="19"/>
      <c r="P11" s="19"/>
      <c r="Q11" s="588">
        <v>45912</v>
      </c>
      <c r="R11" s="250" t="s">
        <v>913</v>
      </c>
      <c r="S11" s="256"/>
      <c r="T11" s="256">
        <v>14000</v>
      </c>
      <c r="U11" s="270">
        <v>14075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</row>
    <row r="12" spans="1:5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</row>
    <row r="13" spans="1:57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</row>
    <row r="14" spans="1:5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</row>
    <row r="15" spans="1:57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589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11793.67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</v>
      </c>
      <c r="Y15" s="247">
        <f t="shared" ref="Y15:Y27" si="2">IF(H15&lt;&gt;"",R15*W15*Q15*P15,"")</f>
        <v>11793.67</v>
      </c>
      <c r="Z15" s="7">
        <f>IF(O15&lt;&gt;"",(Y15+$D$7)/($D$6+$D$7),"")</f>
        <v>8.9326152886103592E-3</v>
      </c>
      <c r="AA15" s="17">
        <f t="shared" ref="AA15:AA46" si="3">IF(S15&lt;&gt;"",Z15,"")</f>
        <v>8.9326152886103592E-3</v>
      </c>
      <c r="AB15" s="196">
        <f t="shared" ref="AB15:AB27" si="4">IF(AND(S15&lt;&gt;"",X15&lt;&gt;"-"),AA15-X15,"")</f>
        <v>8.9326152886103592E-3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11793.67</v>
      </c>
      <c r="AG15" s="539" t="s">
        <v>306</v>
      </c>
      <c r="AH15" s="45">
        <f>AF15</f>
        <v>11793.67</v>
      </c>
      <c r="AI15" s="46">
        <f>(AH15*P15)/($D$6+$D$7)</f>
        <v>8.9326152886103592E-3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</row>
    <row r="16" spans="1:57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197" t="s">
        <v>1173</v>
      </c>
      <c r="I16" s="242" t="s">
        <v>589</v>
      </c>
      <c r="J16" s="242" t="s">
        <v>707</v>
      </c>
      <c r="K16" s="242" t="s">
        <v>543</v>
      </c>
      <c r="L16" s="572" t="s">
        <v>6</v>
      </c>
      <c r="M16" s="572"/>
      <c r="N16" s="572"/>
      <c r="O16" s="241" t="s">
        <v>58</v>
      </c>
      <c r="P16" s="243">
        <v>1</v>
      </c>
      <c r="Q16" s="244">
        <v>90</v>
      </c>
      <c r="R16" s="245">
        <v>1152.04</v>
      </c>
      <c r="S16" s="2" t="s">
        <v>226</v>
      </c>
      <c r="T16" s="2" t="s">
        <v>227</v>
      </c>
      <c r="U16" s="2" t="s">
        <v>622</v>
      </c>
      <c r="V16" s="109">
        <v>0.45</v>
      </c>
      <c r="W16" s="579">
        <v>1</v>
      </c>
      <c r="X16" s="130">
        <v>0</v>
      </c>
      <c r="Y16" s="247">
        <f t="shared" si="2"/>
        <v>103683.59999999999</v>
      </c>
      <c r="Z16" s="7">
        <f t="shared" ref="Z16:Z27" si="5">IF(H16&lt;&gt;"",Y16/($D$6+$D$7),"")</f>
        <v>7.8530746624092485E-2</v>
      </c>
      <c r="AA16" s="17">
        <f t="shared" si="3"/>
        <v>7.8530746624092485E-2</v>
      </c>
      <c r="AB16" s="196">
        <f t="shared" si="4"/>
        <v>7.8530746624092485E-2</v>
      </c>
      <c r="AC16" s="247">
        <f t="shared" ref="AC16:AC27" si="6">IF(AND($AA16&lt;&gt;"",Q16&lt;&gt;""),($D$6+$D$7)*AA16-Y16,"")</f>
        <v>-1.4551915228366852E-11</v>
      </c>
      <c r="AD16" s="246">
        <f t="shared" ref="AD16:AD27" si="7">IF(AND($AC16&lt;&gt;""),AC16/R16/W16/P16,"")</f>
        <v>-1.2631432266559192E-14</v>
      </c>
      <c r="AE16" s="18">
        <f t="shared" ref="AE16:AE27" si="8">IF(Q16&lt;&gt;"",ROUND(AD16,0),"")</f>
        <v>0</v>
      </c>
      <c r="AF16" s="247">
        <f t="shared" ref="AF16:AF27" si="9">IF(AD16&lt;&gt;"",AE16*R16*W16,"")</f>
        <v>0</v>
      </c>
      <c r="AG16" s="247">
        <f t="shared" ref="AG16:AG27" si="10">IF(AD16&lt;&gt;"",AE16*R16*W16*P16,"")</f>
        <v>0</v>
      </c>
      <c r="AH16" s="45">
        <f t="shared" ref="AH16:AH27" si="11">IF(H16&lt;&gt;"",AE16+Q16,"")</f>
        <v>90</v>
      </c>
      <c r="AI16" s="46">
        <f t="shared" ref="AI16:AI27" si="12">IF(AH16&lt;&gt;"",(AH16*R16*W16*P16)/($D$6+$D$7),"")</f>
        <v>7.8530746624092485E-2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</row>
    <row r="17" spans="1:57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197" t="s">
        <v>1225</v>
      </c>
      <c r="I17" s="242" t="s">
        <v>589</v>
      </c>
      <c r="J17" s="242" t="s">
        <v>726</v>
      </c>
      <c r="K17" s="242" t="s">
        <v>1226</v>
      </c>
      <c r="L17" s="572" t="s">
        <v>1227</v>
      </c>
      <c r="M17" s="572"/>
      <c r="N17" s="572"/>
      <c r="O17" s="241" t="s">
        <v>58</v>
      </c>
      <c r="P17" s="243">
        <v>1</v>
      </c>
      <c r="Q17" s="244">
        <v>14000</v>
      </c>
      <c r="R17" s="245">
        <v>85.28</v>
      </c>
      <c r="S17" s="2" t="s">
        <v>66</v>
      </c>
      <c r="T17" s="2" t="s">
        <v>929</v>
      </c>
      <c r="U17" s="2" t="s">
        <v>621</v>
      </c>
      <c r="V17" s="109">
        <v>1</v>
      </c>
      <c r="W17" s="579">
        <v>0.01</v>
      </c>
      <c r="X17" s="130" t="s">
        <v>306</v>
      </c>
      <c r="Y17" s="247">
        <f t="shared" si="2"/>
        <v>11939.2</v>
      </c>
      <c r="Z17" s="7">
        <f t="shared" si="5"/>
        <v>9.0428408166225438E-3</v>
      </c>
      <c r="AA17" s="17">
        <f t="shared" si="3"/>
        <v>9.0428408166225438E-3</v>
      </c>
      <c r="AB17" s="196" t="str">
        <f t="shared" si="4"/>
        <v/>
      </c>
      <c r="AC17" s="247">
        <f t="shared" si="6"/>
        <v>0</v>
      </c>
      <c r="AD17" s="246">
        <f t="shared" si="7"/>
        <v>0</v>
      </c>
      <c r="AE17" s="18">
        <f t="shared" si="8"/>
        <v>0</v>
      </c>
      <c r="AF17" s="247">
        <f t="shared" si="9"/>
        <v>0</v>
      </c>
      <c r="AG17" s="247">
        <f t="shared" si="10"/>
        <v>0</v>
      </c>
      <c r="AH17" s="45">
        <f t="shared" si="11"/>
        <v>14000</v>
      </c>
      <c r="AI17" s="46">
        <f t="shared" si="12"/>
        <v>9.0428408166225438E-3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</row>
    <row r="18" spans="1:57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197" t="s">
        <v>1221</v>
      </c>
      <c r="I18" s="242" t="s">
        <v>589</v>
      </c>
      <c r="J18" s="242" t="s">
        <v>730</v>
      </c>
      <c r="K18" s="242" t="s">
        <v>1222</v>
      </c>
      <c r="L18" s="572" t="s">
        <v>895</v>
      </c>
      <c r="M18" s="572"/>
      <c r="N18" s="572"/>
      <c r="O18" s="241" t="s">
        <v>58</v>
      </c>
      <c r="P18" s="243">
        <v>1</v>
      </c>
      <c r="Q18" s="244">
        <v>65000</v>
      </c>
      <c r="R18" s="245">
        <v>89.23</v>
      </c>
      <c r="S18" s="2" t="s">
        <v>66</v>
      </c>
      <c r="T18" s="2" t="s">
        <v>929</v>
      </c>
      <c r="U18" s="2" t="s">
        <v>621</v>
      </c>
      <c r="V18" s="109">
        <v>1</v>
      </c>
      <c r="W18" s="579">
        <v>0.01</v>
      </c>
      <c r="X18" s="130" t="s">
        <v>306</v>
      </c>
      <c r="Y18" s="247">
        <f t="shared" si="2"/>
        <v>57999.500000000007</v>
      </c>
      <c r="Z18" s="7">
        <f t="shared" si="5"/>
        <v>4.3929262089897086E-2</v>
      </c>
      <c r="AA18" s="17">
        <f t="shared" si="3"/>
        <v>4.3929262089897086E-2</v>
      </c>
      <c r="AB18" s="196" t="str">
        <f t="shared" si="4"/>
        <v/>
      </c>
      <c r="AC18" s="247">
        <f t="shared" si="6"/>
        <v>0</v>
      </c>
      <c r="AD18" s="246">
        <f t="shared" si="7"/>
        <v>0</v>
      </c>
      <c r="AE18" s="18">
        <f t="shared" si="8"/>
        <v>0</v>
      </c>
      <c r="AF18" s="247">
        <f t="shared" si="9"/>
        <v>0</v>
      </c>
      <c r="AG18" s="247">
        <f t="shared" si="10"/>
        <v>0</v>
      </c>
      <c r="AH18" s="45">
        <f t="shared" si="11"/>
        <v>65000</v>
      </c>
      <c r="AI18" s="46">
        <f t="shared" si="12"/>
        <v>4.392926208989708E-2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</row>
    <row r="19" spans="1:57" x14ac:dyDescent="0.25">
      <c r="A19" s="585"/>
      <c r="B19" s="529" t="s">
        <v>16</v>
      </c>
      <c r="C19" s="530" t="s">
        <v>16</v>
      </c>
      <c r="D19" s="567">
        <v>0</v>
      </c>
      <c r="E19" s="568">
        <f t="shared" si="0"/>
        <v>8.9326152886103592E-3</v>
      </c>
      <c r="F19" s="566">
        <f t="shared" si="1"/>
        <v>8.9326152886103592E-3</v>
      </c>
      <c r="G19" s="43"/>
      <c r="H19" s="197" t="s">
        <v>1219</v>
      </c>
      <c r="I19" s="242" t="s">
        <v>589</v>
      </c>
      <c r="J19" s="242" t="s">
        <v>881</v>
      </c>
      <c r="K19" s="242" t="s">
        <v>1314</v>
      </c>
      <c r="L19" s="572" t="s">
        <v>882</v>
      </c>
      <c r="M19" s="572"/>
      <c r="N19" s="572"/>
      <c r="O19" s="241" t="s">
        <v>58</v>
      </c>
      <c r="P19" s="243">
        <v>1</v>
      </c>
      <c r="Q19" s="244">
        <v>80000</v>
      </c>
      <c r="R19" s="245">
        <v>102.3</v>
      </c>
      <c r="S19" s="2" t="s">
        <v>66</v>
      </c>
      <c r="T19" s="2" t="s">
        <v>929</v>
      </c>
      <c r="U19" s="2" t="s">
        <v>621</v>
      </c>
      <c r="V19" s="109">
        <v>1</v>
      </c>
      <c r="W19" s="579">
        <v>0.01</v>
      </c>
      <c r="X19" s="130" t="s">
        <v>306</v>
      </c>
      <c r="Y19" s="247">
        <f t="shared" si="2"/>
        <v>81840</v>
      </c>
      <c r="Z19" s="7">
        <f t="shared" si="5"/>
        <v>6.1986237975106287E-2</v>
      </c>
      <c r="AA19" s="17">
        <f t="shared" si="3"/>
        <v>6.1986237975106287E-2</v>
      </c>
      <c r="AB19" s="196" t="str">
        <f t="shared" si="4"/>
        <v/>
      </c>
      <c r="AC19" s="247">
        <f t="shared" si="6"/>
        <v>0</v>
      </c>
      <c r="AD19" s="246">
        <f t="shared" si="7"/>
        <v>0</v>
      </c>
      <c r="AE19" s="18">
        <f t="shared" si="8"/>
        <v>0</v>
      </c>
      <c r="AF19" s="247">
        <f t="shared" si="9"/>
        <v>0</v>
      </c>
      <c r="AG19" s="247">
        <f t="shared" si="10"/>
        <v>0</v>
      </c>
      <c r="AH19" s="45">
        <f t="shared" si="11"/>
        <v>80000</v>
      </c>
      <c r="AI19" s="46">
        <f t="shared" si="12"/>
        <v>6.1986237975106287E-2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</row>
    <row r="20" spans="1:57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197" t="s">
        <v>1196</v>
      </c>
      <c r="I20" s="242" t="s">
        <v>589</v>
      </c>
      <c r="J20" s="242" t="s">
        <v>724</v>
      </c>
      <c r="K20" s="242" t="s">
        <v>1197</v>
      </c>
      <c r="L20" s="572" t="s">
        <v>896</v>
      </c>
      <c r="M20" s="572"/>
      <c r="N20" s="572"/>
      <c r="O20" s="241" t="s">
        <v>58</v>
      </c>
      <c r="P20" s="243">
        <v>1</v>
      </c>
      <c r="Q20" s="244">
        <v>160000</v>
      </c>
      <c r="R20" s="245">
        <v>101.61</v>
      </c>
      <c r="S20" s="2" t="s">
        <v>66</v>
      </c>
      <c r="T20" s="2" t="s">
        <v>929</v>
      </c>
      <c r="U20" s="2" t="s">
        <v>622</v>
      </c>
      <c r="V20" s="109">
        <v>1</v>
      </c>
      <c r="W20" s="579">
        <v>0.01</v>
      </c>
      <c r="X20" s="130" t="s">
        <v>306</v>
      </c>
      <c r="Y20" s="247">
        <f t="shared" si="2"/>
        <v>162576</v>
      </c>
      <c r="Z20" s="7">
        <f t="shared" si="5"/>
        <v>0.12313629795993254</v>
      </c>
      <c r="AA20" s="17">
        <f t="shared" si="3"/>
        <v>0.12313629795993254</v>
      </c>
      <c r="AB20" s="196" t="str">
        <f t="shared" si="4"/>
        <v/>
      </c>
      <c r="AC20" s="247">
        <f t="shared" si="6"/>
        <v>0</v>
      </c>
      <c r="AD20" s="246">
        <f t="shared" si="7"/>
        <v>0</v>
      </c>
      <c r="AE20" s="18">
        <f t="shared" si="8"/>
        <v>0</v>
      </c>
      <c r="AF20" s="247">
        <f t="shared" si="9"/>
        <v>0</v>
      </c>
      <c r="AG20" s="247">
        <f t="shared" si="10"/>
        <v>0</v>
      </c>
      <c r="AH20" s="45">
        <f t="shared" si="11"/>
        <v>160000</v>
      </c>
      <c r="AI20" s="46">
        <f t="shared" si="12"/>
        <v>0.12313629795993254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</row>
    <row r="21" spans="1:57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197" t="s">
        <v>1228</v>
      </c>
      <c r="I21" s="242" t="s">
        <v>589</v>
      </c>
      <c r="J21" s="242" t="s">
        <v>728</v>
      </c>
      <c r="K21" s="242" t="s">
        <v>1229</v>
      </c>
      <c r="L21" s="572" t="s">
        <v>899</v>
      </c>
      <c r="M21" s="572"/>
      <c r="N21" s="572"/>
      <c r="O21" s="241" t="s">
        <v>58</v>
      </c>
      <c r="P21" s="243">
        <v>1</v>
      </c>
      <c r="Q21" s="244">
        <v>105000</v>
      </c>
      <c r="R21" s="245">
        <v>99.38</v>
      </c>
      <c r="S21" s="2" t="s">
        <v>66</v>
      </c>
      <c r="T21" s="2" t="s">
        <v>929</v>
      </c>
      <c r="U21" s="2" t="s">
        <v>621</v>
      </c>
      <c r="V21" s="109">
        <v>1</v>
      </c>
      <c r="W21" s="579">
        <v>0.01</v>
      </c>
      <c r="X21" s="130" t="s">
        <v>306</v>
      </c>
      <c r="Y21" s="247">
        <f t="shared" si="2"/>
        <v>104349</v>
      </c>
      <c r="Z21" s="7">
        <f t="shared" si="5"/>
        <v>7.9034725641060191E-2</v>
      </c>
      <c r="AA21" s="17">
        <f t="shared" si="3"/>
        <v>7.9034725641060191E-2</v>
      </c>
      <c r="AB21" s="196" t="str">
        <f t="shared" si="4"/>
        <v/>
      </c>
      <c r="AC21" s="247">
        <f t="shared" si="6"/>
        <v>0</v>
      </c>
      <c r="AD21" s="246">
        <f t="shared" si="7"/>
        <v>0</v>
      </c>
      <c r="AE21" s="18">
        <f t="shared" si="8"/>
        <v>0</v>
      </c>
      <c r="AF21" s="247">
        <f t="shared" si="9"/>
        <v>0</v>
      </c>
      <c r="AG21" s="247">
        <f t="shared" si="10"/>
        <v>0</v>
      </c>
      <c r="AH21" s="45">
        <f t="shared" si="11"/>
        <v>105000</v>
      </c>
      <c r="AI21" s="46">
        <f t="shared" si="12"/>
        <v>7.9034725641060191E-2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</row>
    <row r="22" spans="1:57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1230</v>
      </c>
      <c r="I22" s="242" t="s">
        <v>589</v>
      </c>
      <c r="J22" s="242" t="s">
        <v>729</v>
      </c>
      <c r="K22" s="242" t="s">
        <v>1231</v>
      </c>
      <c r="L22" s="572" t="s">
        <v>900</v>
      </c>
      <c r="M22" s="572"/>
      <c r="N22" s="572"/>
      <c r="O22" s="241" t="s">
        <v>58</v>
      </c>
      <c r="P22" s="243">
        <v>1</v>
      </c>
      <c r="Q22" s="244">
        <v>105000</v>
      </c>
      <c r="R22" s="245">
        <v>98.98</v>
      </c>
      <c r="S22" s="2" t="s">
        <v>66</v>
      </c>
      <c r="T22" s="2" t="s">
        <v>929</v>
      </c>
      <c r="U22" s="2" t="s">
        <v>622</v>
      </c>
      <c r="V22" s="109">
        <v>1</v>
      </c>
      <c r="W22" s="579">
        <v>0.01</v>
      </c>
      <c r="X22" s="130" t="s">
        <v>306</v>
      </c>
      <c r="Y22" s="247">
        <f t="shared" si="2"/>
        <v>103929</v>
      </c>
      <c r="Z22" s="7">
        <f t="shared" si="5"/>
        <v>7.8716614449105826E-2</v>
      </c>
      <c r="AA22" s="17">
        <f t="shared" si="3"/>
        <v>7.8716614449105826E-2</v>
      </c>
      <c r="AB22" s="196" t="str">
        <f t="shared" si="4"/>
        <v/>
      </c>
      <c r="AC22" s="247">
        <f t="shared" si="6"/>
        <v>0</v>
      </c>
      <c r="AD22" s="246">
        <f t="shared" si="7"/>
        <v>0</v>
      </c>
      <c r="AE22" s="18">
        <f t="shared" si="8"/>
        <v>0</v>
      </c>
      <c r="AF22" s="247">
        <f t="shared" si="9"/>
        <v>0</v>
      </c>
      <c r="AG22" s="247">
        <f t="shared" si="10"/>
        <v>0</v>
      </c>
      <c r="AH22" s="45">
        <f t="shared" si="11"/>
        <v>105000</v>
      </c>
      <c r="AI22" s="46">
        <f t="shared" si="12"/>
        <v>7.8716614449105826E-2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</row>
    <row r="23" spans="1:57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1217</v>
      </c>
      <c r="I23" s="242" t="s">
        <v>589</v>
      </c>
      <c r="J23" s="242" t="s">
        <v>723</v>
      </c>
      <c r="K23" s="242" t="s">
        <v>1218</v>
      </c>
      <c r="L23" s="572" t="s">
        <v>894</v>
      </c>
      <c r="M23" s="572"/>
      <c r="N23" s="572"/>
      <c r="O23" s="241" t="s">
        <v>58</v>
      </c>
      <c r="P23" s="243">
        <v>1</v>
      </c>
      <c r="Q23" s="244">
        <v>135000</v>
      </c>
      <c r="R23" s="245">
        <v>98.29</v>
      </c>
      <c r="S23" s="2" t="s">
        <v>66</v>
      </c>
      <c r="T23" s="2" t="s">
        <v>615</v>
      </c>
      <c r="U23" s="2" t="s">
        <v>621</v>
      </c>
      <c r="V23" s="109">
        <v>0</v>
      </c>
      <c r="W23" s="579">
        <v>0.01</v>
      </c>
      <c r="X23" s="130" t="s">
        <v>306</v>
      </c>
      <c r="Y23" s="247">
        <f t="shared" si="2"/>
        <v>132691.5</v>
      </c>
      <c r="Z23" s="7">
        <f t="shared" si="5"/>
        <v>0.10050155054098016</v>
      </c>
      <c r="AA23" s="17">
        <f t="shared" si="3"/>
        <v>0.10050155054098016</v>
      </c>
      <c r="AB23" s="196" t="str">
        <f t="shared" si="4"/>
        <v/>
      </c>
      <c r="AC23" s="247">
        <f t="shared" si="6"/>
        <v>0</v>
      </c>
      <c r="AD23" s="246">
        <f t="shared" si="7"/>
        <v>0</v>
      </c>
      <c r="AE23" s="18">
        <f t="shared" si="8"/>
        <v>0</v>
      </c>
      <c r="AF23" s="247">
        <f t="shared" si="9"/>
        <v>0</v>
      </c>
      <c r="AG23" s="247">
        <f t="shared" si="10"/>
        <v>0</v>
      </c>
      <c r="AH23" s="45">
        <f t="shared" si="11"/>
        <v>135000</v>
      </c>
      <c r="AI23" s="46">
        <f t="shared" si="12"/>
        <v>0.10050155054098016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</row>
    <row r="24" spans="1:57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1223</v>
      </c>
      <c r="I24" s="242" t="s">
        <v>589</v>
      </c>
      <c r="J24" s="242" t="s">
        <v>725</v>
      </c>
      <c r="K24" s="242" t="s">
        <v>1224</v>
      </c>
      <c r="L24" s="572" t="s">
        <v>897</v>
      </c>
      <c r="M24" s="572"/>
      <c r="N24" s="572"/>
      <c r="O24" s="241" t="s">
        <v>58</v>
      </c>
      <c r="P24" s="243">
        <v>1</v>
      </c>
      <c r="Q24" s="244">
        <v>105000</v>
      </c>
      <c r="R24" s="245">
        <v>93.55</v>
      </c>
      <c r="S24" s="2" t="s">
        <v>66</v>
      </c>
      <c r="T24" s="2" t="s">
        <v>930</v>
      </c>
      <c r="U24" s="2" t="s">
        <v>621</v>
      </c>
      <c r="V24" s="109">
        <v>0</v>
      </c>
      <c r="W24" s="579">
        <v>0.01</v>
      </c>
      <c r="X24" s="130" t="s">
        <v>306</v>
      </c>
      <c r="Y24" s="247">
        <f t="shared" si="2"/>
        <v>98227.5</v>
      </c>
      <c r="Z24" s="7">
        <f t="shared" si="5"/>
        <v>7.4398255018325421E-2</v>
      </c>
      <c r="AA24" s="17">
        <f t="shared" si="3"/>
        <v>7.4398255018325421E-2</v>
      </c>
      <c r="AB24" s="196" t="str">
        <f t="shared" si="4"/>
        <v/>
      </c>
      <c r="AC24" s="247">
        <f t="shared" si="6"/>
        <v>0</v>
      </c>
      <c r="AD24" s="246">
        <f t="shared" si="7"/>
        <v>0</v>
      </c>
      <c r="AE24" s="18">
        <f t="shared" si="8"/>
        <v>0</v>
      </c>
      <c r="AF24" s="247">
        <f t="shared" si="9"/>
        <v>0</v>
      </c>
      <c r="AG24" s="247">
        <f t="shared" si="10"/>
        <v>0</v>
      </c>
      <c r="AH24" s="45">
        <f t="shared" si="11"/>
        <v>105000</v>
      </c>
      <c r="AI24" s="46">
        <f t="shared" si="12"/>
        <v>7.4398255018325421E-2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</row>
    <row r="25" spans="1:57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1256</v>
      </c>
      <c r="I25" s="242" t="s">
        <v>589</v>
      </c>
      <c r="J25" s="242" t="s">
        <v>727</v>
      </c>
      <c r="K25" s="242" t="s">
        <v>1257</v>
      </c>
      <c r="L25" s="572" t="s">
        <v>898</v>
      </c>
      <c r="M25" s="572"/>
      <c r="N25" s="572"/>
      <c r="O25" s="241" t="s">
        <v>58</v>
      </c>
      <c r="P25" s="243">
        <v>1</v>
      </c>
      <c r="Q25" s="244">
        <v>130000</v>
      </c>
      <c r="R25" s="245">
        <v>90.19</v>
      </c>
      <c r="S25" s="2" t="s">
        <v>66</v>
      </c>
      <c r="T25" s="2" t="s">
        <v>930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117247</v>
      </c>
      <c r="Z25" s="7">
        <f t="shared" si="5"/>
        <v>8.8803768864458538E-2</v>
      </c>
      <c r="AA25" s="17">
        <f t="shared" si="3"/>
        <v>8.8803768864458538E-2</v>
      </c>
      <c r="AB25" s="196" t="str">
        <f t="shared" si="4"/>
        <v/>
      </c>
      <c r="AC25" s="247">
        <f t="shared" si="6"/>
        <v>0</v>
      </c>
      <c r="AD25" s="246">
        <f t="shared" si="7"/>
        <v>0</v>
      </c>
      <c r="AE25" s="18">
        <f t="shared" si="8"/>
        <v>0</v>
      </c>
      <c r="AF25" s="247">
        <f t="shared" si="9"/>
        <v>0</v>
      </c>
      <c r="AG25" s="247">
        <f t="shared" si="10"/>
        <v>0</v>
      </c>
      <c r="AH25" s="45">
        <f t="shared" si="11"/>
        <v>130000</v>
      </c>
      <c r="AI25" s="46">
        <f t="shared" si="12"/>
        <v>8.8803768864458538E-2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</row>
    <row r="26" spans="1:57" x14ac:dyDescent="0.25">
      <c r="A26" s="585"/>
      <c r="B26" s="529" t="s">
        <v>227</v>
      </c>
      <c r="C26" s="530" t="s">
        <v>622</v>
      </c>
      <c r="D26" s="567">
        <v>0</v>
      </c>
      <c r="E26" s="568">
        <f t="shared" si="0"/>
        <v>7.8530746624092485E-2</v>
      </c>
      <c r="F26" s="566">
        <f t="shared" si="1"/>
        <v>7.8530746624092485E-2</v>
      </c>
      <c r="G26" s="43"/>
      <c r="H26" s="197" t="s">
        <v>1124</v>
      </c>
      <c r="I26" s="242" t="s">
        <v>589</v>
      </c>
      <c r="J26" s="242" t="s">
        <v>701</v>
      </c>
      <c r="K26" s="242" t="s">
        <v>544</v>
      </c>
      <c r="L26" s="572" t="s">
        <v>53</v>
      </c>
      <c r="M26" s="572"/>
      <c r="N26" s="572"/>
      <c r="O26" s="241" t="s">
        <v>58</v>
      </c>
      <c r="P26" s="243">
        <v>1</v>
      </c>
      <c r="Q26" s="244">
        <v>99</v>
      </c>
      <c r="R26" s="245">
        <v>2808.107</v>
      </c>
      <c r="S26" s="2" t="s">
        <v>228</v>
      </c>
      <c r="T26" s="2" t="s">
        <v>229</v>
      </c>
      <c r="U26" s="2" t="s">
        <v>621</v>
      </c>
      <c r="V26" s="109">
        <v>0</v>
      </c>
      <c r="W26" s="579">
        <v>1</v>
      </c>
      <c r="X26" s="130">
        <v>0.1</v>
      </c>
      <c r="Y26" s="247">
        <f t="shared" si="2"/>
        <v>278002.59299999999</v>
      </c>
      <c r="Z26" s="7">
        <f t="shared" si="5"/>
        <v>0.2105612767276957</v>
      </c>
      <c r="AA26" s="17">
        <f t="shared" si="3"/>
        <v>0.2105612767276957</v>
      </c>
      <c r="AB26" s="196">
        <f t="shared" si="4"/>
        <v>0.1105612767276957</v>
      </c>
      <c r="AC26" s="247">
        <f t="shared" si="6"/>
        <v>0</v>
      </c>
      <c r="AD26" s="246">
        <f t="shared" si="7"/>
        <v>0</v>
      </c>
      <c r="AE26" s="18">
        <f t="shared" si="8"/>
        <v>0</v>
      </c>
      <c r="AF26" s="247">
        <f t="shared" si="9"/>
        <v>0</v>
      </c>
      <c r="AG26" s="247">
        <f t="shared" si="10"/>
        <v>0</v>
      </c>
      <c r="AH26" s="45">
        <f t="shared" si="11"/>
        <v>99</v>
      </c>
      <c r="AI26" s="46">
        <f t="shared" si="12"/>
        <v>0.2105612767276957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</row>
    <row r="27" spans="1:57" x14ac:dyDescent="0.25">
      <c r="A27" s="585"/>
      <c r="B27" s="529" t="s">
        <v>225</v>
      </c>
      <c r="C27" s="530" t="s">
        <v>622</v>
      </c>
      <c r="D27" s="567">
        <v>0</v>
      </c>
      <c r="E27" s="568">
        <f t="shared" si="0"/>
        <v>4.2425808004112796E-2</v>
      </c>
      <c r="F27" s="566">
        <f t="shared" si="1"/>
        <v>4.2425808004112796E-2</v>
      </c>
      <c r="G27" s="43"/>
      <c r="H27" s="197" t="s">
        <v>1172</v>
      </c>
      <c r="I27" s="242" t="s">
        <v>589</v>
      </c>
      <c r="J27" s="242" t="s">
        <v>700</v>
      </c>
      <c r="K27" s="242" t="s">
        <v>542</v>
      </c>
      <c r="L27" s="572" t="s">
        <v>5</v>
      </c>
      <c r="M27" s="572"/>
      <c r="N27" s="572"/>
      <c r="O27" s="241" t="s">
        <v>58</v>
      </c>
      <c r="P27" s="243">
        <v>1</v>
      </c>
      <c r="Q27" s="244">
        <v>50</v>
      </c>
      <c r="R27" s="245">
        <v>1120.29</v>
      </c>
      <c r="S27" s="2" t="s">
        <v>224</v>
      </c>
      <c r="T27" s="2" t="s">
        <v>225</v>
      </c>
      <c r="U27" s="2" t="s">
        <v>622</v>
      </c>
      <c r="V27" s="109">
        <v>0.3</v>
      </c>
      <c r="W27" s="579">
        <v>1</v>
      </c>
      <c r="X27" s="130">
        <v>0</v>
      </c>
      <c r="Y27" s="247">
        <f t="shared" si="2"/>
        <v>56014.5</v>
      </c>
      <c r="Z27" s="7">
        <f t="shared" si="5"/>
        <v>4.2425808004112796E-2</v>
      </c>
      <c r="AA27" s="17">
        <f t="shared" si="3"/>
        <v>4.2425808004112796E-2</v>
      </c>
      <c r="AB27" s="196">
        <f t="shared" si="4"/>
        <v>4.2425808004112796E-2</v>
      </c>
      <c r="AC27" s="247">
        <f t="shared" si="6"/>
        <v>0</v>
      </c>
      <c r="AD27" s="246">
        <f t="shared" si="7"/>
        <v>0</v>
      </c>
      <c r="AE27" s="18">
        <f t="shared" si="8"/>
        <v>0</v>
      </c>
      <c r="AF27" s="247">
        <f t="shared" si="9"/>
        <v>0</v>
      </c>
      <c r="AG27" s="247">
        <f t="shared" si="10"/>
        <v>0</v>
      </c>
      <c r="AH27" s="45">
        <f t="shared" si="11"/>
        <v>50</v>
      </c>
      <c r="AI27" s="46">
        <f t="shared" si="12"/>
        <v>4.2425808004112796E-2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</row>
    <row r="28" spans="1:57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ref="Y28:Y78" si="13">IF(H28&lt;&gt;"",R28*W28*Q28*P28,"")</f>
        <v/>
      </c>
      <c r="Z28" s="7" t="str">
        <f t="shared" ref="Z28:Z78" si="14">IF(H28&lt;&gt;"",Y28/($D$6+$D$7),"")</f>
        <v/>
      </c>
      <c r="AA28" s="17" t="str">
        <f t="shared" si="3"/>
        <v/>
      </c>
      <c r="AB28" s="196" t="str">
        <f t="shared" ref="AB28:AB78" si="15">IF(AND(S28&lt;&gt;"",X28&lt;&gt;"-"),AA28-X28,"")</f>
        <v/>
      </c>
      <c r="AC28" s="247" t="str">
        <f t="shared" ref="AC28:AC78" si="16">IF(AND($AA28&lt;&gt;"",Q28&lt;&gt;""),($D$6+$D$7)*AA28-Y28,"")</f>
        <v/>
      </c>
      <c r="AD28" s="246" t="str">
        <f t="shared" ref="AD28:AD78" si="17">IF(AND($AC28&lt;&gt;""),AC28/R28/W28/P28,"")</f>
        <v/>
      </c>
      <c r="AE28" s="18" t="str">
        <f t="shared" ref="AE28:AE78" si="18">IF(Q28&lt;&gt;"",ROUND(AD28,0),"")</f>
        <v/>
      </c>
      <c r="AF28" s="247" t="str">
        <f t="shared" ref="AF28:AF78" si="19">IF(AD28&lt;&gt;"",AE28*R28*W28,"")</f>
        <v/>
      </c>
      <c r="AG28" s="247" t="str">
        <f t="shared" ref="AG28:AG78" si="20">IF(AD28&lt;&gt;"",AE28*R28*W28*P28,"")</f>
        <v/>
      </c>
      <c r="AH28" s="45" t="str">
        <f t="shared" ref="AH28:AH78" si="21">IF(H28&lt;&gt;"",AE28+Q28,"")</f>
        <v/>
      </c>
      <c r="AI28" s="46" t="str">
        <f t="shared" ref="AI28:AI78" si="22">IF(AH28&lt;&gt;"",(AH28*R28*W28*P28)/($D$6+$D$7),"")</f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</row>
    <row r="29" spans="1:57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3"/>
        <v/>
      </c>
      <c r="Z29" s="7" t="str">
        <f t="shared" si="14"/>
        <v/>
      </c>
      <c r="AA29" s="17" t="str">
        <f t="shared" si="3"/>
        <v/>
      </c>
      <c r="AB29" s="196" t="str">
        <f t="shared" si="15"/>
        <v/>
      </c>
      <c r="AC29" s="247" t="str">
        <f t="shared" si="16"/>
        <v/>
      </c>
      <c r="AD29" s="246" t="str">
        <f t="shared" si="17"/>
        <v/>
      </c>
      <c r="AE29" s="18" t="str">
        <f t="shared" si="18"/>
        <v/>
      </c>
      <c r="AF29" s="247" t="str">
        <f t="shared" si="19"/>
        <v/>
      </c>
      <c r="AG29" s="247" t="str">
        <f t="shared" si="20"/>
        <v/>
      </c>
      <c r="AH29" s="45" t="str">
        <f t="shared" si="21"/>
        <v/>
      </c>
      <c r="AI29" s="46" t="str">
        <f t="shared" si="22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</row>
    <row r="30" spans="1:57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3"/>
        <v/>
      </c>
      <c r="Z30" s="7" t="str">
        <f t="shared" si="14"/>
        <v/>
      </c>
      <c r="AA30" s="17" t="str">
        <f t="shared" si="3"/>
        <v/>
      </c>
      <c r="AB30" s="196" t="str">
        <f t="shared" si="15"/>
        <v/>
      </c>
      <c r="AC30" s="247" t="str">
        <f t="shared" si="16"/>
        <v/>
      </c>
      <c r="AD30" s="246" t="str">
        <f t="shared" si="17"/>
        <v/>
      </c>
      <c r="AE30" s="18" t="str">
        <f t="shared" si="18"/>
        <v/>
      </c>
      <c r="AF30" s="247" t="str">
        <f t="shared" si="19"/>
        <v/>
      </c>
      <c r="AG30" s="247" t="str">
        <f t="shared" si="20"/>
        <v/>
      </c>
      <c r="AH30" s="45" t="str">
        <f t="shared" si="21"/>
        <v/>
      </c>
      <c r="AI30" s="46" t="str">
        <f t="shared" si="22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</row>
    <row r="31" spans="1:57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3"/>
        <v/>
      </c>
      <c r="Z31" s="7" t="str">
        <f t="shared" si="14"/>
        <v/>
      </c>
      <c r="AA31" s="17" t="str">
        <f t="shared" si="3"/>
        <v/>
      </c>
      <c r="AB31" s="196" t="str">
        <f t="shared" si="15"/>
        <v/>
      </c>
      <c r="AC31" s="247" t="str">
        <f t="shared" si="16"/>
        <v/>
      </c>
      <c r="AD31" s="246" t="str">
        <f t="shared" si="17"/>
        <v/>
      </c>
      <c r="AE31" s="18" t="str">
        <f t="shared" si="18"/>
        <v/>
      </c>
      <c r="AF31" s="247" t="str">
        <f t="shared" si="19"/>
        <v/>
      </c>
      <c r="AG31" s="247" t="str">
        <f t="shared" si="20"/>
        <v/>
      </c>
      <c r="AH31" s="45" t="str">
        <f t="shared" si="21"/>
        <v/>
      </c>
      <c r="AI31" s="46" t="str">
        <f t="shared" si="22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</row>
    <row r="32" spans="1:57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3"/>
        <v/>
      </c>
      <c r="Z32" s="7" t="str">
        <f t="shared" si="14"/>
        <v/>
      </c>
      <c r="AA32" s="17" t="str">
        <f t="shared" si="3"/>
        <v/>
      </c>
      <c r="AB32" s="196" t="str">
        <f t="shared" si="15"/>
        <v/>
      </c>
      <c r="AC32" s="247" t="str">
        <f t="shared" si="16"/>
        <v/>
      </c>
      <c r="AD32" s="246" t="str">
        <f t="shared" si="17"/>
        <v/>
      </c>
      <c r="AE32" s="18" t="str">
        <f t="shared" si="18"/>
        <v/>
      </c>
      <c r="AF32" s="247" t="str">
        <f t="shared" si="19"/>
        <v/>
      </c>
      <c r="AG32" s="247" t="str">
        <f t="shared" si="20"/>
        <v/>
      </c>
      <c r="AH32" s="45" t="str">
        <f t="shared" si="21"/>
        <v/>
      </c>
      <c r="AI32" s="46" t="str">
        <f t="shared" si="22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</row>
    <row r="33" spans="1:57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3"/>
        <v/>
      </c>
      <c r="Z33" s="7" t="str">
        <f t="shared" si="14"/>
        <v/>
      </c>
      <c r="AA33" s="17" t="str">
        <f t="shared" si="3"/>
        <v/>
      </c>
      <c r="AB33" s="196" t="str">
        <f t="shared" si="15"/>
        <v/>
      </c>
      <c r="AC33" s="247" t="str">
        <f t="shared" si="16"/>
        <v/>
      </c>
      <c r="AD33" s="246" t="str">
        <f t="shared" si="17"/>
        <v/>
      </c>
      <c r="AE33" s="18" t="str">
        <f t="shared" si="18"/>
        <v/>
      </c>
      <c r="AF33" s="247" t="str">
        <f t="shared" si="19"/>
        <v/>
      </c>
      <c r="AG33" s="247" t="str">
        <f t="shared" si="20"/>
        <v/>
      </c>
      <c r="AH33" s="45" t="str">
        <f t="shared" si="21"/>
        <v/>
      </c>
      <c r="AI33" s="46" t="str">
        <f t="shared" si="22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</row>
    <row r="34" spans="1:57" x14ac:dyDescent="0.25">
      <c r="A34" s="585"/>
      <c r="B34" s="529" t="s">
        <v>929</v>
      </c>
      <c r="C34" s="530" t="s">
        <v>621</v>
      </c>
      <c r="D34" s="567">
        <v>0.3</v>
      </c>
      <c r="E34" s="568">
        <f t="shared" si="0"/>
        <v>0.19399306652268611</v>
      </c>
      <c r="F34" s="566">
        <f t="shared" si="1"/>
        <v>-0.10600693347731388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3"/>
        <v/>
      </c>
      <c r="Z34" s="7" t="str">
        <f t="shared" si="14"/>
        <v/>
      </c>
      <c r="AA34" s="17" t="str">
        <f t="shared" si="3"/>
        <v/>
      </c>
      <c r="AB34" s="196" t="str">
        <f t="shared" si="15"/>
        <v/>
      </c>
      <c r="AC34" s="247" t="str">
        <f t="shared" si="16"/>
        <v/>
      </c>
      <c r="AD34" s="246" t="str">
        <f t="shared" si="17"/>
        <v/>
      </c>
      <c r="AE34" s="18" t="str">
        <f t="shared" si="18"/>
        <v/>
      </c>
      <c r="AF34" s="247" t="str">
        <f t="shared" si="19"/>
        <v/>
      </c>
      <c r="AG34" s="247" t="str">
        <f t="shared" si="20"/>
        <v/>
      </c>
      <c r="AH34" s="45" t="str">
        <f t="shared" si="21"/>
        <v/>
      </c>
      <c r="AI34" s="46" t="str">
        <f t="shared" si="22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</row>
    <row r="35" spans="1:57" x14ac:dyDescent="0.25">
      <c r="A35" s="585"/>
      <c r="B35" s="529" t="s">
        <v>929</v>
      </c>
      <c r="C35" s="530" t="s">
        <v>622</v>
      </c>
      <c r="D35" s="567">
        <v>0.3</v>
      </c>
      <c r="E35" s="568">
        <f t="shared" si="0"/>
        <v>0.20185291240903835</v>
      </c>
      <c r="F35" s="566">
        <f t="shared" si="1"/>
        <v>-9.8147087590961635E-2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3"/>
        <v/>
      </c>
      <c r="Z35" s="7" t="str">
        <f t="shared" si="14"/>
        <v/>
      </c>
      <c r="AA35" s="17" t="str">
        <f t="shared" si="3"/>
        <v/>
      </c>
      <c r="AB35" s="196" t="str">
        <f t="shared" si="15"/>
        <v/>
      </c>
      <c r="AC35" s="247" t="str">
        <f t="shared" si="16"/>
        <v/>
      </c>
      <c r="AD35" s="246" t="str">
        <f t="shared" si="17"/>
        <v/>
      </c>
      <c r="AE35" s="18" t="str">
        <f t="shared" si="18"/>
        <v/>
      </c>
      <c r="AF35" s="247" t="str">
        <f t="shared" si="19"/>
        <v/>
      </c>
      <c r="AG35" s="247" t="str">
        <f t="shared" si="20"/>
        <v/>
      </c>
      <c r="AH35" s="45" t="str">
        <f t="shared" si="21"/>
        <v/>
      </c>
      <c r="AI35" s="46" t="str">
        <f t="shared" si="22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</row>
    <row r="36" spans="1:57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3"/>
        <v/>
      </c>
      <c r="Z36" s="7" t="str">
        <f t="shared" si="14"/>
        <v/>
      </c>
      <c r="AA36" s="17" t="str">
        <f t="shared" si="3"/>
        <v/>
      </c>
      <c r="AB36" s="196" t="str">
        <f t="shared" si="15"/>
        <v/>
      </c>
      <c r="AC36" s="247" t="str">
        <f t="shared" si="16"/>
        <v/>
      </c>
      <c r="AD36" s="246" t="str">
        <f t="shared" si="17"/>
        <v/>
      </c>
      <c r="AE36" s="18" t="str">
        <f t="shared" si="18"/>
        <v/>
      </c>
      <c r="AF36" s="247" t="str">
        <f t="shared" si="19"/>
        <v/>
      </c>
      <c r="AG36" s="247" t="str">
        <f t="shared" si="20"/>
        <v/>
      </c>
      <c r="AH36" s="45" t="str">
        <f t="shared" si="21"/>
        <v/>
      </c>
      <c r="AI36" s="46" t="str">
        <f t="shared" si="22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</row>
    <row r="37" spans="1:57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0.10050155054098016</v>
      </c>
      <c r="F37" s="566">
        <f t="shared" si="1"/>
        <v>-4.9498449459019836E-2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3"/>
        <v/>
      </c>
      <c r="Z37" s="7" t="str">
        <f t="shared" si="14"/>
        <v/>
      </c>
      <c r="AA37" s="17" t="str">
        <f t="shared" si="3"/>
        <v/>
      </c>
      <c r="AB37" s="196" t="str">
        <f t="shared" si="15"/>
        <v/>
      </c>
      <c r="AC37" s="247" t="str">
        <f t="shared" si="16"/>
        <v/>
      </c>
      <c r="AD37" s="246" t="str">
        <f t="shared" si="17"/>
        <v/>
      </c>
      <c r="AE37" s="18" t="str">
        <f t="shared" si="18"/>
        <v/>
      </c>
      <c r="AF37" s="247" t="str">
        <f t="shared" si="19"/>
        <v/>
      </c>
      <c r="AG37" s="247" t="str">
        <f t="shared" si="20"/>
        <v/>
      </c>
      <c r="AH37" s="45" t="str">
        <f t="shared" si="21"/>
        <v/>
      </c>
      <c r="AI37" s="46" t="str">
        <f t="shared" si="22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</row>
    <row r="38" spans="1:57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3"/>
        <v/>
      </c>
      <c r="Z38" s="7" t="str">
        <f t="shared" si="14"/>
        <v/>
      </c>
      <c r="AA38" s="17" t="str">
        <f t="shared" si="3"/>
        <v/>
      </c>
      <c r="AB38" s="196" t="str">
        <f t="shared" si="15"/>
        <v/>
      </c>
      <c r="AC38" s="247" t="str">
        <f t="shared" si="16"/>
        <v/>
      </c>
      <c r="AD38" s="246" t="str">
        <f t="shared" si="17"/>
        <v/>
      </c>
      <c r="AE38" s="18" t="str">
        <f t="shared" si="18"/>
        <v/>
      </c>
      <c r="AF38" s="247" t="str">
        <f t="shared" si="19"/>
        <v/>
      </c>
      <c r="AG38" s="247" t="str">
        <f t="shared" si="20"/>
        <v/>
      </c>
      <c r="AH38" s="45" t="str">
        <f t="shared" si="21"/>
        <v/>
      </c>
      <c r="AI38" s="46" t="str">
        <f t="shared" si="22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</row>
    <row r="39" spans="1:57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3"/>
        <v/>
      </c>
      <c r="Z39" s="7" t="str">
        <f t="shared" si="14"/>
        <v/>
      </c>
      <c r="AA39" s="17" t="str">
        <f t="shared" si="3"/>
        <v/>
      </c>
      <c r="AB39" s="196" t="str">
        <f t="shared" si="15"/>
        <v/>
      </c>
      <c r="AC39" s="247" t="str">
        <f t="shared" si="16"/>
        <v/>
      </c>
      <c r="AD39" s="246" t="str">
        <f t="shared" si="17"/>
        <v/>
      </c>
      <c r="AE39" s="18" t="str">
        <f t="shared" si="18"/>
        <v/>
      </c>
      <c r="AF39" s="247" t="str">
        <f t="shared" si="19"/>
        <v/>
      </c>
      <c r="AG39" s="247" t="str">
        <f t="shared" si="20"/>
        <v/>
      </c>
      <c r="AH39" s="45" t="str">
        <f t="shared" si="21"/>
        <v/>
      </c>
      <c r="AI39" s="46" t="str">
        <f t="shared" si="22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</row>
    <row r="40" spans="1:57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0.16320202388278396</v>
      </c>
      <c r="F40" s="571">
        <f t="shared" si="1"/>
        <v>1.3202023882783964E-2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3"/>
        <v/>
      </c>
      <c r="Z40" s="7" t="str">
        <f t="shared" si="14"/>
        <v/>
      </c>
      <c r="AA40" s="17" t="str">
        <f t="shared" si="3"/>
        <v/>
      </c>
      <c r="AB40" s="196" t="str">
        <f t="shared" si="15"/>
        <v/>
      </c>
      <c r="AC40" s="247" t="str">
        <f t="shared" si="16"/>
        <v/>
      </c>
      <c r="AD40" s="246" t="str">
        <f t="shared" si="17"/>
        <v/>
      </c>
      <c r="AE40" s="18" t="str">
        <f t="shared" si="18"/>
        <v/>
      </c>
      <c r="AF40" s="247" t="str">
        <f t="shared" si="19"/>
        <v/>
      </c>
      <c r="AG40" s="247" t="str">
        <f t="shared" si="20"/>
        <v/>
      </c>
      <c r="AH40" s="45" t="str">
        <f t="shared" si="21"/>
        <v/>
      </c>
      <c r="AI40" s="46" t="str">
        <f t="shared" si="22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</row>
    <row r="41" spans="1:57" x14ac:dyDescent="0.25">
      <c r="A41" s="585"/>
      <c r="B41" s="533" t="s">
        <v>229</v>
      </c>
      <c r="C41" s="534" t="s">
        <v>621</v>
      </c>
      <c r="D41" s="569">
        <v>0.1</v>
      </c>
      <c r="E41" s="570">
        <f t="shared" si="0"/>
        <v>0.2105612767276957</v>
      </c>
      <c r="F41" s="571">
        <f t="shared" si="1"/>
        <v>0.1105612767276957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3"/>
        <v/>
      </c>
      <c r="Z41" s="7" t="str">
        <f t="shared" si="14"/>
        <v/>
      </c>
      <c r="AA41" s="17" t="str">
        <f t="shared" si="3"/>
        <v/>
      </c>
      <c r="AB41" s="196" t="str">
        <f t="shared" si="15"/>
        <v/>
      </c>
      <c r="AC41" s="247" t="str">
        <f t="shared" si="16"/>
        <v/>
      </c>
      <c r="AD41" s="246" t="str">
        <f t="shared" si="17"/>
        <v/>
      </c>
      <c r="AE41" s="18" t="str">
        <f t="shared" si="18"/>
        <v/>
      </c>
      <c r="AF41" s="247" t="str">
        <f t="shared" si="19"/>
        <v/>
      </c>
      <c r="AG41" s="247" t="str">
        <f t="shared" si="20"/>
        <v/>
      </c>
      <c r="AH41" s="45" t="str">
        <f t="shared" si="21"/>
        <v/>
      </c>
      <c r="AI41" s="46" t="str">
        <f t="shared" si="22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</row>
    <row r="42" spans="1:57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3"/>
        <v/>
      </c>
      <c r="Z42" s="7" t="str">
        <f t="shared" si="14"/>
        <v/>
      </c>
      <c r="AA42" s="17" t="str">
        <f t="shared" si="3"/>
        <v/>
      </c>
      <c r="AB42" s="196" t="str">
        <f t="shared" si="15"/>
        <v/>
      </c>
      <c r="AC42" s="247" t="str">
        <f t="shared" si="16"/>
        <v/>
      </c>
      <c r="AD42" s="246" t="str">
        <f t="shared" si="17"/>
        <v/>
      </c>
      <c r="AE42" s="18" t="str">
        <f t="shared" si="18"/>
        <v/>
      </c>
      <c r="AF42" s="247" t="str">
        <f t="shared" si="19"/>
        <v/>
      </c>
      <c r="AG42" s="247" t="str">
        <f t="shared" si="20"/>
        <v/>
      </c>
      <c r="AH42" s="45" t="str">
        <f t="shared" si="21"/>
        <v/>
      </c>
      <c r="AI42" s="46" t="str">
        <f t="shared" si="22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</row>
    <row r="43" spans="1:57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3"/>
        <v/>
      </c>
      <c r="Z43" s="7" t="str">
        <f t="shared" si="14"/>
        <v/>
      </c>
      <c r="AA43" s="17" t="str">
        <f t="shared" si="3"/>
        <v/>
      </c>
      <c r="AB43" s="196" t="str">
        <f t="shared" si="15"/>
        <v/>
      </c>
      <c r="AC43" s="247" t="str">
        <f t="shared" si="16"/>
        <v/>
      </c>
      <c r="AD43" s="246" t="str">
        <f t="shared" si="17"/>
        <v/>
      </c>
      <c r="AE43" s="18" t="str">
        <f t="shared" si="18"/>
        <v/>
      </c>
      <c r="AF43" s="247" t="str">
        <f t="shared" si="19"/>
        <v/>
      </c>
      <c r="AG43" s="247" t="str">
        <f t="shared" si="20"/>
        <v/>
      </c>
      <c r="AH43" s="45" t="str">
        <f t="shared" si="21"/>
        <v/>
      </c>
      <c r="AI43" s="46" t="str">
        <f t="shared" si="22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</row>
    <row r="44" spans="1:57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3"/>
        <v/>
      </c>
      <c r="Z44" s="7" t="str">
        <f t="shared" si="14"/>
        <v/>
      </c>
      <c r="AA44" s="17" t="str">
        <f t="shared" si="3"/>
        <v/>
      </c>
      <c r="AB44" s="196" t="str">
        <f t="shared" si="15"/>
        <v/>
      </c>
      <c r="AC44" s="247" t="str">
        <f t="shared" si="16"/>
        <v/>
      </c>
      <c r="AD44" s="246" t="str">
        <f t="shared" si="17"/>
        <v/>
      </c>
      <c r="AE44" s="18" t="str">
        <f t="shared" si="18"/>
        <v/>
      </c>
      <c r="AF44" s="247" t="str">
        <f t="shared" si="19"/>
        <v/>
      </c>
      <c r="AG44" s="247" t="str">
        <f t="shared" si="20"/>
        <v/>
      </c>
      <c r="AH44" s="45" t="str">
        <f t="shared" si="21"/>
        <v/>
      </c>
      <c r="AI44" s="46" t="str">
        <f t="shared" si="22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</row>
    <row r="45" spans="1:57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3"/>
        <v/>
      </c>
      <c r="Z45" s="7" t="str">
        <f t="shared" si="14"/>
        <v/>
      </c>
      <c r="AA45" s="17" t="str">
        <f t="shared" si="3"/>
        <v/>
      </c>
      <c r="AB45" s="196" t="str">
        <f t="shared" si="15"/>
        <v/>
      </c>
      <c r="AC45" s="247" t="str">
        <f t="shared" si="16"/>
        <v/>
      </c>
      <c r="AD45" s="246" t="str">
        <f t="shared" si="17"/>
        <v/>
      </c>
      <c r="AE45" s="18" t="str">
        <f t="shared" si="18"/>
        <v/>
      </c>
      <c r="AF45" s="247" t="str">
        <f t="shared" si="19"/>
        <v/>
      </c>
      <c r="AG45" s="247" t="str">
        <f t="shared" si="20"/>
        <v/>
      </c>
      <c r="AH45" s="45" t="str">
        <f t="shared" si="21"/>
        <v/>
      </c>
      <c r="AI45" s="46" t="str">
        <f t="shared" si="22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</row>
    <row r="46" spans="1:57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3"/>
        <v/>
      </c>
      <c r="Z46" s="7" t="str">
        <f t="shared" si="14"/>
        <v/>
      </c>
      <c r="AA46" s="17" t="str">
        <f t="shared" si="3"/>
        <v/>
      </c>
      <c r="AB46" s="196" t="str">
        <f t="shared" si="15"/>
        <v/>
      </c>
      <c r="AC46" s="247" t="str">
        <f t="shared" si="16"/>
        <v/>
      </c>
      <c r="AD46" s="246" t="str">
        <f t="shared" si="17"/>
        <v/>
      </c>
      <c r="AE46" s="18" t="str">
        <f t="shared" si="18"/>
        <v/>
      </c>
      <c r="AF46" s="247" t="str">
        <f t="shared" si="19"/>
        <v/>
      </c>
      <c r="AG46" s="247" t="str">
        <f t="shared" si="20"/>
        <v/>
      </c>
      <c r="AH46" s="45" t="str">
        <f t="shared" si="21"/>
        <v/>
      </c>
      <c r="AI46" s="46" t="str">
        <f t="shared" si="22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</row>
    <row r="47" spans="1:57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3"/>
        <v/>
      </c>
      <c r="Z47" s="7" t="str">
        <f t="shared" si="14"/>
        <v/>
      </c>
      <c r="AA47" s="17" t="str">
        <f t="shared" ref="AA47:AA78" si="23">IF(S47&lt;&gt;"",Z47,"")</f>
        <v/>
      </c>
      <c r="AB47" s="196" t="str">
        <f t="shared" si="15"/>
        <v/>
      </c>
      <c r="AC47" s="247" t="str">
        <f t="shared" si="16"/>
        <v/>
      </c>
      <c r="AD47" s="246" t="str">
        <f t="shared" si="17"/>
        <v/>
      </c>
      <c r="AE47" s="18" t="str">
        <f t="shared" si="18"/>
        <v/>
      </c>
      <c r="AF47" s="247" t="str">
        <f t="shared" si="19"/>
        <v/>
      </c>
      <c r="AG47" s="247" t="str">
        <f t="shared" si="20"/>
        <v/>
      </c>
      <c r="AH47" s="45" t="str">
        <f t="shared" si="21"/>
        <v/>
      </c>
      <c r="AI47" s="46" t="str">
        <f t="shared" si="22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</row>
    <row r="48" spans="1:57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3"/>
        <v/>
      </c>
      <c r="Z48" s="7" t="str">
        <f t="shared" si="14"/>
        <v/>
      </c>
      <c r="AA48" s="17" t="str">
        <f t="shared" si="23"/>
        <v/>
      </c>
      <c r="AB48" s="196" t="str">
        <f t="shared" si="15"/>
        <v/>
      </c>
      <c r="AC48" s="247" t="str">
        <f t="shared" si="16"/>
        <v/>
      </c>
      <c r="AD48" s="246" t="str">
        <f t="shared" si="17"/>
        <v/>
      </c>
      <c r="AE48" s="18" t="str">
        <f t="shared" si="18"/>
        <v/>
      </c>
      <c r="AF48" s="247" t="str">
        <f t="shared" si="19"/>
        <v/>
      </c>
      <c r="AG48" s="247" t="str">
        <f t="shared" si="20"/>
        <v/>
      </c>
      <c r="AH48" s="45" t="str">
        <f t="shared" si="21"/>
        <v/>
      </c>
      <c r="AI48" s="46" t="str">
        <f t="shared" si="22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</row>
    <row r="49" spans="1:57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3"/>
        <v/>
      </c>
      <c r="Z49" s="7" t="str">
        <f t="shared" si="14"/>
        <v/>
      </c>
      <c r="AA49" s="17" t="str">
        <f t="shared" si="23"/>
        <v/>
      </c>
      <c r="AB49" s="196" t="str">
        <f t="shared" si="15"/>
        <v/>
      </c>
      <c r="AC49" s="247" t="str">
        <f t="shared" si="16"/>
        <v/>
      </c>
      <c r="AD49" s="246" t="str">
        <f t="shared" si="17"/>
        <v/>
      </c>
      <c r="AE49" s="18" t="str">
        <f t="shared" si="18"/>
        <v/>
      </c>
      <c r="AF49" s="247" t="str">
        <f t="shared" si="19"/>
        <v/>
      </c>
      <c r="AG49" s="247" t="str">
        <f t="shared" si="20"/>
        <v/>
      </c>
      <c r="AH49" s="45" t="str">
        <f t="shared" si="21"/>
        <v/>
      </c>
      <c r="AI49" s="46" t="str">
        <f t="shared" si="22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</row>
    <row r="50" spans="1:57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3"/>
        <v/>
      </c>
      <c r="Z50" s="7" t="str">
        <f t="shared" si="14"/>
        <v/>
      </c>
      <c r="AA50" s="17" t="str">
        <f t="shared" si="23"/>
        <v/>
      </c>
      <c r="AB50" s="196" t="str">
        <f t="shared" si="15"/>
        <v/>
      </c>
      <c r="AC50" s="247" t="str">
        <f t="shared" si="16"/>
        <v/>
      </c>
      <c r="AD50" s="246" t="str">
        <f t="shared" si="17"/>
        <v/>
      </c>
      <c r="AE50" s="18" t="str">
        <f t="shared" si="18"/>
        <v/>
      </c>
      <c r="AF50" s="247" t="str">
        <f t="shared" si="19"/>
        <v/>
      </c>
      <c r="AG50" s="247" t="str">
        <f t="shared" si="20"/>
        <v/>
      </c>
      <c r="AH50" s="45" t="str">
        <f t="shared" si="21"/>
        <v/>
      </c>
      <c r="AI50" s="46" t="str">
        <f t="shared" si="22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</row>
    <row r="51" spans="1:57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3"/>
        <v/>
      </c>
      <c r="Z51" s="7" t="str">
        <f t="shared" si="14"/>
        <v/>
      </c>
      <c r="AA51" s="17" t="str">
        <f t="shared" si="23"/>
        <v/>
      </c>
      <c r="AB51" s="196" t="str">
        <f t="shared" si="15"/>
        <v/>
      </c>
      <c r="AC51" s="247" t="str">
        <f t="shared" si="16"/>
        <v/>
      </c>
      <c r="AD51" s="246" t="str">
        <f t="shared" si="17"/>
        <v/>
      </c>
      <c r="AE51" s="18" t="str">
        <f t="shared" si="18"/>
        <v/>
      </c>
      <c r="AF51" s="247" t="str">
        <f t="shared" si="19"/>
        <v/>
      </c>
      <c r="AG51" s="247" t="str">
        <f t="shared" si="20"/>
        <v/>
      </c>
      <c r="AH51" s="45" t="str">
        <f t="shared" si="21"/>
        <v/>
      </c>
      <c r="AI51" s="46" t="str">
        <f t="shared" si="22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</row>
    <row r="52" spans="1:57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3"/>
        <v/>
      </c>
      <c r="Z52" s="7" t="str">
        <f t="shared" si="14"/>
        <v/>
      </c>
      <c r="AA52" s="17" t="str">
        <f t="shared" si="23"/>
        <v/>
      </c>
      <c r="AB52" s="196" t="str">
        <f t="shared" si="15"/>
        <v/>
      </c>
      <c r="AC52" s="247" t="str">
        <f t="shared" si="16"/>
        <v/>
      </c>
      <c r="AD52" s="246" t="str">
        <f t="shared" si="17"/>
        <v/>
      </c>
      <c r="AE52" s="18" t="str">
        <f t="shared" si="18"/>
        <v/>
      </c>
      <c r="AF52" s="247" t="str">
        <f t="shared" si="19"/>
        <v/>
      </c>
      <c r="AG52" s="247" t="str">
        <f t="shared" si="20"/>
        <v/>
      </c>
      <c r="AH52" s="45" t="str">
        <f t="shared" si="21"/>
        <v/>
      </c>
      <c r="AI52" s="46" t="str">
        <f t="shared" si="22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</row>
    <row r="53" spans="1:57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3"/>
        <v/>
      </c>
      <c r="Z53" s="7" t="str">
        <f t="shared" si="14"/>
        <v/>
      </c>
      <c r="AA53" s="17" t="str">
        <f t="shared" si="23"/>
        <v/>
      </c>
      <c r="AB53" s="196" t="str">
        <f t="shared" si="15"/>
        <v/>
      </c>
      <c r="AC53" s="247" t="str">
        <f t="shared" si="16"/>
        <v/>
      </c>
      <c r="AD53" s="246" t="str">
        <f t="shared" si="17"/>
        <v/>
      </c>
      <c r="AE53" s="18" t="str">
        <f t="shared" si="18"/>
        <v/>
      </c>
      <c r="AF53" s="247" t="str">
        <f t="shared" si="19"/>
        <v/>
      </c>
      <c r="AG53" s="247" t="str">
        <f t="shared" si="20"/>
        <v/>
      </c>
      <c r="AH53" s="45" t="str">
        <f t="shared" si="21"/>
        <v/>
      </c>
      <c r="AI53" s="46" t="str">
        <f t="shared" si="22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</row>
    <row r="54" spans="1:57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3"/>
        <v/>
      </c>
      <c r="Z54" s="7" t="str">
        <f t="shared" si="14"/>
        <v/>
      </c>
      <c r="AA54" s="17" t="str">
        <f t="shared" si="23"/>
        <v/>
      </c>
      <c r="AB54" s="196" t="str">
        <f t="shared" si="15"/>
        <v/>
      </c>
      <c r="AC54" s="247" t="str">
        <f t="shared" si="16"/>
        <v/>
      </c>
      <c r="AD54" s="246" t="str">
        <f t="shared" si="17"/>
        <v/>
      </c>
      <c r="AE54" s="18" t="str">
        <f t="shared" si="18"/>
        <v/>
      </c>
      <c r="AF54" s="247" t="str">
        <f t="shared" si="19"/>
        <v/>
      </c>
      <c r="AG54" s="247" t="str">
        <f t="shared" si="20"/>
        <v/>
      </c>
      <c r="AH54" s="45" t="str">
        <f t="shared" si="21"/>
        <v/>
      </c>
      <c r="AI54" s="46" t="str">
        <f t="shared" si="22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</row>
    <row r="55" spans="1:57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3"/>
        <v/>
      </c>
      <c r="Z55" s="7" t="str">
        <f t="shared" si="14"/>
        <v/>
      </c>
      <c r="AA55" s="17" t="str">
        <f t="shared" si="23"/>
        <v/>
      </c>
      <c r="AB55" s="196" t="str">
        <f t="shared" si="15"/>
        <v/>
      </c>
      <c r="AC55" s="247" t="str">
        <f t="shared" si="16"/>
        <v/>
      </c>
      <c r="AD55" s="246" t="str">
        <f t="shared" si="17"/>
        <v/>
      </c>
      <c r="AE55" s="18" t="str">
        <f t="shared" si="18"/>
        <v/>
      </c>
      <c r="AF55" s="247" t="str">
        <f t="shared" si="19"/>
        <v/>
      </c>
      <c r="AG55" s="247" t="str">
        <f t="shared" si="20"/>
        <v/>
      </c>
      <c r="AH55" s="45" t="str">
        <f t="shared" si="21"/>
        <v/>
      </c>
      <c r="AI55" s="46" t="str">
        <f t="shared" si="22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</row>
    <row r="56" spans="1:57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3"/>
        <v/>
      </c>
      <c r="Z56" s="7" t="str">
        <f t="shared" si="14"/>
        <v/>
      </c>
      <c r="AA56" s="17" t="str">
        <f t="shared" si="23"/>
        <v/>
      </c>
      <c r="AB56" s="196" t="str">
        <f t="shared" si="15"/>
        <v/>
      </c>
      <c r="AC56" s="247" t="str">
        <f t="shared" si="16"/>
        <v/>
      </c>
      <c r="AD56" s="246" t="str">
        <f t="shared" si="17"/>
        <v/>
      </c>
      <c r="AE56" s="18" t="str">
        <f t="shared" si="18"/>
        <v/>
      </c>
      <c r="AF56" s="247" t="str">
        <f t="shared" si="19"/>
        <v/>
      </c>
      <c r="AG56" s="247" t="str">
        <f t="shared" si="20"/>
        <v/>
      </c>
      <c r="AH56" s="45" t="str">
        <f t="shared" si="21"/>
        <v/>
      </c>
      <c r="AI56" s="46" t="str">
        <f t="shared" si="22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</row>
    <row r="57" spans="1:57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3"/>
        <v/>
      </c>
      <c r="Z57" s="7" t="str">
        <f t="shared" si="14"/>
        <v/>
      </c>
      <c r="AA57" s="17" t="str">
        <f t="shared" si="23"/>
        <v/>
      </c>
      <c r="AB57" s="196" t="str">
        <f t="shared" si="15"/>
        <v/>
      </c>
      <c r="AC57" s="247" t="str">
        <f t="shared" si="16"/>
        <v/>
      </c>
      <c r="AD57" s="246" t="str">
        <f t="shared" si="17"/>
        <v/>
      </c>
      <c r="AE57" s="18" t="str">
        <f t="shared" si="18"/>
        <v/>
      </c>
      <c r="AF57" s="247" t="str">
        <f t="shared" si="19"/>
        <v/>
      </c>
      <c r="AG57" s="247" t="str">
        <f t="shared" si="20"/>
        <v/>
      </c>
      <c r="AH57" s="45" t="str">
        <f t="shared" si="21"/>
        <v/>
      </c>
      <c r="AI57" s="46" t="str">
        <f t="shared" si="22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</row>
    <row r="58" spans="1:57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3"/>
        <v/>
      </c>
      <c r="Z58" s="7" t="str">
        <f t="shared" si="14"/>
        <v/>
      </c>
      <c r="AA58" s="17" t="str">
        <f t="shared" si="23"/>
        <v/>
      </c>
      <c r="AB58" s="196" t="str">
        <f t="shared" si="15"/>
        <v/>
      </c>
      <c r="AC58" s="247" t="str">
        <f t="shared" si="16"/>
        <v/>
      </c>
      <c r="AD58" s="246" t="str">
        <f t="shared" si="17"/>
        <v/>
      </c>
      <c r="AE58" s="18" t="str">
        <f t="shared" si="18"/>
        <v/>
      </c>
      <c r="AF58" s="247" t="str">
        <f t="shared" si="19"/>
        <v/>
      </c>
      <c r="AG58" s="247" t="str">
        <f t="shared" si="20"/>
        <v/>
      </c>
      <c r="AH58" s="45" t="str">
        <f t="shared" si="21"/>
        <v/>
      </c>
      <c r="AI58" s="46" t="str">
        <f t="shared" si="22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</row>
    <row r="59" spans="1:57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3"/>
        <v/>
      </c>
      <c r="Z59" s="7" t="str">
        <f t="shared" si="14"/>
        <v/>
      </c>
      <c r="AA59" s="17" t="str">
        <f t="shared" si="23"/>
        <v/>
      </c>
      <c r="AB59" s="196" t="str">
        <f t="shared" si="15"/>
        <v/>
      </c>
      <c r="AC59" s="247" t="str">
        <f t="shared" si="16"/>
        <v/>
      </c>
      <c r="AD59" s="246" t="str">
        <f t="shared" si="17"/>
        <v/>
      </c>
      <c r="AE59" s="18" t="str">
        <f t="shared" si="18"/>
        <v/>
      </c>
      <c r="AF59" s="247" t="str">
        <f t="shared" si="19"/>
        <v/>
      </c>
      <c r="AG59" s="247" t="str">
        <f t="shared" si="20"/>
        <v/>
      </c>
      <c r="AH59" s="45" t="str">
        <f t="shared" si="21"/>
        <v/>
      </c>
      <c r="AI59" s="46" t="str">
        <f t="shared" si="22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</row>
    <row r="60" spans="1:57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3"/>
        <v/>
      </c>
      <c r="Z60" s="7" t="str">
        <f t="shared" si="14"/>
        <v/>
      </c>
      <c r="AA60" s="17" t="str">
        <f t="shared" si="23"/>
        <v/>
      </c>
      <c r="AB60" s="196" t="str">
        <f t="shared" si="15"/>
        <v/>
      </c>
      <c r="AC60" s="247" t="str">
        <f t="shared" si="16"/>
        <v/>
      </c>
      <c r="AD60" s="246" t="str">
        <f t="shared" si="17"/>
        <v/>
      </c>
      <c r="AE60" s="18" t="str">
        <f t="shared" si="18"/>
        <v/>
      </c>
      <c r="AF60" s="247" t="str">
        <f t="shared" si="19"/>
        <v/>
      </c>
      <c r="AG60" s="247" t="str">
        <f t="shared" si="20"/>
        <v/>
      </c>
      <c r="AH60" s="45" t="str">
        <f t="shared" si="21"/>
        <v/>
      </c>
      <c r="AI60" s="46" t="str">
        <f t="shared" si="22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</row>
    <row r="61" spans="1:57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3"/>
        <v/>
      </c>
      <c r="Z61" s="7" t="str">
        <f t="shared" si="14"/>
        <v/>
      </c>
      <c r="AA61" s="17" t="str">
        <f t="shared" si="23"/>
        <v/>
      </c>
      <c r="AB61" s="196" t="str">
        <f t="shared" si="15"/>
        <v/>
      </c>
      <c r="AC61" s="247" t="str">
        <f t="shared" si="16"/>
        <v/>
      </c>
      <c r="AD61" s="246" t="str">
        <f t="shared" si="17"/>
        <v/>
      </c>
      <c r="AE61" s="18" t="str">
        <f t="shared" si="18"/>
        <v/>
      </c>
      <c r="AF61" s="247" t="str">
        <f t="shared" si="19"/>
        <v/>
      </c>
      <c r="AG61" s="247" t="str">
        <f t="shared" si="20"/>
        <v/>
      </c>
      <c r="AH61" s="45" t="str">
        <f t="shared" si="21"/>
        <v/>
      </c>
      <c r="AI61" s="46" t="str">
        <f t="shared" si="22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</row>
    <row r="62" spans="1:57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3"/>
        <v/>
      </c>
      <c r="Z62" s="7" t="str">
        <f t="shared" si="14"/>
        <v/>
      </c>
      <c r="AA62" s="17" t="str">
        <f t="shared" si="23"/>
        <v/>
      </c>
      <c r="AB62" s="196" t="str">
        <f t="shared" si="15"/>
        <v/>
      </c>
      <c r="AC62" s="247" t="str">
        <f t="shared" si="16"/>
        <v/>
      </c>
      <c r="AD62" s="246" t="str">
        <f t="shared" si="17"/>
        <v/>
      </c>
      <c r="AE62" s="18" t="str">
        <f t="shared" si="18"/>
        <v/>
      </c>
      <c r="AF62" s="247" t="str">
        <f t="shared" si="19"/>
        <v/>
      </c>
      <c r="AG62" s="247" t="str">
        <f t="shared" si="20"/>
        <v/>
      </c>
      <c r="AH62" s="45" t="str">
        <f t="shared" si="21"/>
        <v/>
      </c>
      <c r="AI62" s="46" t="str">
        <f t="shared" si="22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</row>
    <row r="63" spans="1:57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3"/>
        <v/>
      </c>
      <c r="Z63" s="7" t="str">
        <f t="shared" si="14"/>
        <v/>
      </c>
      <c r="AA63" s="17" t="str">
        <f t="shared" si="23"/>
        <v/>
      </c>
      <c r="AB63" s="196" t="str">
        <f t="shared" si="15"/>
        <v/>
      </c>
      <c r="AC63" s="247" t="str">
        <f t="shared" si="16"/>
        <v/>
      </c>
      <c r="AD63" s="246" t="str">
        <f t="shared" si="17"/>
        <v/>
      </c>
      <c r="AE63" s="18" t="str">
        <f t="shared" si="18"/>
        <v/>
      </c>
      <c r="AF63" s="247" t="str">
        <f t="shared" si="19"/>
        <v/>
      </c>
      <c r="AG63" s="247" t="str">
        <f t="shared" si="20"/>
        <v/>
      </c>
      <c r="AH63" s="45" t="str">
        <f t="shared" si="21"/>
        <v/>
      </c>
      <c r="AI63" s="46" t="str">
        <f t="shared" si="22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</row>
    <row r="64" spans="1:57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3"/>
        <v/>
      </c>
      <c r="Z64" s="7" t="str">
        <f t="shared" si="14"/>
        <v/>
      </c>
      <c r="AA64" s="17" t="str">
        <f t="shared" si="23"/>
        <v/>
      </c>
      <c r="AB64" s="196" t="str">
        <f t="shared" si="15"/>
        <v/>
      </c>
      <c r="AC64" s="247" t="str">
        <f t="shared" si="16"/>
        <v/>
      </c>
      <c r="AD64" s="246" t="str">
        <f t="shared" si="17"/>
        <v/>
      </c>
      <c r="AE64" s="18" t="str">
        <f t="shared" si="18"/>
        <v/>
      </c>
      <c r="AF64" s="247" t="str">
        <f t="shared" si="19"/>
        <v/>
      </c>
      <c r="AG64" s="247" t="str">
        <f t="shared" si="20"/>
        <v/>
      </c>
      <c r="AH64" s="45" t="str">
        <f t="shared" si="21"/>
        <v/>
      </c>
      <c r="AI64" s="46" t="str">
        <f t="shared" si="22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</row>
    <row r="65" spans="1:57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3"/>
        <v/>
      </c>
      <c r="Z65" s="7" t="str">
        <f t="shared" si="14"/>
        <v/>
      </c>
      <c r="AA65" s="17" t="str">
        <f t="shared" si="23"/>
        <v/>
      </c>
      <c r="AB65" s="196" t="str">
        <f t="shared" si="15"/>
        <v/>
      </c>
      <c r="AC65" s="247" t="str">
        <f t="shared" si="16"/>
        <v/>
      </c>
      <c r="AD65" s="246" t="str">
        <f t="shared" si="17"/>
        <v/>
      </c>
      <c r="AE65" s="18" t="str">
        <f t="shared" si="18"/>
        <v/>
      </c>
      <c r="AF65" s="247" t="str">
        <f t="shared" si="19"/>
        <v/>
      </c>
      <c r="AG65" s="247" t="str">
        <f t="shared" si="20"/>
        <v/>
      </c>
      <c r="AH65" s="45" t="str">
        <f t="shared" si="21"/>
        <v/>
      </c>
      <c r="AI65" s="46" t="str">
        <f t="shared" si="22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</row>
    <row r="66" spans="1:5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3"/>
        <v/>
      </c>
      <c r="Z66" s="7" t="str">
        <f t="shared" si="14"/>
        <v/>
      </c>
      <c r="AA66" s="17" t="str">
        <f t="shared" si="23"/>
        <v/>
      </c>
      <c r="AB66" s="196" t="str">
        <f t="shared" si="15"/>
        <v/>
      </c>
      <c r="AC66" s="247" t="str">
        <f t="shared" si="16"/>
        <v/>
      </c>
      <c r="AD66" s="246" t="str">
        <f t="shared" si="17"/>
        <v/>
      </c>
      <c r="AE66" s="18" t="str">
        <f t="shared" si="18"/>
        <v/>
      </c>
      <c r="AF66" s="247" t="str">
        <f t="shared" si="19"/>
        <v/>
      </c>
      <c r="AG66" s="247" t="str">
        <f t="shared" si="20"/>
        <v/>
      </c>
      <c r="AH66" s="45" t="str">
        <f t="shared" si="21"/>
        <v/>
      </c>
      <c r="AI66" s="46" t="str">
        <f t="shared" si="22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</row>
    <row r="67" spans="1:5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3"/>
        <v/>
      </c>
      <c r="Z67" s="7" t="str">
        <f t="shared" si="14"/>
        <v/>
      </c>
      <c r="AA67" s="17" t="str">
        <f t="shared" si="23"/>
        <v/>
      </c>
      <c r="AB67" s="196" t="str">
        <f t="shared" si="15"/>
        <v/>
      </c>
      <c r="AC67" s="247" t="str">
        <f t="shared" si="16"/>
        <v/>
      </c>
      <c r="AD67" s="246" t="str">
        <f t="shared" si="17"/>
        <v/>
      </c>
      <c r="AE67" s="18" t="str">
        <f t="shared" si="18"/>
        <v/>
      </c>
      <c r="AF67" s="247" t="str">
        <f t="shared" si="19"/>
        <v/>
      </c>
      <c r="AG67" s="247" t="str">
        <f t="shared" si="20"/>
        <v/>
      </c>
      <c r="AH67" s="45" t="str">
        <f t="shared" si="21"/>
        <v/>
      </c>
      <c r="AI67" s="46" t="str">
        <f t="shared" si="22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</row>
    <row r="68" spans="1:5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3"/>
        <v/>
      </c>
      <c r="Z68" s="7" t="str">
        <f t="shared" si="14"/>
        <v/>
      </c>
      <c r="AA68" s="17" t="str">
        <f t="shared" si="23"/>
        <v/>
      </c>
      <c r="AB68" s="196" t="str">
        <f t="shared" si="15"/>
        <v/>
      </c>
      <c r="AC68" s="247" t="str">
        <f t="shared" si="16"/>
        <v/>
      </c>
      <c r="AD68" s="246" t="str">
        <f t="shared" si="17"/>
        <v/>
      </c>
      <c r="AE68" s="18" t="str">
        <f t="shared" si="18"/>
        <v/>
      </c>
      <c r="AF68" s="247" t="str">
        <f t="shared" si="19"/>
        <v/>
      </c>
      <c r="AG68" s="247" t="str">
        <f t="shared" si="20"/>
        <v/>
      </c>
      <c r="AH68" s="45" t="str">
        <f t="shared" si="21"/>
        <v/>
      </c>
      <c r="AI68" s="46" t="str">
        <f t="shared" si="22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</row>
    <row r="69" spans="1:5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3"/>
        <v/>
      </c>
      <c r="Z69" s="7" t="str">
        <f t="shared" si="14"/>
        <v/>
      </c>
      <c r="AA69" s="17" t="str">
        <f t="shared" si="23"/>
        <v/>
      </c>
      <c r="AB69" s="196" t="str">
        <f t="shared" si="15"/>
        <v/>
      </c>
      <c r="AC69" s="247" t="str">
        <f t="shared" si="16"/>
        <v/>
      </c>
      <c r="AD69" s="246" t="str">
        <f t="shared" si="17"/>
        <v/>
      </c>
      <c r="AE69" s="18" t="str">
        <f t="shared" si="18"/>
        <v/>
      </c>
      <c r="AF69" s="247" t="str">
        <f t="shared" si="19"/>
        <v/>
      </c>
      <c r="AG69" s="247" t="str">
        <f t="shared" si="20"/>
        <v/>
      </c>
      <c r="AH69" s="45" t="str">
        <f t="shared" si="21"/>
        <v/>
      </c>
      <c r="AI69" s="46" t="str">
        <f t="shared" si="22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</row>
    <row r="70" spans="1:5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3"/>
        <v/>
      </c>
      <c r="Z70" s="7" t="str">
        <f t="shared" si="14"/>
        <v/>
      </c>
      <c r="AA70" s="17" t="str">
        <f t="shared" si="23"/>
        <v/>
      </c>
      <c r="AB70" s="196" t="str">
        <f t="shared" si="15"/>
        <v/>
      </c>
      <c r="AC70" s="247" t="str">
        <f t="shared" si="16"/>
        <v/>
      </c>
      <c r="AD70" s="246" t="str">
        <f t="shared" si="17"/>
        <v/>
      </c>
      <c r="AE70" s="18" t="str">
        <f t="shared" si="18"/>
        <v/>
      </c>
      <c r="AF70" s="247" t="str">
        <f t="shared" si="19"/>
        <v/>
      </c>
      <c r="AG70" s="247" t="str">
        <f t="shared" si="20"/>
        <v/>
      </c>
      <c r="AH70" s="45" t="str">
        <f t="shared" si="21"/>
        <v/>
      </c>
      <c r="AI70" s="46" t="str">
        <f t="shared" si="22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</row>
    <row r="71" spans="1:5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3"/>
        <v/>
      </c>
      <c r="Z71" s="7" t="str">
        <f t="shared" si="14"/>
        <v/>
      </c>
      <c r="AA71" s="17" t="str">
        <f t="shared" si="23"/>
        <v/>
      </c>
      <c r="AB71" s="196" t="str">
        <f t="shared" si="15"/>
        <v/>
      </c>
      <c r="AC71" s="247" t="str">
        <f t="shared" si="16"/>
        <v/>
      </c>
      <c r="AD71" s="246" t="str">
        <f t="shared" si="17"/>
        <v/>
      </c>
      <c r="AE71" s="18" t="str">
        <f t="shared" si="18"/>
        <v/>
      </c>
      <c r="AF71" s="247" t="str">
        <f t="shared" si="19"/>
        <v/>
      </c>
      <c r="AG71" s="247" t="str">
        <f t="shared" si="20"/>
        <v/>
      </c>
      <c r="AH71" s="45" t="str">
        <f t="shared" si="21"/>
        <v/>
      </c>
      <c r="AI71" s="46" t="str">
        <f t="shared" si="22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</row>
    <row r="72" spans="1:5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3"/>
        <v/>
      </c>
      <c r="Z72" s="7" t="str">
        <f t="shared" si="14"/>
        <v/>
      </c>
      <c r="AA72" s="17" t="str">
        <f t="shared" si="23"/>
        <v/>
      </c>
      <c r="AB72" s="196" t="str">
        <f t="shared" si="15"/>
        <v/>
      </c>
      <c r="AC72" s="247" t="str">
        <f t="shared" si="16"/>
        <v/>
      </c>
      <c r="AD72" s="246" t="str">
        <f t="shared" si="17"/>
        <v/>
      </c>
      <c r="AE72" s="18" t="str">
        <f t="shared" si="18"/>
        <v/>
      </c>
      <c r="AF72" s="247" t="str">
        <f t="shared" si="19"/>
        <v/>
      </c>
      <c r="AG72" s="247" t="str">
        <f t="shared" si="20"/>
        <v/>
      </c>
      <c r="AH72" s="45" t="str">
        <f t="shared" si="21"/>
        <v/>
      </c>
      <c r="AI72" s="46" t="str">
        <f t="shared" si="22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</row>
    <row r="73" spans="1:5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3"/>
        <v/>
      </c>
      <c r="Z73" s="7" t="str">
        <f t="shared" si="14"/>
        <v/>
      </c>
      <c r="AA73" s="17" t="str">
        <f t="shared" si="23"/>
        <v/>
      </c>
      <c r="AB73" s="196" t="str">
        <f t="shared" si="15"/>
        <v/>
      </c>
      <c r="AC73" s="247" t="str">
        <f t="shared" si="16"/>
        <v/>
      </c>
      <c r="AD73" s="246" t="str">
        <f t="shared" si="17"/>
        <v/>
      </c>
      <c r="AE73" s="18" t="str">
        <f t="shared" si="18"/>
        <v/>
      </c>
      <c r="AF73" s="247" t="str">
        <f t="shared" si="19"/>
        <v/>
      </c>
      <c r="AG73" s="247" t="str">
        <f t="shared" si="20"/>
        <v/>
      </c>
      <c r="AH73" s="45" t="str">
        <f t="shared" si="21"/>
        <v/>
      </c>
      <c r="AI73" s="46" t="str">
        <f t="shared" si="22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</row>
    <row r="74" spans="1:5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3"/>
        <v/>
      </c>
      <c r="Z74" s="7" t="str">
        <f t="shared" si="14"/>
        <v/>
      </c>
      <c r="AA74" s="17" t="str">
        <f t="shared" si="23"/>
        <v/>
      </c>
      <c r="AB74" s="196" t="str">
        <f t="shared" si="15"/>
        <v/>
      </c>
      <c r="AC74" s="247" t="str">
        <f t="shared" si="16"/>
        <v/>
      </c>
      <c r="AD74" s="246" t="str">
        <f t="shared" si="17"/>
        <v/>
      </c>
      <c r="AE74" s="18" t="str">
        <f t="shared" si="18"/>
        <v/>
      </c>
      <c r="AF74" s="247" t="str">
        <f t="shared" si="19"/>
        <v/>
      </c>
      <c r="AG74" s="247" t="str">
        <f t="shared" si="20"/>
        <v/>
      </c>
      <c r="AH74" s="45" t="str">
        <f t="shared" si="21"/>
        <v/>
      </c>
      <c r="AI74" s="46" t="str">
        <f t="shared" si="22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</row>
    <row r="75" spans="1:5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3"/>
        <v/>
      </c>
      <c r="Z75" s="7" t="str">
        <f t="shared" si="14"/>
        <v/>
      </c>
      <c r="AA75" s="17" t="str">
        <f t="shared" si="23"/>
        <v/>
      </c>
      <c r="AB75" s="196" t="str">
        <f t="shared" si="15"/>
        <v/>
      </c>
      <c r="AC75" s="247" t="str">
        <f t="shared" si="16"/>
        <v/>
      </c>
      <c r="AD75" s="246" t="str">
        <f t="shared" si="17"/>
        <v/>
      </c>
      <c r="AE75" s="18" t="str">
        <f t="shared" si="18"/>
        <v/>
      </c>
      <c r="AF75" s="247" t="str">
        <f t="shared" si="19"/>
        <v/>
      </c>
      <c r="AG75" s="247" t="str">
        <f t="shared" si="20"/>
        <v/>
      </c>
      <c r="AH75" s="45" t="str">
        <f t="shared" si="21"/>
        <v/>
      </c>
      <c r="AI75" s="46" t="str">
        <f t="shared" si="22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</row>
    <row r="76" spans="1:5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3"/>
        <v/>
      </c>
      <c r="Z76" s="7" t="str">
        <f t="shared" si="14"/>
        <v/>
      </c>
      <c r="AA76" s="17" t="str">
        <f t="shared" si="23"/>
        <v/>
      </c>
      <c r="AB76" s="196" t="str">
        <f t="shared" si="15"/>
        <v/>
      </c>
      <c r="AC76" s="247" t="str">
        <f t="shared" si="16"/>
        <v/>
      </c>
      <c r="AD76" s="246" t="str">
        <f t="shared" si="17"/>
        <v/>
      </c>
      <c r="AE76" s="18" t="str">
        <f t="shared" si="18"/>
        <v/>
      </c>
      <c r="AF76" s="247" t="str">
        <f t="shared" si="19"/>
        <v/>
      </c>
      <c r="AG76" s="247" t="str">
        <f t="shared" si="20"/>
        <v/>
      </c>
      <c r="AH76" s="45" t="str">
        <f t="shared" si="21"/>
        <v/>
      </c>
      <c r="AI76" s="46" t="str">
        <f t="shared" si="22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</row>
    <row r="77" spans="1:5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3"/>
        <v/>
      </c>
      <c r="Z77" s="7" t="str">
        <f t="shared" si="14"/>
        <v/>
      </c>
      <c r="AA77" s="17" t="str">
        <f t="shared" si="23"/>
        <v/>
      </c>
      <c r="AB77" s="196" t="str">
        <f t="shared" si="15"/>
        <v/>
      </c>
      <c r="AC77" s="247" t="str">
        <f t="shared" si="16"/>
        <v/>
      </c>
      <c r="AD77" s="246" t="str">
        <f t="shared" si="17"/>
        <v/>
      </c>
      <c r="AE77" s="18" t="str">
        <f t="shared" si="18"/>
        <v/>
      </c>
      <c r="AF77" s="247" t="str">
        <f t="shared" si="19"/>
        <v/>
      </c>
      <c r="AG77" s="247" t="str">
        <f t="shared" si="20"/>
        <v/>
      </c>
      <c r="AH77" s="45" t="str">
        <f t="shared" si="21"/>
        <v/>
      </c>
      <c r="AI77" s="46" t="str">
        <f t="shared" si="22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</row>
    <row r="78" spans="1:5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3"/>
        <v/>
      </c>
      <c r="Z78" s="7" t="str">
        <f t="shared" si="14"/>
        <v/>
      </c>
      <c r="AA78" s="17" t="str">
        <f t="shared" si="23"/>
        <v/>
      </c>
      <c r="AB78" s="196" t="str">
        <f t="shared" si="15"/>
        <v/>
      </c>
      <c r="AC78" s="247" t="str">
        <f t="shared" si="16"/>
        <v/>
      </c>
      <c r="AD78" s="246" t="str">
        <f t="shared" si="17"/>
        <v/>
      </c>
      <c r="AE78" s="18" t="str">
        <f t="shared" si="18"/>
        <v/>
      </c>
      <c r="AF78" s="247" t="str">
        <f t="shared" si="19"/>
        <v/>
      </c>
      <c r="AG78" s="247" t="str">
        <f t="shared" si="20"/>
        <v/>
      </c>
      <c r="AH78" s="45" t="str">
        <f t="shared" si="21"/>
        <v/>
      </c>
      <c r="AI78" s="46" t="str">
        <f t="shared" si="22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</row>
    <row r="79" spans="1:5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4">IF(H79&lt;&gt;"",R79*W79*Q79*P79,"")</f>
        <v/>
      </c>
      <c r="Z79" s="7" t="str">
        <f t="shared" ref="Z79:Z100" si="25">IF(H79&lt;&gt;"",Y79/($D$6+$D$7),"")</f>
        <v/>
      </c>
      <c r="AA79" s="17" t="str">
        <f t="shared" ref="AA79:AA100" si="26">IF(S79&lt;&gt;"",Z79,"")</f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</row>
    <row r="80" spans="1:5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4"/>
        <v/>
      </c>
      <c r="Z80" s="7" t="str">
        <f t="shared" si="25"/>
        <v/>
      </c>
      <c r="AA80" s="17" t="str">
        <f t="shared" si="26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</row>
    <row r="81" spans="1:5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4"/>
        <v/>
      </c>
      <c r="Z81" s="7" t="str">
        <f t="shared" si="25"/>
        <v/>
      </c>
      <c r="AA81" s="17" t="str">
        <f t="shared" si="26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</row>
    <row r="82" spans="1:5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4"/>
        <v/>
      </c>
      <c r="Z82" s="7" t="str">
        <f t="shared" si="25"/>
        <v/>
      </c>
      <c r="AA82" s="17" t="str">
        <f t="shared" si="26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</row>
    <row r="83" spans="1:5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4"/>
        <v/>
      </c>
      <c r="Z83" s="7" t="str">
        <f t="shared" si="25"/>
        <v/>
      </c>
      <c r="AA83" s="17" t="str">
        <f t="shared" si="26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</row>
    <row r="84" spans="1:5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4"/>
        <v/>
      </c>
      <c r="Z84" s="7" t="str">
        <f t="shared" si="25"/>
        <v/>
      </c>
      <c r="AA84" s="17" t="str">
        <f t="shared" si="26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</row>
    <row r="85" spans="1:5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4"/>
        <v/>
      </c>
      <c r="Z85" s="7" t="str">
        <f t="shared" si="25"/>
        <v/>
      </c>
      <c r="AA85" s="17" t="str">
        <f t="shared" si="26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</row>
    <row r="86" spans="1:5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4"/>
        <v/>
      </c>
      <c r="Z86" s="7" t="str">
        <f t="shared" si="25"/>
        <v/>
      </c>
      <c r="AA86" s="17" t="str">
        <f t="shared" si="26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</row>
    <row r="87" spans="1:5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4"/>
        <v/>
      </c>
      <c r="Z87" s="7" t="str">
        <f t="shared" si="25"/>
        <v/>
      </c>
      <c r="AA87" s="17" t="str">
        <f t="shared" si="26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</row>
    <row r="88" spans="1:5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4"/>
        <v/>
      </c>
      <c r="Z88" s="7" t="str">
        <f t="shared" si="25"/>
        <v/>
      </c>
      <c r="AA88" s="17" t="str">
        <f t="shared" si="26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</row>
    <row r="89" spans="1:5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4"/>
        <v/>
      </c>
      <c r="Z89" s="7" t="str">
        <f t="shared" si="25"/>
        <v/>
      </c>
      <c r="AA89" s="17" t="str">
        <f t="shared" si="26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</row>
    <row r="90" spans="1:5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4"/>
        <v/>
      </c>
      <c r="Z90" s="7" t="str">
        <f t="shared" si="25"/>
        <v/>
      </c>
      <c r="AA90" s="17" t="str">
        <f t="shared" si="26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</row>
    <row r="91" spans="1:5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4"/>
        <v/>
      </c>
      <c r="Z91" s="7" t="str">
        <f t="shared" si="25"/>
        <v/>
      </c>
      <c r="AA91" s="17" t="str">
        <f t="shared" si="26"/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</row>
    <row r="92" spans="1:5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4"/>
        <v/>
      </c>
      <c r="Z92" s="7" t="str">
        <f t="shared" si="25"/>
        <v/>
      </c>
      <c r="AA92" s="17" t="str">
        <f t="shared" si="26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</row>
    <row r="93" spans="1:5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4"/>
        <v/>
      </c>
      <c r="Z93" s="7" t="str">
        <f t="shared" si="25"/>
        <v/>
      </c>
      <c r="AA93" s="17" t="str">
        <f t="shared" si="26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</row>
    <row r="94" spans="1:5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4"/>
        <v/>
      </c>
      <c r="Z94" s="7" t="str">
        <f t="shared" si="25"/>
        <v/>
      </c>
      <c r="AA94" s="17" t="str">
        <f t="shared" si="26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</row>
    <row r="95" spans="1:5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4"/>
        <v/>
      </c>
      <c r="Z95" s="7" t="str">
        <f t="shared" si="25"/>
        <v/>
      </c>
      <c r="AA95" s="17" t="str">
        <f t="shared" si="26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</row>
    <row r="96" spans="1:5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4"/>
        <v/>
      </c>
      <c r="Z96" s="7" t="str">
        <f t="shared" si="25"/>
        <v/>
      </c>
      <c r="AA96" s="17" t="str">
        <f t="shared" si="26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</row>
    <row r="97" spans="1:5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4"/>
        <v/>
      </c>
      <c r="Z97" s="7" t="str">
        <f t="shared" si="25"/>
        <v/>
      </c>
      <c r="AA97" s="17" t="str">
        <f t="shared" si="26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</row>
    <row r="98" spans="1:5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4"/>
        <v/>
      </c>
      <c r="Z98" s="7" t="str">
        <f t="shared" si="25"/>
        <v/>
      </c>
      <c r="AA98" s="17" t="str">
        <f t="shared" si="26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</row>
    <row r="99" spans="1:5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4"/>
        <v/>
      </c>
      <c r="Z99" s="7" t="str">
        <f t="shared" si="25"/>
        <v/>
      </c>
      <c r="AA99" s="17" t="str">
        <f t="shared" si="26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</row>
    <row r="100" spans="1:5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4"/>
        <v/>
      </c>
      <c r="Z100" s="7" t="str">
        <f t="shared" si="25"/>
        <v/>
      </c>
      <c r="AA100" s="17" t="str">
        <f t="shared" si="26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</row>
    <row r="101" spans="1:5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</row>
    <row r="102" spans="1:5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</row>
    <row r="103" spans="1:5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</row>
    <row r="104" spans="1:5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</row>
    <row r="105" spans="1:5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</row>
    <row r="106" spans="1:5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</row>
    <row r="107" spans="1:5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</row>
    <row r="108" spans="1:5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</row>
    <row r="109" spans="1:5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</row>
    <row r="110" spans="1:5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</row>
    <row r="111" spans="1:5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</row>
    <row r="112" spans="1:5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</row>
    <row r="113" spans="1:5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</row>
    <row r="114" spans="1:5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</row>
    <row r="115" spans="1:5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</row>
    <row r="116" spans="1:5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15">
    <sortCondition descending="1" ref="AJ15"/>
    <sortCondition ref="L15"/>
  </sortState>
  <conditionalFormatting sqref="K3:N6 K8:N11">
    <cfRule type="expression" dxfId="90" priority="53">
      <formula>$M3&gt;$N3</formula>
    </cfRule>
  </conditionalFormatting>
  <conditionalFormatting sqref="L1:M1">
    <cfRule type="cellIs" dxfId="89" priority="50" operator="notBetween">
      <formula>0.99</formula>
      <formula>1.01</formula>
    </cfRule>
  </conditionalFormatting>
  <conditionalFormatting sqref="K7:N7">
    <cfRule type="expression" dxfId="88" priority="49">
      <formula>$M7&gt;$N7</formula>
    </cfRule>
  </conditionalFormatting>
  <conditionalFormatting sqref="D5">
    <cfRule type="cellIs" dxfId="87" priority="48" operator="greaterThan">
      <formula>TODAY()-60</formula>
    </cfRule>
  </conditionalFormatting>
  <conditionalFormatting sqref="D13:E13">
    <cfRule type="cellIs" dxfId="86" priority="46" operator="notBetween">
      <formula>0.99</formula>
      <formula>1.01</formula>
    </cfRule>
  </conditionalFormatting>
  <conditionalFormatting sqref="D3:E3">
    <cfRule type="cellIs" dxfId="85" priority="45" operator="notEqual">
      <formula>"D"</formula>
    </cfRule>
  </conditionalFormatting>
  <conditionalFormatting sqref="P16:P100 W16:W100">
    <cfRule type="cellIs" dxfId="84" priority="3" operator="notEqual">
      <formula>1</formula>
    </cfRule>
  </conditionalFormatting>
  <conditionalFormatting sqref="AB16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16:AI100">
    <cfRule type="expression" dxfId="83" priority="4">
      <formula>ABS($AE16)&gt;0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82" priority="54" stopIfTrue="1">
      <formula>$AH$15&lt;0</formula>
    </cfRule>
  </conditionalFormatting>
  <hyperlinks>
    <hyperlink ref="B2" location="Dashboard!A1" display="Go to Dashboard" xr:uid="{0F4FBCBB-BD29-4E6F-8368-23BE76F3717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2033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34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CF6A3-760E-4A79-B23E-920EFAC2E18E}">
  <sheetPr codeName="Sheet12">
    <tabColor rgb="FFFFFFFF"/>
  </sheetPr>
  <dimension ref="A1:AS116"/>
  <sheetViews>
    <sheetView zoomScale="88" zoomScaleNormal="88" workbookViewId="0">
      <selection activeCell="B2" sqref="B2"/>
    </sheetView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4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0.99999999999999989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</row>
    <row r="2" spans="1:45" ht="28.5" customHeight="1" x14ac:dyDescent="0.25">
      <c r="A2" s="19"/>
      <c r="B2" s="535" t="s">
        <v>26</v>
      </c>
      <c r="C2" s="551"/>
      <c r="D2" s="551" t="s">
        <v>811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</row>
    <row r="3" spans="1:45" x14ac:dyDescent="0.25">
      <c r="A3" s="19"/>
      <c r="B3" s="552"/>
      <c r="C3" s="237" t="s">
        <v>45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0.15264359595851917</v>
      </c>
      <c r="M3" s="131">
        <f>SUMIF($L$15:$L$100, "VIA *", AA$15:AA$100)</f>
        <v>0.15264359595851917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46065</v>
      </c>
      <c r="R3" s="248" t="s">
        <v>53</v>
      </c>
      <c r="S3" s="254"/>
      <c r="T3" s="254">
        <v>125</v>
      </c>
      <c r="U3" s="268">
        <v>351131.5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</row>
    <row r="4" spans="1:45" x14ac:dyDescent="0.25">
      <c r="A4" s="19"/>
      <c r="B4" s="553" t="s">
        <v>42</v>
      </c>
      <c r="C4" s="238" t="s">
        <v>40</v>
      </c>
      <c r="D4" s="581" t="s">
        <v>670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0.13765136652084697</v>
      </c>
      <c r="M4" s="132">
        <f>SUMPRODUCT($V$15:$V$100,AI15:AI100)</f>
        <v>0.13765136652084697</v>
      </c>
      <c r="N4" s="133">
        <f>IFERROR(INDEX(Dashboard!$AD:$AD,MATCH($D$2,Dashboard!$A:$A,0)),INDEX(Dashboard!$AD:$AD,MATCH(VALUE($D$2),Dashboard!$A:$A,0)))</f>
        <v>0.65</v>
      </c>
      <c r="O4" s="19"/>
      <c r="P4" s="19"/>
      <c r="Q4" s="587">
        <v>46059</v>
      </c>
      <c r="R4" s="249" t="s">
        <v>1316</v>
      </c>
      <c r="S4" s="255"/>
      <c r="T4" s="255">
        <v>100000</v>
      </c>
      <c r="U4" s="269">
        <v>100150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</row>
    <row r="5" spans="1:45" x14ac:dyDescent="0.25">
      <c r="A5" s="19"/>
      <c r="B5" s="554">
        <v>43696</v>
      </c>
      <c r="C5" s="556">
        <v>46014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</v>
      </c>
      <c r="M5" s="134">
        <f>SUMIF($S$15:$S$100, "Actions*", AI$15:AI$100)</f>
        <v>0</v>
      </c>
      <c r="N5" s="135">
        <f>IFERROR(INDEX(Dashboard!$W:$W,MATCH($D$2,Dashboard!$A:$A,0)),INDEX(Dashboard!$W:$W,MATCH(VALUE($D$2),Dashboard!$A:$A,0)))</f>
        <v>0.65</v>
      </c>
      <c r="O5" s="19"/>
      <c r="P5" s="19"/>
      <c r="Q5" s="587">
        <v>46055</v>
      </c>
      <c r="R5" s="249" t="s">
        <v>53</v>
      </c>
      <c r="S5" s="255"/>
      <c r="T5" s="255">
        <v>-17</v>
      </c>
      <c r="U5" s="269">
        <v>-47642.44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</row>
    <row r="6" spans="1:45" x14ac:dyDescent="0.25">
      <c r="A6" s="19"/>
      <c r="B6" s="25" t="s">
        <v>51</v>
      </c>
      <c r="C6" s="557"/>
      <c r="D6" s="574">
        <f>SUM(Y15:Y100)</f>
        <v>2034563.1800000002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0</v>
      </c>
      <c r="M6" s="136">
        <f>SUMIF($T$15:$T$100, "*Obligations d'Etat*", AI$15:AI$100)+SUMIF($T$15:$T$100, "Crédit*", AI$15:AI$100)+SUMIF($T$15:$T$100, "*Convertibles*", AI$15:AI$100)</f>
        <v>0</v>
      </c>
      <c r="N6" s="135">
        <f>IFERROR(INDEX(Dashboard!$Z:$Z,MATCH($D$2,Dashboard!$A:$A,0)),INDEX(Dashboard!$Z:$Z,MATCH(VALUE($D$2),Dashboard!$A:$A,0)))</f>
        <v>1</v>
      </c>
      <c r="O6" s="19"/>
      <c r="P6" s="19"/>
      <c r="Q6" s="587">
        <v>46052</v>
      </c>
      <c r="R6" s="249" t="s">
        <v>1119</v>
      </c>
      <c r="S6" s="255"/>
      <c r="T6" s="255">
        <v>60000</v>
      </c>
      <c r="U6" s="269">
        <v>60092.5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</row>
    <row r="7" spans="1:45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5.0647943014480376E-2</v>
      </c>
      <c r="M7" s="136">
        <f>SUMIF($S$15:$S$100, "*Performance Absolue*", AI$15:AI$100)+SUMIF($S$15:$S$100, "*Alternative Investment*", AI$15:AI$100)</f>
        <v>5.0647943014480376E-2</v>
      </c>
      <c r="N7" s="135">
        <f>IFERROR(INDEX(Dashboard!$AA:$AA,MATCH($D$2,Dashboard!$A:$A,0)),INDEX(Dashboard!$AA:$AA,MATCH(VALUE($D$2),Dashboard!$A:$A,0)))</f>
        <v>0.35</v>
      </c>
      <c r="O7" s="19"/>
      <c r="P7" s="19"/>
      <c r="Q7" s="587">
        <v>46041</v>
      </c>
      <c r="R7" s="249" t="s">
        <v>53</v>
      </c>
      <c r="S7" s="255"/>
      <c r="T7" s="255">
        <v>-51</v>
      </c>
      <c r="U7" s="269">
        <v>-142955.06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</row>
    <row r="8" spans="1:45" x14ac:dyDescent="0.25">
      <c r="A8" s="19"/>
      <c r="B8" s="26" t="s">
        <v>46</v>
      </c>
      <c r="C8" s="343"/>
      <c r="D8" s="41"/>
      <c r="E8" s="27" t="s">
        <v>1336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0.15040280046746937</v>
      </c>
      <c r="M8" s="136">
        <f>SUMIF($T$15:$T$100, "*Produits Structurés*", AI$15:AI$100) + SUMIF($T$15:$T$100, "Matières Premières*", AI$15:AI$100) + SUMIF($T$15:$T$100, "*Certificats*", AI$15:AI$100)</f>
        <v>0.15040280046746937</v>
      </c>
      <c r="N8" s="135">
        <f>IFERROR(INDEX(Dashboard!$AB:$AB,MATCH($D$2,Dashboard!$A:$A,0)),INDEX(Dashboard!$AB:$AB,MATCH(VALUE($D$2),Dashboard!$A:$A,0)))</f>
        <v>1</v>
      </c>
      <c r="O8" s="19"/>
      <c r="P8" s="19"/>
      <c r="Q8" s="587">
        <v>46036</v>
      </c>
      <c r="R8" s="249" t="s">
        <v>1072</v>
      </c>
      <c r="S8" s="255"/>
      <c r="T8" s="255">
        <v>150000</v>
      </c>
      <c r="U8" s="269">
        <v>150225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0.10199565294403881</v>
      </c>
      <c r="M9" s="136">
        <f>SUMIF($T$15:$T$100, "*Diversifié*", AI$15:AI$100)</f>
        <v>0.10199565294403881</v>
      </c>
      <c r="N9" s="135" t="s">
        <v>306</v>
      </c>
      <c r="O9" s="19"/>
      <c r="P9" s="19"/>
      <c r="Q9" s="587">
        <v>46036</v>
      </c>
      <c r="R9" s="249" t="s">
        <v>53</v>
      </c>
      <c r="S9" s="255"/>
      <c r="T9" s="255">
        <v>66</v>
      </c>
      <c r="U9" s="269">
        <v>185112.86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46027</v>
      </c>
      <c r="R10" s="249" t="s">
        <v>6</v>
      </c>
      <c r="S10" s="255"/>
      <c r="T10" s="255">
        <v>180</v>
      </c>
      <c r="U10" s="269">
        <v>206369.6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0.69695360357401137</v>
      </c>
      <c r="M11" s="132">
        <f>SUMIF($T$15:$T$100, "*Cash*", AI$15:AI$100)+SUMIF($S$15:$S$100, "*Monétaire*", AI$15:AI$100)</f>
        <v>0.69695360357401148</v>
      </c>
      <c r="N11" s="133" t="s">
        <v>306</v>
      </c>
      <c r="O11" s="19"/>
      <c r="P11" s="19"/>
      <c r="Q11" s="588">
        <v>46024</v>
      </c>
      <c r="R11" s="250" t="s">
        <v>5</v>
      </c>
      <c r="S11" s="256"/>
      <c r="T11" s="256">
        <v>92</v>
      </c>
      <c r="U11" s="270">
        <v>120065.46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</row>
    <row r="12" spans="1:45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</row>
    <row r="13" spans="1:45" x14ac:dyDescent="0.25">
      <c r="A13" s="19"/>
      <c r="B13" s="19"/>
      <c r="C13" s="19"/>
      <c r="D13" s="137">
        <f>SUM(D15:D50)</f>
        <v>1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</row>
    <row r="14" spans="1:45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</row>
    <row r="15" spans="1:45" x14ac:dyDescent="0.25">
      <c r="A15" s="585"/>
      <c r="B15" s="531" t="s">
        <v>222</v>
      </c>
      <c r="C15" s="532" t="s">
        <v>620</v>
      </c>
      <c r="D15" s="561"/>
      <c r="E15" s="562">
        <f t="shared" ref="E15:E50" si="0">SUMIFS($AI$15:$AI$100,$T$15:$T$100,$B15,$U$15:$U$100,$C15)</f>
        <v>0</v>
      </c>
      <c r="F15" s="563">
        <f t="shared" ref="F15:F50" si="1">E15-D15</f>
        <v>0</v>
      </c>
      <c r="G15" s="43"/>
      <c r="H15" s="542" t="s">
        <v>1123</v>
      </c>
      <c r="I15" s="543" t="s">
        <v>811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404380.87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0.01</v>
      </c>
      <c r="Y15" s="247">
        <f t="shared" ref="Y15:Y27" si="2">IF(H15&lt;&gt;"",R15*W15*Q15*P15,"")</f>
        <v>404380.87</v>
      </c>
      <c r="Z15" s="7">
        <f>IF(O15&lt;&gt;"",(Y15+$D$7)/($D$6+$D$7),"")</f>
        <v>0.19875562183328216</v>
      </c>
      <c r="AA15" s="17">
        <f t="shared" ref="AA15:AA25" si="3">IF(S15&lt;&gt;"",Z15,"")</f>
        <v>0.19875562183328216</v>
      </c>
      <c r="AB15" s="196">
        <f t="shared" ref="AB15:AB27" si="4">IF(AND(S15&lt;&gt;"",X15&lt;&gt;"-"),AA15-X15,"")</f>
        <v>0.18875562183328215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53342.244999999995</v>
      </c>
      <c r="AG15" s="539" t="s">
        <v>306</v>
      </c>
      <c r="AH15" s="45">
        <f>AF15</f>
        <v>53342.244999999995</v>
      </c>
      <c r="AI15" s="46">
        <f t="shared" ref="AI15:AI21" si="5">(AH15*P15)/($D$6+$D$7)</f>
        <v>2.6218033199637471E-2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</row>
    <row r="16" spans="1:45" x14ac:dyDescent="0.25">
      <c r="A16" s="585"/>
      <c r="B16" s="529" t="s">
        <v>221</v>
      </c>
      <c r="C16" s="530" t="s">
        <v>621</v>
      </c>
      <c r="D16" s="564"/>
      <c r="E16" s="565">
        <f t="shared" si="0"/>
        <v>0</v>
      </c>
      <c r="F16" s="566">
        <f t="shared" si="1"/>
        <v>0</v>
      </c>
      <c r="G16" s="43"/>
      <c r="H16" s="542" t="s">
        <v>1131</v>
      </c>
      <c r="I16" s="543" t="s">
        <v>811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1.0924364975249501</v>
      </c>
      <c r="Q16" s="546">
        <v>41201.15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45009.640000000101</v>
      </c>
      <c r="Z16" s="7">
        <f t="shared" ref="Z16:Z27" si="6">IF(H16&lt;&gt;"",Y16/($D$6+$D$7),"")</f>
        <v>2.2122507888892445E-2</v>
      </c>
      <c r="AA16" s="17">
        <f t="shared" si="3"/>
        <v>2.2122507888892445E-2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41201.15</v>
      </c>
      <c r="AI16" s="46">
        <f t="shared" si="5"/>
        <v>2.2122507888892445E-2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</row>
    <row r="17" spans="1:45" x14ac:dyDescent="0.25">
      <c r="A17" s="585"/>
      <c r="B17" s="529" t="s">
        <v>223</v>
      </c>
      <c r="C17" s="530" t="s">
        <v>622</v>
      </c>
      <c r="D17" s="564"/>
      <c r="E17" s="565">
        <f t="shared" si="0"/>
        <v>0</v>
      </c>
      <c r="F17" s="566">
        <f t="shared" si="1"/>
        <v>0</v>
      </c>
      <c r="G17" s="43"/>
      <c r="H17" s="542" t="s">
        <v>1183</v>
      </c>
      <c r="I17" s="543" t="s">
        <v>811</v>
      </c>
      <c r="J17" s="543" t="s">
        <v>1122</v>
      </c>
      <c r="K17" s="543" t="s">
        <v>1122</v>
      </c>
      <c r="L17" s="573" t="s">
        <v>876</v>
      </c>
      <c r="M17" s="573"/>
      <c r="N17" s="573"/>
      <c r="O17" s="544" t="s">
        <v>876</v>
      </c>
      <c r="P17" s="545">
        <v>0.13383776860365501</v>
      </c>
      <c r="Q17" s="546">
        <v>59679.94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7987.4300000000148</v>
      </c>
      <c r="Z17" s="7">
        <f t="shared" si="6"/>
        <v>3.9258697289508669E-3</v>
      </c>
      <c r="AA17" s="17">
        <f t="shared" si="3"/>
        <v>3.9258697289508669E-3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59679.94</v>
      </c>
      <c r="AI17" s="46">
        <f t="shared" si="5"/>
        <v>3.9258697289508669E-3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</row>
    <row r="18" spans="1:45" x14ac:dyDescent="0.25">
      <c r="A18" s="585"/>
      <c r="B18" s="529" t="s">
        <v>230</v>
      </c>
      <c r="C18" s="530" t="s">
        <v>623</v>
      </c>
      <c r="D18" s="564"/>
      <c r="E18" s="565">
        <f t="shared" si="0"/>
        <v>0</v>
      </c>
      <c r="F18" s="566">
        <f t="shared" si="1"/>
        <v>0</v>
      </c>
      <c r="G18" s="43"/>
      <c r="H18" s="542" t="s">
        <v>1133</v>
      </c>
      <c r="I18" s="543" t="s">
        <v>811</v>
      </c>
      <c r="J18" s="543" t="s">
        <v>1122</v>
      </c>
      <c r="K18" s="543" t="s">
        <v>1122</v>
      </c>
      <c r="L18" s="573" t="s">
        <v>1134</v>
      </c>
      <c r="M18" s="573"/>
      <c r="N18" s="573"/>
      <c r="O18" s="544" t="s">
        <v>1134</v>
      </c>
      <c r="P18" s="545">
        <v>1.1486859301611501</v>
      </c>
      <c r="Q18" s="546">
        <v>58832.87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67580.49000000002</v>
      </c>
      <c r="Z18" s="7">
        <f t="shared" si="6"/>
        <v>3.3216215974182728E-2</v>
      </c>
      <c r="AA18" s="17">
        <f t="shared" si="3"/>
        <v>3.3216215974182728E-2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58832.87</v>
      </c>
      <c r="AI18" s="46">
        <f t="shared" si="5"/>
        <v>3.3216215974182728E-2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</row>
    <row r="19" spans="1:45" x14ac:dyDescent="0.25">
      <c r="A19" s="585"/>
      <c r="B19" s="529" t="s">
        <v>16</v>
      </c>
      <c r="C19" s="530" t="s">
        <v>16</v>
      </c>
      <c r="D19" s="567">
        <v>0.01</v>
      </c>
      <c r="E19" s="568">
        <f t="shared" si="0"/>
        <v>0.12412880931031109</v>
      </c>
      <c r="F19" s="566">
        <f t="shared" si="1"/>
        <v>0.11412880931031109</v>
      </c>
      <c r="G19" s="43"/>
      <c r="H19" s="542" t="s">
        <v>1184</v>
      </c>
      <c r="I19" s="543" t="s">
        <v>811</v>
      </c>
      <c r="J19" s="543" t="s">
        <v>1122</v>
      </c>
      <c r="K19" s="543" t="s">
        <v>1122</v>
      </c>
      <c r="L19" s="573" t="s">
        <v>1185</v>
      </c>
      <c r="M19" s="573"/>
      <c r="N19" s="573"/>
      <c r="O19" s="544" t="s">
        <v>1185</v>
      </c>
      <c r="P19" s="545">
        <v>5.5065479415362401E-3</v>
      </c>
      <c r="Q19" s="546">
        <v>8728621</v>
      </c>
      <c r="R19" s="547">
        <v>1</v>
      </c>
      <c r="S19" s="548" t="s">
        <v>16</v>
      </c>
      <c r="T19" s="548" t="s">
        <v>16</v>
      </c>
      <c r="U19" s="548" t="s">
        <v>16</v>
      </c>
      <c r="V19" s="549">
        <v>0</v>
      </c>
      <c r="W19" s="580">
        <v>1</v>
      </c>
      <c r="X19" s="550" t="s">
        <v>306</v>
      </c>
      <c r="Y19" s="247">
        <f t="shared" si="2"/>
        <v>48064.57</v>
      </c>
      <c r="Z19" s="7">
        <f t="shared" si="6"/>
        <v>2.3624024297933081E-2</v>
      </c>
      <c r="AA19" s="17">
        <f t="shared" si="3"/>
        <v>2.3624024297933081E-2</v>
      </c>
      <c r="AB19" s="196" t="str">
        <f t="shared" si="4"/>
        <v/>
      </c>
      <c r="AC19" s="539" t="s">
        <v>306</v>
      </c>
      <c r="AD19" s="540" t="s">
        <v>306</v>
      </c>
      <c r="AE19" s="541" t="s">
        <v>306</v>
      </c>
      <c r="AF19" s="539" t="s">
        <v>306</v>
      </c>
      <c r="AG19" s="539" t="s">
        <v>306</v>
      </c>
      <c r="AH19" s="45">
        <f>Q19-SUMIF(O20:O100,O19,AF20:AF100)</f>
        <v>8728621</v>
      </c>
      <c r="AI19" s="46">
        <f t="shared" si="5"/>
        <v>2.3624024297933081E-2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</row>
    <row r="20" spans="1:45" x14ac:dyDescent="0.25">
      <c r="A20" s="585"/>
      <c r="B20" s="529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542" t="s">
        <v>1186</v>
      </c>
      <c r="I20" s="543" t="s">
        <v>811</v>
      </c>
      <c r="J20" s="543" t="s">
        <v>1122</v>
      </c>
      <c r="K20" s="543" t="s">
        <v>1122</v>
      </c>
      <c r="L20" s="573" t="s">
        <v>1187</v>
      </c>
      <c r="M20" s="573"/>
      <c r="N20" s="573"/>
      <c r="O20" s="544" t="s">
        <v>1187</v>
      </c>
      <c r="P20" s="545">
        <v>9.4754561935066206E-2</v>
      </c>
      <c r="Q20" s="546">
        <v>130992.11</v>
      </c>
      <c r="R20" s="547">
        <v>1</v>
      </c>
      <c r="S20" s="548" t="s">
        <v>16</v>
      </c>
      <c r="T20" s="548" t="s">
        <v>16</v>
      </c>
      <c r="U20" s="548" t="s">
        <v>16</v>
      </c>
      <c r="V20" s="549">
        <v>0</v>
      </c>
      <c r="W20" s="580">
        <v>1</v>
      </c>
      <c r="X20" s="550" t="s">
        <v>306</v>
      </c>
      <c r="Y20" s="247">
        <f t="shared" si="2"/>
        <v>12412.100000000006</v>
      </c>
      <c r="Z20" s="7">
        <f t="shared" si="6"/>
        <v>6.1006215594641821E-3</v>
      </c>
      <c r="AA20" s="17">
        <f t="shared" si="3"/>
        <v>6.1006215594641821E-3</v>
      </c>
      <c r="AB20" s="196" t="str">
        <f t="shared" si="4"/>
        <v/>
      </c>
      <c r="AC20" s="539" t="s">
        <v>306</v>
      </c>
      <c r="AD20" s="540" t="s">
        <v>306</v>
      </c>
      <c r="AE20" s="541" t="s">
        <v>306</v>
      </c>
      <c r="AF20" s="539" t="s">
        <v>306</v>
      </c>
      <c r="AG20" s="539" t="s">
        <v>306</v>
      </c>
      <c r="AH20" s="45">
        <f>Q20-SUMIF(O21:O100,O20,AF21:AF100)</f>
        <v>130992.11</v>
      </c>
      <c r="AI20" s="46">
        <f t="shared" si="5"/>
        <v>6.1006215594641821E-3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</row>
    <row r="21" spans="1:45" x14ac:dyDescent="0.25">
      <c r="A21" s="585"/>
      <c r="B21" s="529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542" t="s">
        <v>1135</v>
      </c>
      <c r="I21" s="543" t="s">
        <v>811</v>
      </c>
      <c r="J21" s="543" t="s">
        <v>1122</v>
      </c>
      <c r="K21" s="543" t="s">
        <v>1122</v>
      </c>
      <c r="L21" s="573" t="s">
        <v>865</v>
      </c>
      <c r="M21" s="573"/>
      <c r="N21" s="573"/>
      <c r="O21" s="544" t="s">
        <v>865</v>
      </c>
      <c r="P21" s="545">
        <v>0.84102887490321998</v>
      </c>
      <c r="Q21" s="546">
        <v>21582.41</v>
      </c>
      <c r="R21" s="547">
        <v>1</v>
      </c>
      <c r="S21" s="548" t="s">
        <v>16</v>
      </c>
      <c r="T21" s="548" t="s">
        <v>16</v>
      </c>
      <c r="U21" s="548" t="s">
        <v>16</v>
      </c>
      <c r="V21" s="549">
        <v>0</v>
      </c>
      <c r="W21" s="580">
        <v>1</v>
      </c>
      <c r="X21" s="550" t="s">
        <v>306</v>
      </c>
      <c r="Y21" s="247">
        <f t="shared" si="2"/>
        <v>18151.430000000004</v>
      </c>
      <c r="Z21" s="7">
        <f t="shared" si="6"/>
        <v>8.9215366612503053E-3</v>
      </c>
      <c r="AA21" s="17">
        <f t="shared" si="3"/>
        <v>8.9215366612503053E-3</v>
      </c>
      <c r="AB21" s="196" t="str">
        <f t="shared" si="4"/>
        <v/>
      </c>
      <c r="AC21" s="539" t="s">
        <v>306</v>
      </c>
      <c r="AD21" s="540" t="s">
        <v>306</v>
      </c>
      <c r="AE21" s="541" t="s">
        <v>306</v>
      </c>
      <c r="AF21" s="539" t="s">
        <v>306</v>
      </c>
      <c r="AG21" s="539" t="s">
        <v>306</v>
      </c>
      <c r="AH21" s="45">
        <f>Q21-SUMIF(O22:O100,O21,AF22:AF100)</f>
        <v>21582.41</v>
      </c>
      <c r="AI21" s="46">
        <f t="shared" si="5"/>
        <v>8.9215366612503053E-3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</row>
    <row r="22" spans="1:45" x14ac:dyDescent="0.25">
      <c r="A22" s="585"/>
      <c r="B22" s="529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1173</v>
      </c>
      <c r="I22" s="242" t="s">
        <v>811</v>
      </c>
      <c r="J22" s="242" t="s">
        <v>707</v>
      </c>
      <c r="K22" s="242" t="s">
        <v>543</v>
      </c>
      <c r="L22" s="572" t="s">
        <v>6</v>
      </c>
      <c r="M22" s="572"/>
      <c r="N22" s="572"/>
      <c r="O22" s="241" t="s">
        <v>58</v>
      </c>
      <c r="P22" s="243">
        <v>1</v>
      </c>
      <c r="Q22" s="244">
        <v>180</v>
      </c>
      <c r="R22" s="245">
        <v>1152.8699999999999</v>
      </c>
      <c r="S22" s="2" t="s">
        <v>226</v>
      </c>
      <c r="T22" s="2" t="s">
        <v>227</v>
      </c>
      <c r="U22" s="2" t="s">
        <v>622</v>
      </c>
      <c r="V22" s="109">
        <v>0.45</v>
      </c>
      <c r="W22" s="579">
        <v>1</v>
      </c>
      <c r="X22" s="130">
        <v>0.1</v>
      </c>
      <c r="Y22" s="247">
        <f t="shared" si="2"/>
        <v>207516.59999999998</v>
      </c>
      <c r="Z22" s="7">
        <f t="shared" si="6"/>
        <v>0.10199565294403881</v>
      </c>
      <c r="AA22" s="17">
        <f t="shared" si="3"/>
        <v>0.10199565294403881</v>
      </c>
      <c r="AB22" s="196">
        <f t="shared" si="4"/>
        <v>1.995652944038806E-3</v>
      </c>
      <c r="AC22" s="247">
        <f t="shared" ref="AC22:AC27" si="7">IF(AND($AA22&lt;&gt;"",Q22&lt;&gt;""),($D$6+$D$7)*AA22-Y22,"")</f>
        <v>0</v>
      </c>
      <c r="AD22" s="246">
        <f t="shared" ref="AD22:AD27" si="8">IF(AND($AC22&lt;&gt;""),AC22/R22/W22/P22,"")</f>
        <v>0</v>
      </c>
      <c r="AE22" s="18">
        <f>IF(Q22&lt;&gt;"",ROUND(AD22,0),"")</f>
        <v>0</v>
      </c>
      <c r="AF22" s="247">
        <f t="shared" ref="AF22:AF27" si="9">IF(AD22&lt;&gt;"",AE22*R22*W22,"")</f>
        <v>0</v>
      </c>
      <c r="AG22" s="247">
        <f t="shared" ref="AG22:AG27" si="10">IF(AD22&lt;&gt;"",AE22*R22*W22*P22,"")</f>
        <v>0</v>
      </c>
      <c r="AH22" s="45">
        <f t="shared" ref="AH22:AH27" si="11">IF(H22&lt;&gt;"",AE22+Q22,"")</f>
        <v>180</v>
      </c>
      <c r="AI22" s="46">
        <f t="shared" ref="AI22:AI27" si="12">IF(AH22&lt;&gt;"",(AH22*R22*W22*P22)/($D$6+$D$7),"")</f>
        <v>0.10199565294403881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</row>
    <row r="23" spans="1:45" x14ac:dyDescent="0.25">
      <c r="A23" s="585"/>
      <c r="B23" s="529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1319</v>
      </c>
      <c r="I23" s="242" t="s">
        <v>811</v>
      </c>
      <c r="J23" s="242" t="s">
        <v>1317</v>
      </c>
      <c r="K23" s="242" t="s">
        <v>1320</v>
      </c>
      <c r="L23" s="572" t="s">
        <v>1316</v>
      </c>
      <c r="M23" s="572"/>
      <c r="N23" s="572"/>
      <c r="O23" s="241" t="s">
        <v>58</v>
      </c>
      <c r="P23" s="243">
        <v>1</v>
      </c>
      <c r="Q23" s="244">
        <v>100000</v>
      </c>
      <c r="R23" s="245">
        <v>100</v>
      </c>
      <c r="S23" s="2" t="s">
        <v>66</v>
      </c>
      <c r="T23" s="2" t="s">
        <v>929</v>
      </c>
      <c r="U23" s="2" t="s">
        <v>621</v>
      </c>
      <c r="V23" s="109">
        <v>1</v>
      </c>
      <c r="W23" s="579">
        <v>0.01</v>
      </c>
      <c r="X23" s="130" t="s">
        <v>306</v>
      </c>
      <c r="Y23" s="247">
        <f t="shared" si="2"/>
        <v>100000</v>
      </c>
      <c r="Z23" s="7">
        <f t="shared" si="6"/>
        <v>4.9150599491336509E-2</v>
      </c>
      <c r="AA23" s="17">
        <f t="shared" si="3"/>
        <v>4.9150599491336509E-2</v>
      </c>
      <c r="AB23" s="196" t="str">
        <f t="shared" si="4"/>
        <v/>
      </c>
      <c r="AC23" s="247">
        <f t="shared" si="7"/>
        <v>0</v>
      </c>
      <c r="AD23" s="246">
        <f t="shared" si="8"/>
        <v>0</v>
      </c>
      <c r="AE23" s="18">
        <f>IF(Q23&lt;&gt;"",ROUND(AD23,0),"")</f>
        <v>0</v>
      </c>
      <c r="AF23" s="247">
        <f t="shared" si="9"/>
        <v>0</v>
      </c>
      <c r="AG23" s="247">
        <f t="shared" si="10"/>
        <v>0</v>
      </c>
      <c r="AH23" s="45">
        <f t="shared" si="11"/>
        <v>100000</v>
      </c>
      <c r="AI23" s="46">
        <f t="shared" si="12"/>
        <v>4.9150599491336509E-2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</row>
    <row r="24" spans="1:45" x14ac:dyDescent="0.25">
      <c r="A24" s="585"/>
      <c r="B24" s="529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1188</v>
      </c>
      <c r="I24" s="242" t="s">
        <v>811</v>
      </c>
      <c r="J24" s="242" t="s">
        <v>1120</v>
      </c>
      <c r="K24" s="242" t="s">
        <v>1189</v>
      </c>
      <c r="L24" s="572" t="s">
        <v>1119</v>
      </c>
      <c r="M24" s="572"/>
      <c r="N24" s="572"/>
      <c r="O24" s="241" t="s">
        <v>58</v>
      </c>
      <c r="P24" s="243">
        <v>1</v>
      </c>
      <c r="Q24" s="244">
        <v>60000</v>
      </c>
      <c r="R24" s="245">
        <v>92.94</v>
      </c>
      <c r="S24" s="2" t="s">
        <v>66</v>
      </c>
      <c r="T24" s="2" t="s">
        <v>929</v>
      </c>
      <c r="U24" s="2" t="s">
        <v>621</v>
      </c>
      <c r="V24" s="109">
        <v>1</v>
      </c>
      <c r="W24" s="579">
        <v>0.01</v>
      </c>
      <c r="X24" s="130" t="s">
        <v>306</v>
      </c>
      <c r="Y24" s="247">
        <f t="shared" si="2"/>
        <v>55764</v>
      </c>
      <c r="Z24" s="7">
        <f t="shared" si="6"/>
        <v>2.7408340300348891E-2</v>
      </c>
      <c r="AA24" s="17">
        <f t="shared" si="3"/>
        <v>2.7408340300348891E-2</v>
      </c>
      <c r="AB24" s="196" t="str">
        <f t="shared" si="4"/>
        <v/>
      </c>
      <c r="AC24" s="247">
        <f t="shared" si="7"/>
        <v>0</v>
      </c>
      <c r="AD24" s="246">
        <f t="shared" si="8"/>
        <v>0</v>
      </c>
      <c r="AE24" s="18">
        <f>IF(Q24&lt;&gt;"",ROUND(AD24,0),"")</f>
        <v>0</v>
      </c>
      <c r="AF24" s="247">
        <f t="shared" si="9"/>
        <v>0</v>
      </c>
      <c r="AG24" s="247">
        <f t="shared" si="10"/>
        <v>0</v>
      </c>
      <c r="AH24" s="45">
        <f t="shared" si="11"/>
        <v>60000</v>
      </c>
      <c r="AI24" s="46">
        <f t="shared" si="12"/>
        <v>2.7408340300348891E-2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</row>
    <row r="25" spans="1:45" x14ac:dyDescent="0.25">
      <c r="A25" s="585"/>
      <c r="B25" s="529" t="s">
        <v>231</v>
      </c>
      <c r="C25" s="530" t="s">
        <v>621</v>
      </c>
      <c r="D25" s="567"/>
      <c r="E25" s="568">
        <f t="shared" si="0"/>
        <v>0</v>
      </c>
      <c r="F25" s="566">
        <f t="shared" si="1"/>
        <v>0</v>
      </c>
      <c r="G25" s="43"/>
      <c r="H25" s="197" t="s">
        <v>1190</v>
      </c>
      <c r="I25" s="242" t="s">
        <v>811</v>
      </c>
      <c r="J25" s="242" t="s">
        <v>1073</v>
      </c>
      <c r="K25" s="242" t="s">
        <v>1191</v>
      </c>
      <c r="L25" s="572" t="s">
        <v>1072</v>
      </c>
      <c r="M25" s="572"/>
      <c r="N25" s="572"/>
      <c r="O25" s="241" t="s">
        <v>58</v>
      </c>
      <c r="P25" s="243">
        <v>1</v>
      </c>
      <c r="Q25" s="244">
        <v>150000</v>
      </c>
      <c r="R25" s="245">
        <v>100.16</v>
      </c>
      <c r="S25" s="2" t="s">
        <v>66</v>
      </c>
      <c r="T25" s="2" t="s">
        <v>930</v>
      </c>
      <c r="U25" s="2" t="s">
        <v>621</v>
      </c>
      <c r="V25" s="109">
        <v>0</v>
      </c>
      <c r="W25" s="579">
        <v>0.01</v>
      </c>
      <c r="X25" s="130" t="s">
        <v>306</v>
      </c>
      <c r="Y25" s="247">
        <f t="shared" si="2"/>
        <v>150240</v>
      </c>
      <c r="Z25" s="7">
        <f t="shared" si="6"/>
        <v>7.3843860675783968E-2</v>
      </c>
      <c r="AA25" s="17">
        <f t="shared" si="3"/>
        <v>7.3843860675783968E-2</v>
      </c>
      <c r="AB25" s="196" t="str">
        <f t="shared" si="4"/>
        <v/>
      </c>
      <c r="AC25" s="247">
        <f t="shared" si="7"/>
        <v>0</v>
      </c>
      <c r="AD25" s="246">
        <f t="shared" si="8"/>
        <v>0</v>
      </c>
      <c r="AE25" s="18">
        <f>IF(Q25&lt;&gt;"",ROUND(AD25,0),"")</f>
        <v>0</v>
      </c>
      <c r="AF25" s="247">
        <f t="shared" si="9"/>
        <v>0</v>
      </c>
      <c r="AG25" s="247">
        <f t="shared" si="10"/>
        <v>0</v>
      </c>
      <c r="AH25" s="45">
        <f t="shared" si="11"/>
        <v>150000</v>
      </c>
      <c r="AI25" s="46">
        <f t="shared" si="12"/>
        <v>7.3843860675783968E-2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</row>
    <row r="26" spans="1:45" x14ac:dyDescent="0.25">
      <c r="A26" s="585"/>
      <c r="B26" s="529" t="s">
        <v>227</v>
      </c>
      <c r="C26" s="530" t="s">
        <v>622</v>
      </c>
      <c r="D26" s="567">
        <v>0.1</v>
      </c>
      <c r="E26" s="568">
        <f t="shared" si="0"/>
        <v>0.10199565294403881</v>
      </c>
      <c r="F26" s="566">
        <f t="shared" si="1"/>
        <v>1.995652944038806E-3</v>
      </c>
      <c r="G26" s="43"/>
      <c r="H26" s="197" t="s">
        <v>1124</v>
      </c>
      <c r="I26" s="242" t="s">
        <v>811</v>
      </c>
      <c r="J26" s="242" t="s">
        <v>701</v>
      </c>
      <c r="K26" s="242" t="s">
        <v>544</v>
      </c>
      <c r="L26" s="572" t="s">
        <v>53</v>
      </c>
      <c r="M26" s="572"/>
      <c r="N26" s="572"/>
      <c r="O26" s="241" t="s">
        <v>58</v>
      </c>
      <c r="P26" s="243">
        <v>1</v>
      </c>
      <c r="Q26" s="244">
        <v>290</v>
      </c>
      <c r="R26" s="245">
        <v>2808.3090000000002</v>
      </c>
      <c r="S26" s="2" t="s">
        <v>228</v>
      </c>
      <c r="T26" s="2" t="s">
        <v>229</v>
      </c>
      <c r="U26" s="2" t="s">
        <v>621</v>
      </c>
      <c r="V26" s="109">
        <v>0</v>
      </c>
      <c r="W26" s="579">
        <v>1</v>
      </c>
      <c r="X26" s="130">
        <v>0.14000000000000001</v>
      </c>
      <c r="Y26" s="247">
        <f t="shared" si="2"/>
        <v>814409.6100000001</v>
      </c>
      <c r="Z26" s="7">
        <f t="shared" si="6"/>
        <v>0.40028720563005571</v>
      </c>
      <c r="AA26" s="17">
        <v>0.56999999999999995</v>
      </c>
      <c r="AB26" s="196">
        <f t="shared" si="4"/>
        <v>0.42999999999999994</v>
      </c>
      <c r="AC26" s="247">
        <f t="shared" si="7"/>
        <v>345291.40259999991</v>
      </c>
      <c r="AD26" s="246">
        <f t="shared" si="8"/>
        <v>122.95349357923216</v>
      </c>
      <c r="AE26" s="18">
        <v>125</v>
      </c>
      <c r="AF26" s="247">
        <f t="shared" si="9"/>
        <v>351038.625</v>
      </c>
      <c r="AG26" s="247">
        <f t="shared" si="10"/>
        <v>351038.625</v>
      </c>
      <c r="AH26" s="45">
        <f t="shared" si="11"/>
        <v>415</v>
      </c>
      <c r="AI26" s="46">
        <f t="shared" si="12"/>
        <v>0.57282479426370037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</row>
    <row r="27" spans="1:45" x14ac:dyDescent="0.25">
      <c r="A27" s="585"/>
      <c r="B27" s="529" t="s">
        <v>225</v>
      </c>
      <c r="C27" s="530" t="s">
        <v>622</v>
      </c>
      <c r="D27" s="567">
        <v>0.05</v>
      </c>
      <c r="E27" s="568">
        <f t="shared" si="0"/>
        <v>5.0647943014480376E-2</v>
      </c>
      <c r="F27" s="566">
        <f t="shared" si="1"/>
        <v>6.4794301448037328E-4</v>
      </c>
      <c r="G27" s="43"/>
      <c r="H27" s="197" t="s">
        <v>1172</v>
      </c>
      <c r="I27" s="242" t="s">
        <v>811</v>
      </c>
      <c r="J27" s="242" t="s">
        <v>700</v>
      </c>
      <c r="K27" s="242" t="s">
        <v>542</v>
      </c>
      <c r="L27" s="572" t="s">
        <v>5</v>
      </c>
      <c r="M27" s="572"/>
      <c r="N27" s="572"/>
      <c r="O27" s="241" t="s">
        <v>58</v>
      </c>
      <c r="P27" s="243">
        <v>1</v>
      </c>
      <c r="Q27" s="244">
        <v>92</v>
      </c>
      <c r="R27" s="245">
        <v>1120.07</v>
      </c>
      <c r="S27" s="2" t="s">
        <v>224</v>
      </c>
      <c r="T27" s="2" t="s">
        <v>225</v>
      </c>
      <c r="U27" s="2" t="s">
        <v>622</v>
      </c>
      <c r="V27" s="109">
        <v>0.3</v>
      </c>
      <c r="W27" s="579">
        <v>1</v>
      </c>
      <c r="X27" s="130">
        <v>0.05</v>
      </c>
      <c r="Y27" s="247">
        <f t="shared" si="2"/>
        <v>103046.43999999999</v>
      </c>
      <c r="Z27" s="7">
        <f t="shared" si="6"/>
        <v>5.0647943014480376E-2</v>
      </c>
      <c r="AA27" s="17">
        <f t="shared" ref="AA27:AA58" si="13">IF(S27&lt;&gt;"",Z27,"")</f>
        <v>5.0647943014480376E-2</v>
      </c>
      <c r="AB27" s="196">
        <f t="shared" si="4"/>
        <v>6.4794301448037328E-4</v>
      </c>
      <c r="AC27" s="247">
        <f t="shared" si="7"/>
        <v>0</v>
      </c>
      <c r="AD27" s="246">
        <f t="shared" si="8"/>
        <v>0</v>
      </c>
      <c r="AE27" s="18">
        <f>IF(Q27&lt;&gt;"",ROUND(AD27,0),"")</f>
        <v>0</v>
      </c>
      <c r="AF27" s="247">
        <f t="shared" si="9"/>
        <v>0</v>
      </c>
      <c r="AG27" s="247">
        <f t="shared" si="10"/>
        <v>0</v>
      </c>
      <c r="AH27" s="45">
        <f t="shared" si="11"/>
        <v>92</v>
      </c>
      <c r="AI27" s="46">
        <f t="shared" si="12"/>
        <v>5.0647943014480376E-2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</row>
    <row r="28" spans="1:45" x14ac:dyDescent="0.25">
      <c r="A28" s="585"/>
      <c r="B28" s="529" t="s">
        <v>239</v>
      </c>
      <c r="C28" s="530" t="s">
        <v>621</v>
      </c>
      <c r="D28" s="567"/>
      <c r="E28" s="568">
        <f t="shared" si="0"/>
        <v>0</v>
      </c>
      <c r="F28" s="566">
        <f t="shared" si="1"/>
        <v>0</v>
      </c>
      <c r="G28" s="43"/>
      <c r="H28" s="197"/>
      <c r="I28" s="242"/>
      <c r="J28" s="242"/>
      <c r="K28" s="242"/>
      <c r="L28" s="572"/>
      <c r="M28" s="572"/>
      <c r="N28" s="572"/>
      <c r="O28" s="241"/>
      <c r="P28" s="243"/>
      <c r="Q28" s="244"/>
      <c r="R28" s="245"/>
      <c r="S28" s="2"/>
      <c r="T28" s="2"/>
      <c r="U28" s="2"/>
      <c r="V28" s="109"/>
      <c r="W28" s="579"/>
      <c r="X28" s="130"/>
      <c r="Y28" s="247" t="str">
        <f t="shared" ref="Y28:Y78" si="14">IF(H28&lt;&gt;"",R28*W28*Q28*P28,"")</f>
        <v/>
      </c>
      <c r="Z28" s="7" t="str">
        <f t="shared" ref="Z28:Z78" si="15">IF(H28&lt;&gt;"",Y28/($D$6+$D$7),"")</f>
        <v/>
      </c>
      <c r="AA28" s="17" t="str">
        <f t="shared" si="13"/>
        <v/>
      </c>
      <c r="AB28" s="196" t="str">
        <f t="shared" ref="AB28:AB78" si="16">IF(AND(S28&lt;&gt;"",X28&lt;&gt;"-"),AA28-X28,"")</f>
        <v/>
      </c>
      <c r="AC28" s="247" t="str">
        <f t="shared" ref="AC28:AC78" si="17">IF(AND($AA28&lt;&gt;"",Q28&lt;&gt;""),($D$6+$D$7)*AA28-Y28,"")</f>
        <v/>
      </c>
      <c r="AD28" s="246" t="str">
        <f t="shared" ref="AD28:AD78" si="18">IF(AND($AC28&lt;&gt;""),AC28/R28/W28/P28,"")</f>
        <v/>
      </c>
      <c r="AE28" s="18" t="str">
        <f t="shared" ref="AE28:AE78" si="19">IF(Q28&lt;&gt;"",ROUND(AD28,0),"")</f>
        <v/>
      </c>
      <c r="AF28" s="247" t="str">
        <f t="shared" ref="AF28:AF78" si="20">IF(AD28&lt;&gt;"",AE28*R28*W28,"")</f>
        <v/>
      </c>
      <c r="AG28" s="247" t="str">
        <f t="shared" ref="AG28:AG78" si="21">IF(AD28&lt;&gt;"",AE28*R28*W28*P28,"")</f>
        <v/>
      </c>
      <c r="AH28" s="45" t="str">
        <f t="shared" ref="AH28:AH78" si="22">IF(H28&lt;&gt;"",AE28+Q28,"")</f>
        <v/>
      </c>
      <c r="AI28" s="46" t="str">
        <f t="shared" ref="AI28:AI78" si="23">IF(AH28&lt;&gt;"",(AH28*R28*W28*P28)/($D$6+$D$7),"")</f>
        <v/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</row>
    <row r="29" spans="1:45" x14ac:dyDescent="0.25">
      <c r="A29" s="585"/>
      <c r="B29" s="529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/>
      <c r="I29" s="242"/>
      <c r="J29" s="242"/>
      <c r="K29" s="242"/>
      <c r="L29" s="572"/>
      <c r="M29" s="572"/>
      <c r="N29" s="572"/>
      <c r="O29" s="241"/>
      <c r="P29" s="243"/>
      <c r="Q29" s="244"/>
      <c r="R29" s="245"/>
      <c r="S29" s="2"/>
      <c r="T29" s="2"/>
      <c r="U29" s="2"/>
      <c r="V29" s="109"/>
      <c r="W29" s="579"/>
      <c r="X29" s="130"/>
      <c r="Y29" s="247" t="str">
        <f t="shared" si="14"/>
        <v/>
      </c>
      <c r="Z29" s="7" t="str">
        <f t="shared" si="15"/>
        <v/>
      </c>
      <c r="AA29" s="17" t="str">
        <f t="shared" si="13"/>
        <v/>
      </c>
      <c r="AB29" s="196" t="str">
        <f t="shared" si="16"/>
        <v/>
      </c>
      <c r="AC29" s="247" t="str">
        <f t="shared" si="17"/>
        <v/>
      </c>
      <c r="AD29" s="246" t="str">
        <f t="shared" si="18"/>
        <v/>
      </c>
      <c r="AE29" s="18" t="str">
        <f t="shared" si="19"/>
        <v/>
      </c>
      <c r="AF29" s="247" t="str">
        <f t="shared" si="20"/>
        <v/>
      </c>
      <c r="AG29" s="247" t="str">
        <f t="shared" si="21"/>
        <v/>
      </c>
      <c r="AH29" s="45" t="str">
        <f t="shared" si="22"/>
        <v/>
      </c>
      <c r="AI29" s="46" t="str">
        <f t="shared" si="23"/>
        <v/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</row>
    <row r="30" spans="1:45" x14ac:dyDescent="0.25">
      <c r="A30" s="585"/>
      <c r="B30" s="529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/>
      <c r="I30" s="242"/>
      <c r="J30" s="242"/>
      <c r="K30" s="242"/>
      <c r="L30" s="572"/>
      <c r="M30" s="572"/>
      <c r="N30" s="572"/>
      <c r="O30" s="241"/>
      <c r="P30" s="243"/>
      <c r="Q30" s="244"/>
      <c r="R30" s="245"/>
      <c r="S30" s="2"/>
      <c r="T30" s="2"/>
      <c r="U30" s="2"/>
      <c r="V30" s="109"/>
      <c r="W30" s="579"/>
      <c r="X30" s="130"/>
      <c r="Y30" s="247" t="str">
        <f t="shared" si="14"/>
        <v/>
      </c>
      <c r="Z30" s="7" t="str">
        <f t="shared" si="15"/>
        <v/>
      </c>
      <c r="AA30" s="17" t="str">
        <f t="shared" si="13"/>
        <v/>
      </c>
      <c r="AB30" s="196" t="str">
        <f t="shared" si="16"/>
        <v/>
      </c>
      <c r="AC30" s="247" t="str">
        <f t="shared" si="17"/>
        <v/>
      </c>
      <c r="AD30" s="246" t="str">
        <f t="shared" si="18"/>
        <v/>
      </c>
      <c r="AE30" s="18" t="str">
        <f t="shared" si="19"/>
        <v/>
      </c>
      <c r="AF30" s="247" t="str">
        <f t="shared" si="20"/>
        <v/>
      </c>
      <c r="AG30" s="247" t="str">
        <f t="shared" si="21"/>
        <v/>
      </c>
      <c r="AH30" s="45" t="str">
        <f t="shared" si="22"/>
        <v/>
      </c>
      <c r="AI30" s="46" t="str">
        <f t="shared" si="23"/>
        <v/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</row>
    <row r="31" spans="1:45" x14ac:dyDescent="0.25">
      <c r="A31" s="585"/>
      <c r="B31" s="529" t="s">
        <v>704</v>
      </c>
      <c r="C31" s="530" t="s">
        <v>623</v>
      </c>
      <c r="D31" s="567"/>
      <c r="E31" s="568">
        <f t="shared" si="0"/>
        <v>0</v>
      </c>
      <c r="F31" s="566">
        <f t="shared" si="1"/>
        <v>0</v>
      </c>
      <c r="G31" s="43"/>
      <c r="H31" s="197"/>
      <c r="I31" s="242"/>
      <c r="J31" s="242"/>
      <c r="K31" s="242"/>
      <c r="L31" s="572"/>
      <c r="M31" s="572"/>
      <c r="N31" s="572"/>
      <c r="O31" s="241"/>
      <c r="P31" s="243"/>
      <c r="Q31" s="244"/>
      <c r="R31" s="245"/>
      <c r="S31" s="2"/>
      <c r="T31" s="2"/>
      <c r="U31" s="2"/>
      <c r="V31" s="109"/>
      <c r="W31" s="579"/>
      <c r="X31" s="130"/>
      <c r="Y31" s="247" t="str">
        <f t="shared" si="14"/>
        <v/>
      </c>
      <c r="Z31" s="7" t="str">
        <f t="shared" si="15"/>
        <v/>
      </c>
      <c r="AA31" s="17" t="str">
        <f t="shared" si="13"/>
        <v/>
      </c>
      <c r="AB31" s="196" t="str">
        <f t="shared" si="16"/>
        <v/>
      </c>
      <c r="AC31" s="247" t="str">
        <f t="shared" si="17"/>
        <v/>
      </c>
      <c r="AD31" s="246" t="str">
        <f t="shared" si="18"/>
        <v/>
      </c>
      <c r="AE31" s="18" t="str">
        <f t="shared" si="19"/>
        <v/>
      </c>
      <c r="AF31" s="247" t="str">
        <f t="shared" si="20"/>
        <v/>
      </c>
      <c r="AG31" s="247" t="str">
        <f t="shared" si="21"/>
        <v/>
      </c>
      <c r="AH31" s="45" t="str">
        <f t="shared" si="22"/>
        <v/>
      </c>
      <c r="AI31" s="46" t="str">
        <f t="shared" si="23"/>
        <v/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</row>
    <row r="32" spans="1:45" x14ac:dyDescent="0.25">
      <c r="A32" s="585"/>
      <c r="B32" s="529" t="s">
        <v>929</v>
      </c>
      <c r="C32" s="530" t="s">
        <v>620</v>
      </c>
      <c r="D32" s="567">
        <v>0</v>
      </c>
      <c r="E32" s="568">
        <f t="shared" si="0"/>
        <v>0</v>
      </c>
      <c r="F32" s="566">
        <f t="shared" si="1"/>
        <v>0</v>
      </c>
      <c r="G32" s="43"/>
      <c r="H32" s="197"/>
      <c r="I32" s="242"/>
      <c r="J32" s="242"/>
      <c r="K32" s="242"/>
      <c r="L32" s="572"/>
      <c r="M32" s="572"/>
      <c r="N32" s="572"/>
      <c r="O32" s="241"/>
      <c r="P32" s="243"/>
      <c r="Q32" s="244"/>
      <c r="R32" s="245"/>
      <c r="S32" s="2"/>
      <c r="T32" s="2"/>
      <c r="U32" s="2"/>
      <c r="V32" s="109"/>
      <c r="W32" s="579"/>
      <c r="X32" s="130"/>
      <c r="Y32" s="247" t="str">
        <f t="shared" si="14"/>
        <v/>
      </c>
      <c r="Z32" s="7" t="str">
        <f t="shared" si="15"/>
        <v/>
      </c>
      <c r="AA32" s="17" t="str">
        <f t="shared" si="13"/>
        <v/>
      </c>
      <c r="AB32" s="196" t="str">
        <f t="shared" si="16"/>
        <v/>
      </c>
      <c r="AC32" s="247" t="str">
        <f t="shared" si="17"/>
        <v/>
      </c>
      <c r="AD32" s="246" t="str">
        <f t="shared" si="18"/>
        <v/>
      </c>
      <c r="AE32" s="18" t="str">
        <f t="shared" si="19"/>
        <v/>
      </c>
      <c r="AF32" s="247" t="str">
        <f t="shared" si="20"/>
        <v/>
      </c>
      <c r="AG32" s="247" t="str">
        <f t="shared" si="21"/>
        <v/>
      </c>
      <c r="AH32" s="45" t="str">
        <f t="shared" si="22"/>
        <v/>
      </c>
      <c r="AI32" s="46" t="str">
        <f t="shared" si="23"/>
        <v/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</row>
    <row r="33" spans="1:45" x14ac:dyDescent="0.25">
      <c r="A33" s="585"/>
      <c r="B33" s="529" t="s">
        <v>929</v>
      </c>
      <c r="C33" s="530" t="s">
        <v>679</v>
      </c>
      <c r="D33" s="567"/>
      <c r="E33" s="568">
        <f t="shared" si="0"/>
        <v>0</v>
      </c>
      <c r="F33" s="566">
        <f t="shared" si="1"/>
        <v>0</v>
      </c>
      <c r="G33" s="43"/>
      <c r="H33" s="197"/>
      <c r="I33" s="242"/>
      <c r="J33" s="242"/>
      <c r="K33" s="242"/>
      <c r="L33" s="572"/>
      <c r="M33" s="572"/>
      <c r="N33" s="572"/>
      <c r="O33" s="241"/>
      <c r="P33" s="243"/>
      <c r="Q33" s="244"/>
      <c r="R33" s="245"/>
      <c r="S33" s="2"/>
      <c r="T33" s="2"/>
      <c r="U33" s="2"/>
      <c r="V33" s="109"/>
      <c r="W33" s="579"/>
      <c r="X33" s="130"/>
      <c r="Y33" s="247" t="str">
        <f t="shared" si="14"/>
        <v/>
      </c>
      <c r="Z33" s="7" t="str">
        <f t="shared" si="15"/>
        <v/>
      </c>
      <c r="AA33" s="17" t="str">
        <f t="shared" si="13"/>
        <v/>
      </c>
      <c r="AB33" s="196" t="str">
        <f t="shared" si="16"/>
        <v/>
      </c>
      <c r="AC33" s="247" t="str">
        <f t="shared" si="17"/>
        <v/>
      </c>
      <c r="AD33" s="246" t="str">
        <f t="shared" si="18"/>
        <v/>
      </c>
      <c r="AE33" s="18" t="str">
        <f t="shared" si="19"/>
        <v/>
      </c>
      <c r="AF33" s="247" t="str">
        <f t="shared" si="20"/>
        <v/>
      </c>
      <c r="AG33" s="247" t="str">
        <f t="shared" si="21"/>
        <v/>
      </c>
      <c r="AH33" s="45" t="str">
        <f t="shared" si="22"/>
        <v/>
      </c>
      <c r="AI33" s="46" t="str">
        <f t="shared" si="23"/>
        <v/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</row>
    <row r="34" spans="1:45" x14ac:dyDescent="0.25">
      <c r="A34" s="585"/>
      <c r="B34" s="529" t="s">
        <v>929</v>
      </c>
      <c r="C34" s="530" t="s">
        <v>621</v>
      </c>
      <c r="D34" s="567">
        <v>0.2</v>
      </c>
      <c r="E34" s="568">
        <f t="shared" si="0"/>
        <v>7.6558939791685404E-2</v>
      </c>
      <c r="F34" s="566">
        <f t="shared" si="1"/>
        <v>-0.12344106020831461</v>
      </c>
      <c r="G34" s="43"/>
      <c r="H34" s="197"/>
      <c r="I34" s="242"/>
      <c r="J34" s="242"/>
      <c r="K34" s="242"/>
      <c r="L34" s="572"/>
      <c r="M34" s="572"/>
      <c r="N34" s="572"/>
      <c r="O34" s="241"/>
      <c r="P34" s="243"/>
      <c r="Q34" s="244"/>
      <c r="R34" s="245"/>
      <c r="S34" s="2"/>
      <c r="T34" s="2"/>
      <c r="U34" s="2"/>
      <c r="V34" s="109"/>
      <c r="W34" s="579"/>
      <c r="X34" s="130"/>
      <c r="Y34" s="247" t="str">
        <f t="shared" si="14"/>
        <v/>
      </c>
      <c r="Z34" s="7" t="str">
        <f t="shared" si="15"/>
        <v/>
      </c>
      <c r="AA34" s="17" t="str">
        <f t="shared" si="13"/>
        <v/>
      </c>
      <c r="AB34" s="196" t="str">
        <f t="shared" si="16"/>
        <v/>
      </c>
      <c r="AC34" s="247" t="str">
        <f t="shared" si="17"/>
        <v/>
      </c>
      <c r="AD34" s="246" t="str">
        <f t="shared" si="18"/>
        <v/>
      </c>
      <c r="AE34" s="18" t="str">
        <f t="shared" si="19"/>
        <v/>
      </c>
      <c r="AF34" s="247" t="str">
        <f t="shared" si="20"/>
        <v/>
      </c>
      <c r="AG34" s="247" t="str">
        <f t="shared" si="21"/>
        <v/>
      </c>
      <c r="AH34" s="45" t="str">
        <f t="shared" si="22"/>
        <v/>
      </c>
      <c r="AI34" s="46" t="str">
        <f t="shared" si="23"/>
        <v/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</row>
    <row r="35" spans="1:45" x14ac:dyDescent="0.25">
      <c r="A35" s="585"/>
      <c r="B35" s="529" t="s">
        <v>929</v>
      </c>
      <c r="C35" s="530" t="s">
        <v>622</v>
      </c>
      <c r="D35" s="567">
        <v>0.2</v>
      </c>
      <c r="E35" s="568">
        <f t="shared" si="0"/>
        <v>0</v>
      </c>
      <c r="F35" s="566">
        <f t="shared" si="1"/>
        <v>-0.2</v>
      </c>
      <c r="G35" s="43"/>
      <c r="H35" s="197"/>
      <c r="I35" s="242"/>
      <c r="J35" s="242"/>
      <c r="K35" s="242"/>
      <c r="L35" s="572"/>
      <c r="M35" s="572"/>
      <c r="N35" s="572"/>
      <c r="O35" s="241"/>
      <c r="P35" s="243"/>
      <c r="Q35" s="244"/>
      <c r="R35" s="245"/>
      <c r="S35" s="2"/>
      <c r="T35" s="2"/>
      <c r="U35" s="2"/>
      <c r="V35" s="109"/>
      <c r="W35" s="579"/>
      <c r="X35" s="130"/>
      <c r="Y35" s="247" t="str">
        <f t="shared" si="14"/>
        <v/>
      </c>
      <c r="Z35" s="7" t="str">
        <f t="shared" si="15"/>
        <v/>
      </c>
      <c r="AA35" s="17" t="str">
        <f t="shared" si="13"/>
        <v/>
      </c>
      <c r="AB35" s="196" t="str">
        <f t="shared" si="16"/>
        <v/>
      </c>
      <c r="AC35" s="247" t="str">
        <f t="shared" si="17"/>
        <v/>
      </c>
      <c r="AD35" s="246" t="str">
        <f t="shared" si="18"/>
        <v/>
      </c>
      <c r="AE35" s="18" t="str">
        <f t="shared" si="19"/>
        <v/>
      </c>
      <c r="AF35" s="247" t="str">
        <f t="shared" si="20"/>
        <v/>
      </c>
      <c r="AG35" s="247" t="str">
        <f t="shared" si="21"/>
        <v/>
      </c>
      <c r="AH35" s="45" t="str">
        <f t="shared" si="22"/>
        <v/>
      </c>
      <c r="AI35" s="46" t="str">
        <f t="shared" si="23"/>
        <v/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</row>
    <row r="36" spans="1:45" x14ac:dyDescent="0.25">
      <c r="A36" s="585"/>
      <c r="B36" s="529" t="s">
        <v>615</v>
      </c>
      <c r="C36" s="530" t="s">
        <v>622</v>
      </c>
      <c r="D36" s="567"/>
      <c r="E36" s="568">
        <f t="shared" si="0"/>
        <v>0</v>
      </c>
      <c r="F36" s="566">
        <f t="shared" si="1"/>
        <v>0</v>
      </c>
      <c r="G36" s="43"/>
      <c r="H36" s="197"/>
      <c r="I36" s="242"/>
      <c r="J36" s="242"/>
      <c r="K36" s="242"/>
      <c r="L36" s="572"/>
      <c r="M36" s="572"/>
      <c r="N36" s="572"/>
      <c r="O36" s="241"/>
      <c r="P36" s="243"/>
      <c r="Q36" s="244"/>
      <c r="R36" s="245"/>
      <c r="S36" s="2"/>
      <c r="T36" s="2"/>
      <c r="U36" s="2"/>
      <c r="V36" s="109"/>
      <c r="W36" s="579"/>
      <c r="X36" s="130"/>
      <c r="Y36" s="247" t="str">
        <f t="shared" si="14"/>
        <v/>
      </c>
      <c r="Z36" s="7" t="str">
        <f t="shared" si="15"/>
        <v/>
      </c>
      <c r="AA36" s="17" t="str">
        <f t="shared" si="13"/>
        <v/>
      </c>
      <c r="AB36" s="196" t="str">
        <f t="shared" si="16"/>
        <v/>
      </c>
      <c r="AC36" s="247" t="str">
        <f t="shared" si="17"/>
        <v/>
      </c>
      <c r="AD36" s="246" t="str">
        <f t="shared" si="18"/>
        <v/>
      </c>
      <c r="AE36" s="18" t="str">
        <f t="shared" si="19"/>
        <v/>
      </c>
      <c r="AF36" s="247" t="str">
        <f t="shared" si="20"/>
        <v/>
      </c>
      <c r="AG36" s="247" t="str">
        <f t="shared" si="21"/>
        <v/>
      </c>
      <c r="AH36" s="45" t="str">
        <f t="shared" si="22"/>
        <v/>
      </c>
      <c r="AI36" s="46" t="str">
        <f t="shared" si="23"/>
        <v/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</row>
    <row r="37" spans="1:45" x14ac:dyDescent="0.25">
      <c r="A37" s="585"/>
      <c r="B37" s="529" t="s">
        <v>615</v>
      </c>
      <c r="C37" s="530" t="s">
        <v>621</v>
      </c>
      <c r="D37" s="567">
        <v>0.15</v>
      </c>
      <c r="E37" s="568">
        <f t="shared" si="0"/>
        <v>0</v>
      </c>
      <c r="F37" s="566">
        <f t="shared" si="1"/>
        <v>-0.15</v>
      </c>
      <c r="G37" s="43"/>
      <c r="H37" s="197"/>
      <c r="I37" s="242"/>
      <c r="J37" s="242"/>
      <c r="K37" s="242"/>
      <c r="L37" s="572"/>
      <c r="M37" s="572"/>
      <c r="N37" s="572"/>
      <c r="O37" s="241"/>
      <c r="P37" s="243"/>
      <c r="Q37" s="244"/>
      <c r="R37" s="245"/>
      <c r="S37" s="2"/>
      <c r="T37" s="2"/>
      <c r="U37" s="2"/>
      <c r="V37" s="109"/>
      <c r="W37" s="579"/>
      <c r="X37" s="130"/>
      <c r="Y37" s="247" t="str">
        <f t="shared" si="14"/>
        <v/>
      </c>
      <c r="Z37" s="7" t="str">
        <f t="shared" si="15"/>
        <v/>
      </c>
      <c r="AA37" s="17" t="str">
        <f t="shared" si="13"/>
        <v/>
      </c>
      <c r="AB37" s="196" t="str">
        <f t="shared" si="16"/>
        <v/>
      </c>
      <c r="AC37" s="247" t="str">
        <f t="shared" si="17"/>
        <v/>
      </c>
      <c r="AD37" s="246" t="str">
        <f t="shared" si="18"/>
        <v/>
      </c>
      <c r="AE37" s="18" t="str">
        <f t="shared" si="19"/>
        <v/>
      </c>
      <c r="AF37" s="247" t="str">
        <f t="shared" si="20"/>
        <v/>
      </c>
      <c r="AG37" s="247" t="str">
        <f t="shared" si="21"/>
        <v/>
      </c>
      <c r="AH37" s="45" t="str">
        <f t="shared" si="22"/>
        <v/>
      </c>
      <c r="AI37" s="46" t="str">
        <f t="shared" si="23"/>
        <v/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</row>
    <row r="38" spans="1:45" x14ac:dyDescent="0.25">
      <c r="A38" s="585"/>
      <c r="B38" s="529" t="s">
        <v>616</v>
      </c>
      <c r="C38" s="530" t="s">
        <v>622</v>
      </c>
      <c r="D38" s="567"/>
      <c r="E38" s="568">
        <f t="shared" si="0"/>
        <v>0</v>
      </c>
      <c r="F38" s="566">
        <f t="shared" si="1"/>
        <v>0</v>
      </c>
      <c r="G38" s="43"/>
      <c r="H38" s="197"/>
      <c r="I38" s="242"/>
      <c r="J38" s="242"/>
      <c r="K38" s="242"/>
      <c r="L38" s="572"/>
      <c r="M38" s="572"/>
      <c r="N38" s="572"/>
      <c r="O38" s="241"/>
      <c r="P38" s="243"/>
      <c r="Q38" s="244"/>
      <c r="R38" s="245"/>
      <c r="S38" s="2"/>
      <c r="T38" s="2"/>
      <c r="U38" s="2"/>
      <c r="V38" s="109"/>
      <c r="W38" s="579"/>
      <c r="X38" s="130"/>
      <c r="Y38" s="247" t="str">
        <f t="shared" si="14"/>
        <v/>
      </c>
      <c r="Z38" s="7" t="str">
        <f t="shared" si="15"/>
        <v/>
      </c>
      <c r="AA38" s="17" t="str">
        <f t="shared" si="13"/>
        <v/>
      </c>
      <c r="AB38" s="196" t="str">
        <f t="shared" si="16"/>
        <v/>
      </c>
      <c r="AC38" s="247" t="str">
        <f t="shared" si="17"/>
        <v/>
      </c>
      <c r="AD38" s="246" t="str">
        <f t="shared" si="18"/>
        <v/>
      </c>
      <c r="AE38" s="18" t="str">
        <f t="shared" si="19"/>
        <v/>
      </c>
      <c r="AF38" s="247" t="str">
        <f t="shared" si="20"/>
        <v/>
      </c>
      <c r="AG38" s="247" t="str">
        <f t="shared" si="21"/>
        <v/>
      </c>
      <c r="AH38" s="45" t="str">
        <f t="shared" si="22"/>
        <v/>
      </c>
      <c r="AI38" s="46" t="str">
        <f t="shared" si="23"/>
        <v/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</row>
    <row r="39" spans="1:45" x14ac:dyDescent="0.25">
      <c r="A39" s="585"/>
      <c r="B39" s="533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/>
      <c r="I39" s="242"/>
      <c r="J39" s="242"/>
      <c r="K39" s="242"/>
      <c r="L39" s="572"/>
      <c r="M39" s="572"/>
      <c r="N39" s="572"/>
      <c r="O39" s="241"/>
      <c r="P39" s="243"/>
      <c r="Q39" s="244"/>
      <c r="R39" s="245"/>
      <c r="S39" s="2"/>
      <c r="T39" s="2"/>
      <c r="U39" s="2"/>
      <c r="V39" s="109"/>
      <c r="W39" s="579"/>
      <c r="X39" s="130"/>
      <c r="Y39" s="247" t="str">
        <f t="shared" si="14"/>
        <v/>
      </c>
      <c r="Z39" s="7" t="str">
        <f t="shared" si="15"/>
        <v/>
      </c>
      <c r="AA39" s="17" t="str">
        <f t="shared" si="13"/>
        <v/>
      </c>
      <c r="AB39" s="196" t="str">
        <f t="shared" si="16"/>
        <v/>
      </c>
      <c r="AC39" s="247" t="str">
        <f t="shared" si="17"/>
        <v/>
      </c>
      <c r="AD39" s="246" t="str">
        <f t="shared" si="18"/>
        <v/>
      </c>
      <c r="AE39" s="18" t="str">
        <f t="shared" si="19"/>
        <v/>
      </c>
      <c r="AF39" s="247" t="str">
        <f t="shared" si="20"/>
        <v/>
      </c>
      <c r="AG39" s="247" t="str">
        <f t="shared" si="21"/>
        <v/>
      </c>
      <c r="AH39" s="45" t="str">
        <f t="shared" si="22"/>
        <v/>
      </c>
      <c r="AI39" s="46" t="str">
        <f t="shared" si="23"/>
        <v/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</row>
    <row r="40" spans="1:45" x14ac:dyDescent="0.25">
      <c r="A40" s="585"/>
      <c r="B40" s="533" t="s">
        <v>930</v>
      </c>
      <c r="C40" s="534" t="s">
        <v>621</v>
      </c>
      <c r="D40" s="569">
        <v>0.15</v>
      </c>
      <c r="E40" s="570">
        <f t="shared" si="0"/>
        <v>7.3843860675783968E-2</v>
      </c>
      <c r="F40" s="571">
        <f t="shared" si="1"/>
        <v>-7.6156139324216027E-2</v>
      </c>
      <c r="G40" s="43"/>
      <c r="H40" s="197"/>
      <c r="I40" s="242"/>
      <c r="J40" s="242"/>
      <c r="K40" s="242"/>
      <c r="L40" s="572"/>
      <c r="M40" s="572"/>
      <c r="N40" s="572"/>
      <c r="O40" s="241"/>
      <c r="P40" s="243"/>
      <c r="Q40" s="244"/>
      <c r="R40" s="245"/>
      <c r="S40" s="2"/>
      <c r="T40" s="2"/>
      <c r="U40" s="2"/>
      <c r="V40" s="109"/>
      <c r="W40" s="579"/>
      <c r="X40" s="130"/>
      <c r="Y40" s="247" t="str">
        <f t="shared" si="14"/>
        <v/>
      </c>
      <c r="Z40" s="7" t="str">
        <f t="shared" si="15"/>
        <v/>
      </c>
      <c r="AA40" s="17" t="str">
        <f t="shared" si="13"/>
        <v/>
      </c>
      <c r="AB40" s="196" t="str">
        <f t="shared" si="16"/>
        <v/>
      </c>
      <c r="AC40" s="247" t="str">
        <f t="shared" si="17"/>
        <v/>
      </c>
      <c r="AD40" s="246" t="str">
        <f t="shared" si="18"/>
        <v/>
      </c>
      <c r="AE40" s="18" t="str">
        <f t="shared" si="19"/>
        <v/>
      </c>
      <c r="AF40" s="247" t="str">
        <f t="shared" si="20"/>
        <v/>
      </c>
      <c r="AG40" s="247" t="str">
        <f t="shared" si="21"/>
        <v/>
      </c>
      <c r="AH40" s="45" t="str">
        <f t="shared" si="22"/>
        <v/>
      </c>
      <c r="AI40" s="46" t="str">
        <f t="shared" si="23"/>
        <v/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</row>
    <row r="41" spans="1:45" x14ac:dyDescent="0.25">
      <c r="A41" s="585"/>
      <c r="B41" s="533" t="s">
        <v>229</v>
      </c>
      <c r="C41" s="534" t="s">
        <v>621</v>
      </c>
      <c r="D41" s="569">
        <v>0.14000000000000001</v>
      </c>
      <c r="E41" s="570">
        <f t="shared" si="0"/>
        <v>0.57282479426370037</v>
      </c>
      <c r="F41" s="571">
        <f t="shared" si="1"/>
        <v>0.43282479426370035</v>
      </c>
      <c r="G41" s="43"/>
      <c r="H41" s="197"/>
      <c r="I41" s="242"/>
      <c r="J41" s="242"/>
      <c r="K41" s="242"/>
      <c r="L41" s="572"/>
      <c r="M41" s="572"/>
      <c r="N41" s="572"/>
      <c r="O41" s="241"/>
      <c r="P41" s="243"/>
      <c r="Q41" s="244"/>
      <c r="R41" s="245"/>
      <c r="S41" s="2"/>
      <c r="T41" s="2"/>
      <c r="U41" s="2"/>
      <c r="V41" s="109"/>
      <c r="W41" s="579"/>
      <c r="X41" s="130"/>
      <c r="Y41" s="247" t="str">
        <f t="shared" si="14"/>
        <v/>
      </c>
      <c r="Z41" s="7" t="str">
        <f t="shared" si="15"/>
        <v/>
      </c>
      <c r="AA41" s="17" t="str">
        <f t="shared" si="13"/>
        <v/>
      </c>
      <c r="AB41" s="196" t="str">
        <f t="shared" si="16"/>
        <v/>
      </c>
      <c r="AC41" s="247" t="str">
        <f t="shared" si="17"/>
        <v/>
      </c>
      <c r="AD41" s="246" t="str">
        <f t="shared" si="18"/>
        <v/>
      </c>
      <c r="AE41" s="18" t="str">
        <f t="shared" si="19"/>
        <v/>
      </c>
      <c r="AF41" s="247" t="str">
        <f t="shared" si="20"/>
        <v/>
      </c>
      <c r="AG41" s="247" t="str">
        <f t="shared" si="21"/>
        <v/>
      </c>
      <c r="AH41" s="45" t="str">
        <f t="shared" si="22"/>
        <v/>
      </c>
      <c r="AI41" s="46" t="str">
        <f t="shared" si="23"/>
        <v/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</row>
    <row r="42" spans="1:45" x14ac:dyDescent="0.25">
      <c r="A42" s="585"/>
      <c r="B42" s="533"/>
      <c r="C42" s="534"/>
      <c r="D42" s="569"/>
      <c r="E42" s="570">
        <f t="shared" si="0"/>
        <v>0</v>
      </c>
      <c r="F42" s="571">
        <f t="shared" si="1"/>
        <v>0</v>
      </c>
      <c r="G42" s="43"/>
      <c r="H42" s="197"/>
      <c r="I42" s="242"/>
      <c r="J42" s="242"/>
      <c r="K42" s="242"/>
      <c r="L42" s="572"/>
      <c r="M42" s="572"/>
      <c r="N42" s="572"/>
      <c r="O42" s="241"/>
      <c r="P42" s="243"/>
      <c r="Q42" s="244"/>
      <c r="R42" s="245"/>
      <c r="S42" s="2"/>
      <c r="T42" s="2"/>
      <c r="U42" s="2"/>
      <c r="V42" s="109"/>
      <c r="W42" s="579"/>
      <c r="X42" s="130"/>
      <c r="Y42" s="247" t="str">
        <f t="shared" si="14"/>
        <v/>
      </c>
      <c r="Z42" s="7" t="str">
        <f t="shared" si="15"/>
        <v/>
      </c>
      <c r="AA42" s="17" t="str">
        <f t="shared" si="13"/>
        <v/>
      </c>
      <c r="AB42" s="196" t="str">
        <f t="shared" si="16"/>
        <v/>
      </c>
      <c r="AC42" s="247" t="str">
        <f t="shared" si="17"/>
        <v/>
      </c>
      <c r="AD42" s="246" t="str">
        <f t="shared" si="18"/>
        <v/>
      </c>
      <c r="AE42" s="18" t="str">
        <f t="shared" si="19"/>
        <v/>
      </c>
      <c r="AF42" s="247" t="str">
        <f t="shared" si="20"/>
        <v/>
      </c>
      <c r="AG42" s="247" t="str">
        <f t="shared" si="21"/>
        <v/>
      </c>
      <c r="AH42" s="45" t="str">
        <f t="shared" si="22"/>
        <v/>
      </c>
      <c r="AI42" s="46" t="str">
        <f t="shared" si="23"/>
        <v/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</row>
    <row r="43" spans="1:45" x14ac:dyDescent="0.25">
      <c r="A43" s="585"/>
      <c r="B43" s="533"/>
      <c r="C43" s="534"/>
      <c r="D43" s="569"/>
      <c r="E43" s="570">
        <f t="shared" si="0"/>
        <v>0</v>
      </c>
      <c r="F43" s="571">
        <f t="shared" si="1"/>
        <v>0</v>
      </c>
      <c r="G43" s="43"/>
      <c r="H43" s="197"/>
      <c r="I43" s="242"/>
      <c r="J43" s="242"/>
      <c r="K43" s="242"/>
      <c r="L43" s="572"/>
      <c r="M43" s="572"/>
      <c r="N43" s="572"/>
      <c r="O43" s="241"/>
      <c r="P43" s="243"/>
      <c r="Q43" s="244"/>
      <c r="R43" s="245"/>
      <c r="S43" s="2"/>
      <c r="T43" s="2"/>
      <c r="U43" s="2"/>
      <c r="V43" s="109"/>
      <c r="W43" s="579"/>
      <c r="X43" s="130"/>
      <c r="Y43" s="247" t="str">
        <f t="shared" si="14"/>
        <v/>
      </c>
      <c r="Z43" s="7" t="str">
        <f t="shared" si="15"/>
        <v/>
      </c>
      <c r="AA43" s="17" t="str">
        <f t="shared" si="13"/>
        <v/>
      </c>
      <c r="AB43" s="196" t="str">
        <f t="shared" si="16"/>
        <v/>
      </c>
      <c r="AC43" s="247" t="str">
        <f t="shared" si="17"/>
        <v/>
      </c>
      <c r="AD43" s="246" t="str">
        <f t="shared" si="18"/>
        <v/>
      </c>
      <c r="AE43" s="18" t="str">
        <f t="shared" si="19"/>
        <v/>
      </c>
      <c r="AF43" s="247" t="str">
        <f t="shared" si="20"/>
        <v/>
      </c>
      <c r="AG43" s="247" t="str">
        <f t="shared" si="21"/>
        <v/>
      </c>
      <c r="AH43" s="45" t="str">
        <f t="shared" si="22"/>
        <v/>
      </c>
      <c r="AI43" s="46" t="str">
        <f t="shared" si="23"/>
        <v/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</row>
    <row r="44" spans="1:45" x14ac:dyDescent="0.25">
      <c r="A44" s="585"/>
      <c r="B44" s="533"/>
      <c r="C44" s="534"/>
      <c r="D44" s="569"/>
      <c r="E44" s="570">
        <f t="shared" si="0"/>
        <v>0</v>
      </c>
      <c r="F44" s="571">
        <f t="shared" si="1"/>
        <v>0</v>
      </c>
      <c r="G44" s="43"/>
      <c r="H44" s="197"/>
      <c r="I44" s="242"/>
      <c r="J44" s="242"/>
      <c r="K44" s="242"/>
      <c r="L44" s="572"/>
      <c r="M44" s="572"/>
      <c r="N44" s="572"/>
      <c r="O44" s="241"/>
      <c r="P44" s="243"/>
      <c r="Q44" s="244"/>
      <c r="R44" s="245"/>
      <c r="S44" s="2"/>
      <c r="T44" s="2"/>
      <c r="U44" s="2"/>
      <c r="V44" s="109"/>
      <c r="W44" s="579"/>
      <c r="X44" s="130"/>
      <c r="Y44" s="247" t="str">
        <f t="shared" si="14"/>
        <v/>
      </c>
      <c r="Z44" s="7" t="str">
        <f t="shared" si="15"/>
        <v/>
      </c>
      <c r="AA44" s="17" t="str">
        <f t="shared" si="13"/>
        <v/>
      </c>
      <c r="AB44" s="196" t="str">
        <f t="shared" si="16"/>
        <v/>
      </c>
      <c r="AC44" s="247" t="str">
        <f t="shared" si="17"/>
        <v/>
      </c>
      <c r="AD44" s="246" t="str">
        <f t="shared" si="18"/>
        <v/>
      </c>
      <c r="AE44" s="18" t="str">
        <f t="shared" si="19"/>
        <v/>
      </c>
      <c r="AF44" s="247" t="str">
        <f t="shared" si="20"/>
        <v/>
      </c>
      <c r="AG44" s="247" t="str">
        <f t="shared" si="21"/>
        <v/>
      </c>
      <c r="AH44" s="45" t="str">
        <f t="shared" si="22"/>
        <v/>
      </c>
      <c r="AI44" s="46" t="str">
        <f t="shared" si="23"/>
        <v/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</row>
    <row r="45" spans="1:45" x14ac:dyDescent="0.25">
      <c r="A45" s="585"/>
      <c r="B45" s="533"/>
      <c r="C45" s="534"/>
      <c r="D45" s="569"/>
      <c r="E45" s="570">
        <f t="shared" si="0"/>
        <v>0</v>
      </c>
      <c r="F45" s="571">
        <f t="shared" si="1"/>
        <v>0</v>
      </c>
      <c r="G45" s="43"/>
      <c r="H45" s="197"/>
      <c r="I45" s="242"/>
      <c r="J45" s="242"/>
      <c r="K45" s="242"/>
      <c r="L45" s="572"/>
      <c r="M45" s="572"/>
      <c r="N45" s="572"/>
      <c r="O45" s="241"/>
      <c r="P45" s="243"/>
      <c r="Q45" s="244"/>
      <c r="R45" s="245"/>
      <c r="S45" s="2"/>
      <c r="T45" s="2"/>
      <c r="U45" s="2"/>
      <c r="V45" s="109"/>
      <c r="W45" s="579"/>
      <c r="X45" s="130"/>
      <c r="Y45" s="247" t="str">
        <f t="shared" si="14"/>
        <v/>
      </c>
      <c r="Z45" s="7" t="str">
        <f t="shared" si="15"/>
        <v/>
      </c>
      <c r="AA45" s="17" t="str">
        <f t="shared" si="13"/>
        <v/>
      </c>
      <c r="AB45" s="196" t="str">
        <f t="shared" si="16"/>
        <v/>
      </c>
      <c r="AC45" s="247" t="str">
        <f t="shared" si="17"/>
        <v/>
      </c>
      <c r="AD45" s="246" t="str">
        <f t="shared" si="18"/>
        <v/>
      </c>
      <c r="AE45" s="18" t="str">
        <f t="shared" si="19"/>
        <v/>
      </c>
      <c r="AF45" s="247" t="str">
        <f t="shared" si="20"/>
        <v/>
      </c>
      <c r="AG45" s="247" t="str">
        <f t="shared" si="21"/>
        <v/>
      </c>
      <c r="AH45" s="45" t="str">
        <f t="shared" si="22"/>
        <v/>
      </c>
      <c r="AI45" s="46" t="str">
        <f t="shared" si="23"/>
        <v/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</row>
    <row r="46" spans="1:45" x14ac:dyDescent="0.25">
      <c r="A46" s="585"/>
      <c r="B46" s="533"/>
      <c r="C46" s="534"/>
      <c r="D46" s="569"/>
      <c r="E46" s="570">
        <f t="shared" si="0"/>
        <v>0</v>
      </c>
      <c r="F46" s="571">
        <f t="shared" si="1"/>
        <v>0</v>
      </c>
      <c r="G46" s="43"/>
      <c r="H46" s="197"/>
      <c r="I46" s="242"/>
      <c r="J46" s="242"/>
      <c r="K46" s="242"/>
      <c r="L46" s="572"/>
      <c r="M46" s="572"/>
      <c r="N46" s="572"/>
      <c r="O46" s="241"/>
      <c r="P46" s="243"/>
      <c r="Q46" s="244"/>
      <c r="R46" s="245"/>
      <c r="S46" s="2"/>
      <c r="T46" s="2"/>
      <c r="U46" s="2"/>
      <c r="V46" s="109"/>
      <c r="W46" s="579"/>
      <c r="X46" s="130"/>
      <c r="Y46" s="247" t="str">
        <f t="shared" si="14"/>
        <v/>
      </c>
      <c r="Z46" s="7" t="str">
        <f t="shared" si="15"/>
        <v/>
      </c>
      <c r="AA46" s="17" t="str">
        <f t="shared" si="13"/>
        <v/>
      </c>
      <c r="AB46" s="196" t="str">
        <f t="shared" si="16"/>
        <v/>
      </c>
      <c r="AC46" s="247" t="str">
        <f t="shared" si="17"/>
        <v/>
      </c>
      <c r="AD46" s="246" t="str">
        <f t="shared" si="18"/>
        <v/>
      </c>
      <c r="AE46" s="18" t="str">
        <f t="shared" si="19"/>
        <v/>
      </c>
      <c r="AF46" s="247" t="str">
        <f t="shared" si="20"/>
        <v/>
      </c>
      <c r="AG46" s="247" t="str">
        <f t="shared" si="21"/>
        <v/>
      </c>
      <c r="AH46" s="45" t="str">
        <f t="shared" si="22"/>
        <v/>
      </c>
      <c r="AI46" s="46" t="str">
        <f t="shared" si="23"/>
        <v/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</row>
    <row r="47" spans="1:45" x14ac:dyDescent="0.25">
      <c r="A47" s="585"/>
      <c r="B47" s="533"/>
      <c r="C47" s="534"/>
      <c r="D47" s="569"/>
      <c r="E47" s="570">
        <f t="shared" si="0"/>
        <v>0</v>
      </c>
      <c r="F47" s="571">
        <f t="shared" si="1"/>
        <v>0</v>
      </c>
      <c r="G47" s="43"/>
      <c r="H47" s="197"/>
      <c r="I47" s="242"/>
      <c r="J47" s="242"/>
      <c r="K47" s="242"/>
      <c r="L47" s="572"/>
      <c r="M47" s="572"/>
      <c r="N47" s="572"/>
      <c r="O47" s="241"/>
      <c r="P47" s="243"/>
      <c r="Q47" s="244"/>
      <c r="R47" s="245"/>
      <c r="S47" s="2"/>
      <c r="T47" s="2"/>
      <c r="U47" s="2"/>
      <c r="V47" s="109"/>
      <c r="W47" s="579"/>
      <c r="X47" s="130"/>
      <c r="Y47" s="247" t="str">
        <f t="shared" si="14"/>
        <v/>
      </c>
      <c r="Z47" s="7" t="str">
        <f t="shared" si="15"/>
        <v/>
      </c>
      <c r="AA47" s="17" t="str">
        <f t="shared" si="13"/>
        <v/>
      </c>
      <c r="AB47" s="196" t="str">
        <f t="shared" si="16"/>
        <v/>
      </c>
      <c r="AC47" s="247" t="str">
        <f t="shared" si="17"/>
        <v/>
      </c>
      <c r="AD47" s="246" t="str">
        <f t="shared" si="18"/>
        <v/>
      </c>
      <c r="AE47" s="18" t="str">
        <f t="shared" si="19"/>
        <v/>
      </c>
      <c r="AF47" s="247" t="str">
        <f t="shared" si="20"/>
        <v/>
      </c>
      <c r="AG47" s="247" t="str">
        <f t="shared" si="21"/>
        <v/>
      </c>
      <c r="AH47" s="45" t="str">
        <f t="shared" si="22"/>
        <v/>
      </c>
      <c r="AI47" s="46" t="str">
        <f t="shared" si="23"/>
        <v/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</row>
    <row r="48" spans="1:45" x14ac:dyDescent="0.25">
      <c r="A48" s="585"/>
      <c r="B48" s="533"/>
      <c r="C48" s="534"/>
      <c r="D48" s="569"/>
      <c r="E48" s="570">
        <f t="shared" si="0"/>
        <v>0</v>
      </c>
      <c r="F48" s="571">
        <f t="shared" si="1"/>
        <v>0</v>
      </c>
      <c r="G48" s="43"/>
      <c r="H48" s="197"/>
      <c r="I48" s="242"/>
      <c r="J48" s="242"/>
      <c r="K48" s="242"/>
      <c r="L48" s="572"/>
      <c r="M48" s="572"/>
      <c r="N48" s="572"/>
      <c r="O48" s="241"/>
      <c r="P48" s="243"/>
      <c r="Q48" s="244"/>
      <c r="R48" s="245"/>
      <c r="S48" s="2"/>
      <c r="T48" s="2"/>
      <c r="U48" s="2"/>
      <c r="V48" s="109"/>
      <c r="W48" s="579"/>
      <c r="X48" s="130"/>
      <c r="Y48" s="247" t="str">
        <f t="shared" si="14"/>
        <v/>
      </c>
      <c r="Z48" s="7" t="str">
        <f t="shared" si="15"/>
        <v/>
      </c>
      <c r="AA48" s="17" t="str">
        <f t="shared" si="13"/>
        <v/>
      </c>
      <c r="AB48" s="196" t="str">
        <f t="shared" si="16"/>
        <v/>
      </c>
      <c r="AC48" s="247" t="str">
        <f t="shared" si="17"/>
        <v/>
      </c>
      <c r="AD48" s="246" t="str">
        <f t="shared" si="18"/>
        <v/>
      </c>
      <c r="AE48" s="18" t="str">
        <f t="shared" si="19"/>
        <v/>
      </c>
      <c r="AF48" s="247" t="str">
        <f t="shared" si="20"/>
        <v/>
      </c>
      <c r="AG48" s="247" t="str">
        <f t="shared" si="21"/>
        <v/>
      </c>
      <c r="AH48" s="45" t="str">
        <f t="shared" si="22"/>
        <v/>
      </c>
      <c r="AI48" s="46" t="str">
        <f t="shared" si="23"/>
        <v/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</row>
    <row r="49" spans="1:45" x14ac:dyDescent="0.25">
      <c r="A49" s="585"/>
      <c r="B49" s="533"/>
      <c r="C49" s="534"/>
      <c r="D49" s="569"/>
      <c r="E49" s="570">
        <f t="shared" si="0"/>
        <v>0</v>
      </c>
      <c r="F49" s="571">
        <f t="shared" si="1"/>
        <v>0</v>
      </c>
      <c r="G49" s="43"/>
      <c r="H49" s="197"/>
      <c r="I49" s="242"/>
      <c r="J49" s="242"/>
      <c r="K49" s="242"/>
      <c r="L49" s="572"/>
      <c r="M49" s="572"/>
      <c r="N49" s="572"/>
      <c r="O49" s="241"/>
      <c r="P49" s="243"/>
      <c r="Q49" s="244"/>
      <c r="R49" s="245"/>
      <c r="S49" s="2"/>
      <c r="T49" s="2"/>
      <c r="U49" s="2"/>
      <c r="V49" s="109"/>
      <c r="W49" s="579"/>
      <c r="X49" s="130"/>
      <c r="Y49" s="247" t="str">
        <f t="shared" si="14"/>
        <v/>
      </c>
      <c r="Z49" s="7" t="str">
        <f t="shared" si="15"/>
        <v/>
      </c>
      <c r="AA49" s="17" t="str">
        <f t="shared" si="13"/>
        <v/>
      </c>
      <c r="AB49" s="196" t="str">
        <f t="shared" si="16"/>
        <v/>
      </c>
      <c r="AC49" s="247" t="str">
        <f t="shared" si="17"/>
        <v/>
      </c>
      <c r="AD49" s="246" t="str">
        <f t="shared" si="18"/>
        <v/>
      </c>
      <c r="AE49" s="18" t="str">
        <f t="shared" si="19"/>
        <v/>
      </c>
      <c r="AF49" s="247" t="str">
        <f t="shared" si="20"/>
        <v/>
      </c>
      <c r="AG49" s="247" t="str">
        <f t="shared" si="21"/>
        <v/>
      </c>
      <c r="AH49" s="45" t="str">
        <f t="shared" si="22"/>
        <v/>
      </c>
      <c r="AI49" s="46" t="str">
        <f t="shared" si="23"/>
        <v/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</row>
    <row r="50" spans="1:45" x14ac:dyDescent="0.25">
      <c r="A50" s="585"/>
      <c r="B50" s="533"/>
      <c r="C50" s="534"/>
      <c r="D50" s="569"/>
      <c r="E50" s="570">
        <f t="shared" si="0"/>
        <v>0</v>
      </c>
      <c r="F50" s="571">
        <f t="shared" si="1"/>
        <v>0</v>
      </c>
      <c r="G50" s="43"/>
      <c r="H50" s="197"/>
      <c r="I50" s="242"/>
      <c r="J50" s="242"/>
      <c r="K50" s="242"/>
      <c r="L50" s="572"/>
      <c r="M50" s="572"/>
      <c r="N50" s="572"/>
      <c r="O50" s="241"/>
      <c r="P50" s="243"/>
      <c r="Q50" s="244"/>
      <c r="R50" s="245"/>
      <c r="S50" s="2"/>
      <c r="T50" s="2"/>
      <c r="U50" s="2"/>
      <c r="V50" s="109"/>
      <c r="W50" s="579"/>
      <c r="X50" s="130"/>
      <c r="Y50" s="247" t="str">
        <f t="shared" si="14"/>
        <v/>
      </c>
      <c r="Z50" s="7" t="str">
        <f t="shared" si="15"/>
        <v/>
      </c>
      <c r="AA50" s="17" t="str">
        <f t="shared" si="13"/>
        <v/>
      </c>
      <c r="AB50" s="196" t="str">
        <f t="shared" si="16"/>
        <v/>
      </c>
      <c r="AC50" s="247" t="str">
        <f t="shared" si="17"/>
        <v/>
      </c>
      <c r="AD50" s="246" t="str">
        <f t="shared" si="18"/>
        <v/>
      </c>
      <c r="AE50" s="18" t="str">
        <f t="shared" si="19"/>
        <v/>
      </c>
      <c r="AF50" s="247" t="str">
        <f t="shared" si="20"/>
        <v/>
      </c>
      <c r="AG50" s="247" t="str">
        <f t="shared" si="21"/>
        <v/>
      </c>
      <c r="AH50" s="45" t="str">
        <f t="shared" si="22"/>
        <v/>
      </c>
      <c r="AI50" s="46" t="str">
        <f t="shared" si="23"/>
        <v/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</row>
    <row r="51" spans="1:45" x14ac:dyDescent="0.25">
      <c r="A51" s="585"/>
      <c r="B51" s="19"/>
      <c r="C51" s="19"/>
      <c r="D51" s="19"/>
      <c r="E51" s="19"/>
      <c r="F51" s="19"/>
      <c r="G51" s="43"/>
      <c r="H51" s="197"/>
      <c r="I51" s="242"/>
      <c r="J51" s="242"/>
      <c r="K51" s="242"/>
      <c r="L51" s="572"/>
      <c r="M51" s="572"/>
      <c r="N51" s="572"/>
      <c r="O51" s="241"/>
      <c r="P51" s="243"/>
      <c r="Q51" s="244"/>
      <c r="R51" s="245"/>
      <c r="S51" s="2"/>
      <c r="T51" s="2"/>
      <c r="U51" s="2"/>
      <c r="V51" s="109"/>
      <c r="W51" s="579"/>
      <c r="X51" s="130"/>
      <c r="Y51" s="247" t="str">
        <f t="shared" si="14"/>
        <v/>
      </c>
      <c r="Z51" s="7" t="str">
        <f t="shared" si="15"/>
        <v/>
      </c>
      <c r="AA51" s="17" t="str">
        <f t="shared" si="13"/>
        <v/>
      </c>
      <c r="AB51" s="196" t="str">
        <f t="shared" si="16"/>
        <v/>
      </c>
      <c r="AC51" s="247" t="str">
        <f t="shared" si="17"/>
        <v/>
      </c>
      <c r="AD51" s="246" t="str">
        <f t="shared" si="18"/>
        <v/>
      </c>
      <c r="AE51" s="18" t="str">
        <f t="shared" si="19"/>
        <v/>
      </c>
      <c r="AF51" s="247" t="str">
        <f t="shared" si="20"/>
        <v/>
      </c>
      <c r="AG51" s="247" t="str">
        <f t="shared" si="21"/>
        <v/>
      </c>
      <c r="AH51" s="45" t="str">
        <f t="shared" si="22"/>
        <v/>
      </c>
      <c r="AI51" s="46" t="str">
        <f t="shared" si="23"/>
        <v/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</row>
    <row r="52" spans="1:45" x14ac:dyDescent="0.25">
      <c r="A52" s="585"/>
      <c r="B52" s="19"/>
      <c r="C52" s="19"/>
      <c r="D52" s="19"/>
      <c r="E52" s="19"/>
      <c r="F52" s="19"/>
      <c r="G52" s="43"/>
      <c r="H52" s="197"/>
      <c r="I52" s="242"/>
      <c r="J52" s="242"/>
      <c r="K52" s="242"/>
      <c r="L52" s="572"/>
      <c r="M52" s="572"/>
      <c r="N52" s="572"/>
      <c r="O52" s="241"/>
      <c r="P52" s="243"/>
      <c r="Q52" s="244"/>
      <c r="R52" s="245"/>
      <c r="S52" s="2"/>
      <c r="T52" s="2"/>
      <c r="U52" s="2"/>
      <c r="V52" s="109"/>
      <c r="W52" s="579"/>
      <c r="X52" s="130"/>
      <c r="Y52" s="247" t="str">
        <f t="shared" si="14"/>
        <v/>
      </c>
      <c r="Z52" s="7" t="str">
        <f t="shared" si="15"/>
        <v/>
      </c>
      <c r="AA52" s="17" t="str">
        <f t="shared" si="13"/>
        <v/>
      </c>
      <c r="AB52" s="196" t="str">
        <f t="shared" si="16"/>
        <v/>
      </c>
      <c r="AC52" s="247" t="str">
        <f t="shared" si="17"/>
        <v/>
      </c>
      <c r="AD52" s="246" t="str">
        <f t="shared" si="18"/>
        <v/>
      </c>
      <c r="AE52" s="18" t="str">
        <f t="shared" si="19"/>
        <v/>
      </c>
      <c r="AF52" s="247" t="str">
        <f t="shared" si="20"/>
        <v/>
      </c>
      <c r="AG52" s="247" t="str">
        <f t="shared" si="21"/>
        <v/>
      </c>
      <c r="AH52" s="45" t="str">
        <f t="shared" si="22"/>
        <v/>
      </c>
      <c r="AI52" s="46" t="str">
        <f t="shared" si="23"/>
        <v/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</row>
    <row r="53" spans="1:45" x14ac:dyDescent="0.25">
      <c r="A53" s="585"/>
      <c r="B53" s="19"/>
      <c r="C53" s="19"/>
      <c r="D53" s="19"/>
      <c r="E53" s="19"/>
      <c r="F53" s="19"/>
      <c r="G53" s="43"/>
      <c r="H53" s="197"/>
      <c r="I53" s="242"/>
      <c r="J53" s="242"/>
      <c r="K53" s="242"/>
      <c r="L53" s="572"/>
      <c r="M53" s="572"/>
      <c r="N53" s="572"/>
      <c r="O53" s="241"/>
      <c r="P53" s="243"/>
      <c r="Q53" s="244"/>
      <c r="R53" s="245"/>
      <c r="S53" s="2"/>
      <c r="T53" s="2"/>
      <c r="U53" s="2"/>
      <c r="V53" s="109"/>
      <c r="W53" s="579"/>
      <c r="X53" s="130"/>
      <c r="Y53" s="247" t="str">
        <f t="shared" si="14"/>
        <v/>
      </c>
      <c r="Z53" s="7" t="str">
        <f t="shared" si="15"/>
        <v/>
      </c>
      <c r="AA53" s="17" t="str">
        <f t="shared" si="13"/>
        <v/>
      </c>
      <c r="AB53" s="196" t="str">
        <f t="shared" si="16"/>
        <v/>
      </c>
      <c r="AC53" s="247" t="str">
        <f t="shared" si="17"/>
        <v/>
      </c>
      <c r="AD53" s="246" t="str">
        <f t="shared" si="18"/>
        <v/>
      </c>
      <c r="AE53" s="18" t="str">
        <f t="shared" si="19"/>
        <v/>
      </c>
      <c r="AF53" s="247" t="str">
        <f t="shared" si="20"/>
        <v/>
      </c>
      <c r="AG53" s="247" t="str">
        <f t="shared" si="21"/>
        <v/>
      </c>
      <c r="AH53" s="45" t="str">
        <f t="shared" si="22"/>
        <v/>
      </c>
      <c r="AI53" s="46" t="str">
        <f t="shared" si="23"/>
        <v/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</row>
    <row r="54" spans="1:45" x14ac:dyDescent="0.25">
      <c r="A54" s="585"/>
      <c r="B54" s="19"/>
      <c r="C54" s="19"/>
      <c r="D54" s="19"/>
      <c r="E54" s="19"/>
      <c r="F54" s="19"/>
      <c r="G54" s="43"/>
      <c r="H54" s="197"/>
      <c r="I54" s="242"/>
      <c r="J54" s="242"/>
      <c r="K54" s="242"/>
      <c r="L54" s="572"/>
      <c r="M54" s="572"/>
      <c r="N54" s="572"/>
      <c r="O54" s="241"/>
      <c r="P54" s="243"/>
      <c r="Q54" s="244"/>
      <c r="R54" s="245"/>
      <c r="S54" s="2"/>
      <c r="T54" s="2"/>
      <c r="U54" s="2"/>
      <c r="V54" s="109"/>
      <c r="W54" s="579"/>
      <c r="X54" s="130"/>
      <c r="Y54" s="247" t="str">
        <f t="shared" si="14"/>
        <v/>
      </c>
      <c r="Z54" s="7" t="str">
        <f t="shared" si="15"/>
        <v/>
      </c>
      <c r="AA54" s="17" t="str">
        <f t="shared" si="13"/>
        <v/>
      </c>
      <c r="AB54" s="196" t="str">
        <f t="shared" si="16"/>
        <v/>
      </c>
      <c r="AC54" s="247" t="str">
        <f t="shared" si="17"/>
        <v/>
      </c>
      <c r="AD54" s="246" t="str">
        <f t="shared" si="18"/>
        <v/>
      </c>
      <c r="AE54" s="18" t="str">
        <f t="shared" si="19"/>
        <v/>
      </c>
      <c r="AF54" s="247" t="str">
        <f t="shared" si="20"/>
        <v/>
      </c>
      <c r="AG54" s="247" t="str">
        <f t="shared" si="21"/>
        <v/>
      </c>
      <c r="AH54" s="45" t="str">
        <f t="shared" si="22"/>
        <v/>
      </c>
      <c r="AI54" s="46" t="str">
        <f t="shared" si="23"/>
        <v/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</row>
    <row r="55" spans="1:45" x14ac:dyDescent="0.25">
      <c r="A55" s="585"/>
      <c r="B55" s="19"/>
      <c r="C55" s="19"/>
      <c r="D55" s="19"/>
      <c r="E55" s="19"/>
      <c r="F55" s="19"/>
      <c r="G55" s="43"/>
      <c r="H55" s="197"/>
      <c r="I55" s="242"/>
      <c r="J55" s="242"/>
      <c r="K55" s="242"/>
      <c r="L55" s="572"/>
      <c r="M55" s="572"/>
      <c r="N55" s="572"/>
      <c r="O55" s="241"/>
      <c r="P55" s="243"/>
      <c r="Q55" s="244"/>
      <c r="R55" s="245"/>
      <c r="S55" s="2"/>
      <c r="T55" s="2"/>
      <c r="U55" s="2"/>
      <c r="V55" s="109"/>
      <c r="W55" s="579"/>
      <c r="X55" s="130"/>
      <c r="Y55" s="247" t="str">
        <f t="shared" si="14"/>
        <v/>
      </c>
      <c r="Z55" s="7" t="str">
        <f t="shared" si="15"/>
        <v/>
      </c>
      <c r="AA55" s="17" t="str">
        <f t="shared" si="13"/>
        <v/>
      </c>
      <c r="AB55" s="196" t="str">
        <f t="shared" si="16"/>
        <v/>
      </c>
      <c r="AC55" s="247" t="str">
        <f t="shared" si="17"/>
        <v/>
      </c>
      <c r="AD55" s="246" t="str">
        <f t="shared" si="18"/>
        <v/>
      </c>
      <c r="AE55" s="18" t="str">
        <f t="shared" si="19"/>
        <v/>
      </c>
      <c r="AF55" s="247" t="str">
        <f t="shared" si="20"/>
        <v/>
      </c>
      <c r="AG55" s="247" t="str">
        <f t="shared" si="21"/>
        <v/>
      </c>
      <c r="AH55" s="45" t="str">
        <f t="shared" si="22"/>
        <v/>
      </c>
      <c r="AI55" s="46" t="str">
        <f t="shared" si="23"/>
        <v/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</row>
    <row r="56" spans="1:45" x14ac:dyDescent="0.25">
      <c r="A56" s="585"/>
      <c r="B56" s="19"/>
      <c r="C56" s="19"/>
      <c r="D56" s="19"/>
      <c r="E56" s="19"/>
      <c r="F56" s="19"/>
      <c r="G56" s="43"/>
      <c r="H56" s="197"/>
      <c r="I56" s="242"/>
      <c r="J56" s="242"/>
      <c r="K56" s="242"/>
      <c r="L56" s="572"/>
      <c r="M56" s="572"/>
      <c r="N56" s="572"/>
      <c r="O56" s="241"/>
      <c r="P56" s="243"/>
      <c r="Q56" s="244"/>
      <c r="R56" s="245"/>
      <c r="S56" s="2"/>
      <c r="T56" s="2"/>
      <c r="U56" s="2"/>
      <c r="V56" s="109"/>
      <c r="W56" s="579"/>
      <c r="X56" s="130"/>
      <c r="Y56" s="247" t="str">
        <f t="shared" si="14"/>
        <v/>
      </c>
      <c r="Z56" s="7" t="str">
        <f t="shared" si="15"/>
        <v/>
      </c>
      <c r="AA56" s="17" t="str">
        <f t="shared" si="13"/>
        <v/>
      </c>
      <c r="AB56" s="196" t="str">
        <f t="shared" si="16"/>
        <v/>
      </c>
      <c r="AC56" s="247" t="str">
        <f t="shared" si="17"/>
        <v/>
      </c>
      <c r="AD56" s="246" t="str">
        <f t="shared" si="18"/>
        <v/>
      </c>
      <c r="AE56" s="18" t="str">
        <f t="shared" si="19"/>
        <v/>
      </c>
      <c r="AF56" s="247" t="str">
        <f t="shared" si="20"/>
        <v/>
      </c>
      <c r="AG56" s="247" t="str">
        <f t="shared" si="21"/>
        <v/>
      </c>
      <c r="AH56" s="45" t="str">
        <f t="shared" si="22"/>
        <v/>
      </c>
      <c r="AI56" s="46" t="str">
        <f t="shared" si="23"/>
        <v/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</row>
    <row r="57" spans="1:45" x14ac:dyDescent="0.25">
      <c r="A57" s="585"/>
      <c r="B57" s="19"/>
      <c r="C57" s="19"/>
      <c r="D57" s="19"/>
      <c r="E57" s="19"/>
      <c r="F57" s="19"/>
      <c r="G57" s="43"/>
      <c r="H57" s="197"/>
      <c r="I57" s="242"/>
      <c r="J57" s="242"/>
      <c r="K57" s="242"/>
      <c r="L57" s="572"/>
      <c r="M57" s="572"/>
      <c r="N57" s="572"/>
      <c r="O57" s="241"/>
      <c r="P57" s="243"/>
      <c r="Q57" s="244"/>
      <c r="R57" s="245"/>
      <c r="S57" s="2"/>
      <c r="T57" s="2"/>
      <c r="U57" s="2"/>
      <c r="V57" s="109"/>
      <c r="W57" s="579"/>
      <c r="X57" s="130"/>
      <c r="Y57" s="247" t="str">
        <f t="shared" si="14"/>
        <v/>
      </c>
      <c r="Z57" s="7" t="str">
        <f t="shared" si="15"/>
        <v/>
      </c>
      <c r="AA57" s="17" t="str">
        <f t="shared" si="13"/>
        <v/>
      </c>
      <c r="AB57" s="196" t="str">
        <f t="shared" si="16"/>
        <v/>
      </c>
      <c r="AC57" s="247" t="str">
        <f t="shared" si="17"/>
        <v/>
      </c>
      <c r="AD57" s="246" t="str">
        <f t="shared" si="18"/>
        <v/>
      </c>
      <c r="AE57" s="18" t="str">
        <f t="shared" si="19"/>
        <v/>
      </c>
      <c r="AF57" s="247" t="str">
        <f t="shared" si="20"/>
        <v/>
      </c>
      <c r="AG57" s="247" t="str">
        <f t="shared" si="21"/>
        <v/>
      </c>
      <c r="AH57" s="45" t="str">
        <f t="shared" si="22"/>
        <v/>
      </c>
      <c r="AI57" s="46" t="str">
        <f t="shared" si="23"/>
        <v/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</row>
    <row r="58" spans="1:45" x14ac:dyDescent="0.25">
      <c r="A58" s="585"/>
      <c r="B58" s="19"/>
      <c r="C58" s="19"/>
      <c r="D58" s="19"/>
      <c r="E58" s="19"/>
      <c r="F58" s="19"/>
      <c r="G58" s="43"/>
      <c r="H58" s="197"/>
      <c r="I58" s="242"/>
      <c r="J58" s="242"/>
      <c r="K58" s="242"/>
      <c r="L58" s="572"/>
      <c r="M58" s="572"/>
      <c r="N58" s="572"/>
      <c r="O58" s="241"/>
      <c r="P58" s="243"/>
      <c r="Q58" s="244"/>
      <c r="R58" s="245"/>
      <c r="S58" s="2"/>
      <c r="T58" s="2"/>
      <c r="U58" s="2"/>
      <c r="V58" s="109"/>
      <c r="W58" s="579"/>
      <c r="X58" s="130"/>
      <c r="Y58" s="247" t="str">
        <f t="shared" si="14"/>
        <v/>
      </c>
      <c r="Z58" s="7" t="str">
        <f t="shared" si="15"/>
        <v/>
      </c>
      <c r="AA58" s="17" t="str">
        <f t="shared" si="13"/>
        <v/>
      </c>
      <c r="AB58" s="196" t="str">
        <f t="shared" si="16"/>
        <v/>
      </c>
      <c r="AC58" s="247" t="str">
        <f t="shared" si="17"/>
        <v/>
      </c>
      <c r="AD58" s="246" t="str">
        <f t="shared" si="18"/>
        <v/>
      </c>
      <c r="AE58" s="18" t="str">
        <f t="shared" si="19"/>
        <v/>
      </c>
      <c r="AF58" s="247" t="str">
        <f t="shared" si="20"/>
        <v/>
      </c>
      <c r="AG58" s="247" t="str">
        <f t="shared" si="21"/>
        <v/>
      </c>
      <c r="AH58" s="45" t="str">
        <f t="shared" si="22"/>
        <v/>
      </c>
      <c r="AI58" s="46" t="str">
        <f t="shared" si="23"/>
        <v/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</row>
    <row r="59" spans="1:45" x14ac:dyDescent="0.25">
      <c r="A59" s="585"/>
      <c r="B59" s="19"/>
      <c r="C59" s="19"/>
      <c r="D59" s="19"/>
      <c r="E59" s="19"/>
      <c r="F59" s="19"/>
      <c r="G59" s="43"/>
      <c r="H59" s="197"/>
      <c r="I59" s="242"/>
      <c r="J59" s="242"/>
      <c r="K59" s="242"/>
      <c r="L59" s="572"/>
      <c r="M59" s="572"/>
      <c r="N59" s="572"/>
      <c r="O59" s="241"/>
      <c r="P59" s="243"/>
      <c r="Q59" s="244"/>
      <c r="R59" s="245"/>
      <c r="S59" s="2"/>
      <c r="T59" s="2"/>
      <c r="U59" s="2"/>
      <c r="V59" s="109"/>
      <c r="W59" s="579"/>
      <c r="X59" s="130"/>
      <c r="Y59" s="247" t="str">
        <f t="shared" si="14"/>
        <v/>
      </c>
      <c r="Z59" s="7" t="str">
        <f t="shared" si="15"/>
        <v/>
      </c>
      <c r="AA59" s="17" t="str">
        <f t="shared" ref="AA59:AA90" si="24">IF(S59&lt;&gt;"",Z59,"")</f>
        <v/>
      </c>
      <c r="AB59" s="196" t="str">
        <f t="shared" si="16"/>
        <v/>
      </c>
      <c r="AC59" s="247" t="str">
        <f t="shared" si="17"/>
        <v/>
      </c>
      <c r="AD59" s="246" t="str">
        <f t="shared" si="18"/>
        <v/>
      </c>
      <c r="AE59" s="18" t="str">
        <f t="shared" si="19"/>
        <v/>
      </c>
      <c r="AF59" s="247" t="str">
        <f t="shared" si="20"/>
        <v/>
      </c>
      <c r="AG59" s="247" t="str">
        <f t="shared" si="21"/>
        <v/>
      </c>
      <c r="AH59" s="45" t="str">
        <f t="shared" si="22"/>
        <v/>
      </c>
      <c r="AI59" s="46" t="str">
        <f t="shared" si="23"/>
        <v/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</row>
    <row r="60" spans="1:45" x14ac:dyDescent="0.25">
      <c r="A60" s="585"/>
      <c r="B60" s="19"/>
      <c r="C60" s="19"/>
      <c r="D60" s="19"/>
      <c r="E60" s="19"/>
      <c r="F60" s="19"/>
      <c r="G60" s="43"/>
      <c r="H60" s="197"/>
      <c r="I60" s="242"/>
      <c r="J60" s="242"/>
      <c r="K60" s="242"/>
      <c r="L60" s="572"/>
      <c r="M60" s="572"/>
      <c r="N60" s="572"/>
      <c r="O60" s="241"/>
      <c r="P60" s="243"/>
      <c r="Q60" s="244"/>
      <c r="R60" s="245"/>
      <c r="S60" s="2"/>
      <c r="T60" s="2"/>
      <c r="U60" s="2"/>
      <c r="V60" s="109"/>
      <c r="W60" s="579"/>
      <c r="X60" s="130"/>
      <c r="Y60" s="247" t="str">
        <f t="shared" si="14"/>
        <v/>
      </c>
      <c r="Z60" s="7" t="str">
        <f t="shared" si="15"/>
        <v/>
      </c>
      <c r="AA60" s="17" t="str">
        <f t="shared" si="24"/>
        <v/>
      </c>
      <c r="AB60" s="196" t="str">
        <f t="shared" si="16"/>
        <v/>
      </c>
      <c r="AC60" s="247" t="str">
        <f t="shared" si="17"/>
        <v/>
      </c>
      <c r="AD60" s="246" t="str">
        <f t="shared" si="18"/>
        <v/>
      </c>
      <c r="AE60" s="18" t="str">
        <f t="shared" si="19"/>
        <v/>
      </c>
      <c r="AF60" s="247" t="str">
        <f t="shared" si="20"/>
        <v/>
      </c>
      <c r="AG60" s="247" t="str">
        <f t="shared" si="21"/>
        <v/>
      </c>
      <c r="AH60" s="45" t="str">
        <f t="shared" si="22"/>
        <v/>
      </c>
      <c r="AI60" s="46" t="str">
        <f t="shared" si="23"/>
        <v/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</row>
    <row r="61" spans="1:45" x14ac:dyDescent="0.25">
      <c r="A61" s="585"/>
      <c r="B61" s="19"/>
      <c r="C61" s="19"/>
      <c r="D61" s="19"/>
      <c r="E61" s="19"/>
      <c r="F61" s="19"/>
      <c r="G61" s="43"/>
      <c r="H61" s="197"/>
      <c r="I61" s="242"/>
      <c r="J61" s="242"/>
      <c r="K61" s="242"/>
      <c r="L61" s="572"/>
      <c r="M61" s="572"/>
      <c r="N61" s="572"/>
      <c r="O61" s="241"/>
      <c r="P61" s="243"/>
      <c r="Q61" s="244"/>
      <c r="R61" s="245"/>
      <c r="S61" s="2"/>
      <c r="T61" s="2"/>
      <c r="U61" s="2"/>
      <c r="V61" s="109"/>
      <c r="W61" s="579"/>
      <c r="X61" s="130"/>
      <c r="Y61" s="247" t="str">
        <f t="shared" si="14"/>
        <v/>
      </c>
      <c r="Z61" s="7" t="str">
        <f t="shared" si="15"/>
        <v/>
      </c>
      <c r="AA61" s="17" t="str">
        <f t="shared" si="24"/>
        <v/>
      </c>
      <c r="AB61" s="196" t="str">
        <f t="shared" si="16"/>
        <v/>
      </c>
      <c r="AC61" s="247" t="str">
        <f t="shared" si="17"/>
        <v/>
      </c>
      <c r="AD61" s="246" t="str">
        <f t="shared" si="18"/>
        <v/>
      </c>
      <c r="AE61" s="18" t="str">
        <f t="shared" si="19"/>
        <v/>
      </c>
      <c r="AF61" s="247" t="str">
        <f t="shared" si="20"/>
        <v/>
      </c>
      <c r="AG61" s="247" t="str">
        <f t="shared" si="21"/>
        <v/>
      </c>
      <c r="AH61" s="45" t="str">
        <f t="shared" si="22"/>
        <v/>
      </c>
      <c r="AI61" s="46" t="str">
        <f t="shared" si="23"/>
        <v/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</row>
    <row r="62" spans="1:45" x14ac:dyDescent="0.25">
      <c r="A62" s="585"/>
      <c r="B62" s="19"/>
      <c r="C62" s="19"/>
      <c r="D62" s="19"/>
      <c r="E62" s="19"/>
      <c r="F62" s="19"/>
      <c r="G62" s="43"/>
      <c r="H62" s="197"/>
      <c r="I62" s="242"/>
      <c r="J62" s="242"/>
      <c r="K62" s="242"/>
      <c r="L62" s="572"/>
      <c r="M62" s="572"/>
      <c r="N62" s="572"/>
      <c r="O62" s="241"/>
      <c r="P62" s="243"/>
      <c r="Q62" s="244"/>
      <c r="R62" s="245"/>
      <c r="S62" s="2"/>
      <c r="T62" s="2"/>
      <c r="U62" s="2"/>
      <c r="V62" s="109"/>
      <c r="W62" s="579"/>
      <c r="X62" s="130"/>
      <c r="Y62" s="247" t="str">
        <f t="shared" si="14"/>
        <v/>
      </c>
      <c r="Z62" s="7" t="str">
        <f t="shared" si="15"/>
        <v/>
      </c>
      <c r="AA62" s="17" t="str">
        <f t="shared" si="24"/>
        <v/>
      </c>
      <c r="AB62" s="196" t="str">
        <f t="shared" si="16"/>
        <v/>
      </c>
      <c r="AC62" s="247" t="str">
        <f t="shared" si="17"/>
        <v/>
      </c>
      <c r="AD62" s="246" t="str">
        <f t="shared" si="18"/>
        <v/>
      </c>
      <c r="AE62" s="18" t="str">
        <f t="shared" si="19"/>
        <v/>
      </c>
      <c r="AF62" s="247" t="str">
        <f t="shared" si="20"/>
        <v/>
      </c>
      <c r="AG62" s="247" t="str">
        <f t="shared" si="21"/>
        <v/>
      </c>
      <c r="AH62" s="45" t="str">
        <f t="shared" si="22"/>
        <v/>
      </c>
      <c r="AI62" s="46" t="str">
        <f t="shared" si="23"/>
        <v/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</row>
    <row r="63" spans="1:45" x14ac:dyDescent="0.25">
      <c r="A63" s="585"/>
      <c r="B63" s="19"/>
      <c r="C63" s="19"/>
      <c r="D63" s="19"/>
      <c r="E63" s="19"/>
      <c r="F63" s="19"/>
      <c r="G63" s="43"/>
      <c r="H63" s="197"/>
      <c r="I63" s="242"/>
      <c r="J63" s="242"/>
      <c r="K63" s="242"/>
      <c r="L63" s="572"/>
      <c r="M63" s="572"/>
      <c r="N63" s="572"/>
      <c r="O63" s="241"/>
      <c r="P63" s="243"/>
      <c r="Q63" s="244"/>
      <c r="R63" s="245"/>
      <c r="S63" s="2"/>
      <c r="T63" s="2"/>
      <c r="U63" s="2"/>
      <c r="V63" s="109"/>
      <c r="W63" s="579"/>
      <c r="X63" s="130"/>
      <c r="Y63" s="247" t="str">
        <f t="shared" si="14"/>
        <v/>
      </c>
      <c r="Z63" s="7" t="str">
        <f t="shared" si="15"/>
        <v/>
      </c>
      <c r="AA63" s="17" t="str">
        <f t="shared" si="24"/>
        <v/>
      </c>
      <c r="AB63" s="196" t="str">
        <f t="shared" si="16"/>
        <v/>
      </c>
      <c r="AC63" s="247" t="str">
        <f t="shared" si="17"/>
        <v/>
      </c>
      <c r="AD63" s="246" t="str">
        <f t="shared" si="18"/>
        <v/>
      </c>
      <c r="AE63" s="18" t="str">
        <f t="shared" si="19"/>
        <v/>
      </c>
      <c r="AF63" s="247" t="str">
        <f t="shared" si="20"/>
        <v/>
      </c>
      <c r="AG63" s="247" t="str">
        <f t="shared" si="21"/>
        <v/>
      </c>
      <c r="AH63" s="45" t="str">
        <f t="shared" si="22"/>
        <v/>
      </c>
      <c r="AI63" s="46" t="str">
        <f t="shared" si="23"/>
        <v/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</row>
    <row r="64" spans="1:45" x14ac:dyDescent="0.25">
      <c r="A64" s="585"/>
      <c r="B64" s="19"/>
      <c r="C64" s="19"/>
      <c r="D64" s="19"/>
      <c r="E64" s="19"/>
      <c r="F64" s="19"/>
      <c r="G64" s="43"/>
      <c r="H64" s="197"/>
      <c r="I64" s="242"/>
      <c r="J64" s="242"/>
      <c r="K64" s="242"/>
      <c r="L64" s="572"/>
      <c r="M64" s="572"/>
      <c r="N64" s="572"/>
      <c r="O64" s="241"/>
      <c r="P64" s="243"/>
      <c r="Q64" s="244"/>
      <c r="R64" s="245"/>
      <c r="S64" s="2"/>
      <c r="T64" s="2"/>
      <c r="U64" s="2"/>
      <c r="V64" s="109"/>
      <c r="W64" s="579"/>
      <c r="X64" s="130"/>
      <c r="Y64" s="247" t="str">
        <f t="shared" si="14"/>
        <v/>
      </c>
      <c r="Z64" s="7" t="str">
        <f t="shared" si="15"/>
        <v/>
      </c>
      <c r="AA64" s="17" t="str">
        <f t="shared" si="24"/>
        <v/>
      </c>
      <c r="AB64" s="196" t="str">
        <f t="shared" si="16"/>
        <v/>
      </c>
      <c r="AC64" s="247" t="str">
        <f t="shared" si="17"/>
        <v/>
      </c>
      <c r="AD64" s="246" t="str">
        <f t="shared" si="18"/>
        <v/>
      </c>
      <c r="AE64" s="18" t="str">
        <f t="shared" si="19"/>
        <v/>
      </c>
      <c r="AF64" s="247" t="str">
        <f t="shared" si="20"/>
        <v/>
      </c>
      <c r="AG64" s="247" t="str">
        <f t="shared" si="21"/>
        <v/>
      </c>
      <c r="AH64" s="45" t="str">
        <f t="shared" si="22"/>
        <v/>
      </c>
      <c r="AI64" s="46" t="str">
        <f t="shared" si="23"/>
        <v/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</row>
    <row r="65" spans="1:45" x14ac:dyDescent="0.25">
      <c r="A65" s="585"/>
      <c r="B65" s="19"/>
      <c r="C65" s="19"/>
      <c r="D65" s="19"/>
      <c r="E65" s="19"/>
      <c r="F65" s="19"/>
      <c r="G65" s="43"/>
      <c r="H65" s="197"/>
      <c r="I65" s="242"/>
      <c r="J65" s="242"/>
      <c r="K65" s="242"/>
      <c r="L65" s="572"/>
      <c r="M65" s="572"/>
      <c r="N65" s="572"/>
      <c r="O65" s="241"/>
      <c r="P65" s="243"/>
      <c r="Q65" s="244"/>
      <c r="R65" s="245"/>
      <c r="S65" s="2"/>
      <c r="T65" s="2"/>
      <c r="U65" s="2"/>
      <c r="V65" s="109"/>
      <c r="W65" s="579"/>
      <c r="X65" s="130"/>
      <c r="Y65" s="247" t="str">
        <f t="shared" si="14"/>
        <v/>
      </c>
      <c r="Z65" s="7" t="str">
        <f t="shared" si="15"/>
        <v/>
      </c>
      <c r="AA65" s="17" t="str">
        <f t="shared" si="24"/>
        <v/>
      </c>
      <c r="AB65" s="196" t="str">
        <f t="shared" si="16"/>
        <v/>
      </c>
      <c r="AC65" s="247" t="str">
        <f t="shared" si="17"/>
        <v/>
      </c>
      <c r="AD65" s="246" t="str">
        <f t="shared" si="18"/>
        <v/>
      </c>
      <c r="AE65" s="18" t="str">
        <f t="shared" si="19"/>
        <v/>
      </c>
      <c r="AF65" s="247" t="str">
        <f t="shared" si="20"/>
        <v/>
      </c>
      <c r="AG65" s="247" t="str">
        <f t="shared" si="21"/>
        <v/>
      </c>
      <c r="AH65" s="45" t="str">
        <f t="shared" si="22"/>
        <v/>
      </c>
      <c r="AI65" s="46" t="str">
        <f t="shared" si="23"/>
        <v/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</row>
    <row r="66" spans="1:45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si="14"/>
        <v/>
      </c>
      <c r="Z66" s="7" t="str">
        <f t="shared" si="15"/>
        <v/>
      </c>
      <c r="AA66" s="17" t="str">
        <f t="shared" si="24"/>
        <v/>
      </c>
      <c r="AB66" s="196" t="str">
        <f t="shared" si="16"/>
        <v/>
      </c>
      <c r="AC66" s="247" t="str">
        <f t="shared" si="17"/>
        <v/>
      </c>
      <c r="AD66" s="246" t="str">
        <f t="shared" si="18"/>
        <v/>
      </c>
      <c r="AE66" s="18" t="str">
        <f t="shared" si="19"/>
        <v/>
      </c>
      <c r="AF66" s="247" t="str">
        <f t="shared" si="20"/>
        <v/>
      </c>
      <c r="AG66" s="247" t="str">
        <f t="shared" si="21"/>
        <v/>
      </c>
      <c r="AH66" s="45" t="str">
        <f t="shared" si="22"/>
        <v/>
      </c>
      <c r="AI66" s="46" t="str">
        <f t="shared" si="23"/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</row>
    <row r="67" spans="1:45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4"/>
        <v/>
      </c>
      <c r="Z67" s="7" t="str">
        <f t="shared" si="15"/>
        <v/>
      </c>
      <c r="AA67" s="17" t="str">
        <f t="shared" si="24"/>
        <v/>
      </c>
      <c r="AB67" s="196" t="str">
        <f t="shared" si="16"/>
        <v/>
      </c>
      <c r="AC67" s="247" t="str">
        <f t="shared" si="17"/>
        <v/>
      </c>
      <c r="AD67" s="246" t="str">
        <f t="shared" si="18"/>
        <v/>
      </c>
      <c r="AE67" s="18" t="str">
        <f t="shared" si="19"/>
        <v/>
      </c>
      <c r="AF67" s="247" t="str">
        <f t="shared" si="20"/>
        <v/>
      </c>
      <c r="AG67" s="247" t="str">
        <f t="shared" si="21"/>
        <v/>
      </c>
      <c r="AH67" s="45" t="str">
        <f t="shared" si="22"/>
        <v/>
      </c>
      <c r="AI67" s="46" t="str">
        <f t="shared" si="23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</row>
    <row r="68" spans="1:45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4"/>
        <v/>
      </c>
      <c r="Z68" s="7" t="str">
        <f t="shared" si="15"/>
        <v/>
      </c>
      <c r="AA68" s="17" t="str">
        <f t="shared" si="24"/>
        <v/>
      </c>
      <c r="AB68" s="196" t="str">
        <f t="shared" si="16"/>
        <v/>
      </c>
      <c r="AC68" s="247" t="str">
        <f t="shared" si="17"/>
        <v/>
      </c>
      <c r="AD68" s="246" t="str">
        <f t="shared" si="18"/>
        <v/>
      </c>
      <c r="AE68" s="18" t="str">
        <f t="shared" si="19"/>
        <v/>
      </c>
      <c r="AF68" s="247" t="str">
        <f t="shared" si="20"/>
        <v/>
      </c>
      <c r="AG68" s="247" t="str">
        <f t="shared" si="21"/>
        <v/>
      </c>
      <c r="AH68" s="45" t="str">
        <f t="shared" si="22"/>
        <v/>
      </c>
      <c r="AI68" s="46" t="str">
        <f t="shared" si="23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</row>
    <row r="69" spans="1:45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4"/>
        <v/>
      </c>
      <c r="Z69" s="7" t="str">
        <f t="shared" si="15"/>
        <v/>
      </c>
      <c r="AA69" s="17" t="str">
        <f t="shared" si="24"/>
        <v/>
      </c>
      <c r="AB69" s="196" t="str">
        <f t="shared" si="16"/>
        <v/>
      </c>
      <c r="AC69" s="247" t="str">
        <f t="shared" si="17"/>
        <v/>
      </c>
      <c r="AD69" s="246" t="str">
        <f t="shared" si="18"/>
        <v/>
      </c>
      <c r="AE69" s="18" t="str">
        <f t="shared" si="19"/>
        <v/>
      </c>
      <c r="AF69" s="247" t="str">
        <f t="shared" si="20"/>
        <v/>
      </c>
      <c r="AG69" s="247" t="str">
        <f t="shared" si="21"/>
        <v/>
      </c>
      <c r="AH69" s="45" t="str">
        <f t="shared" si="22"/>
        <v/>
      </c>
      <c r="AI69" s="46" t="str">
        <f t="shared" si="23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</row>
    <row r="70" spans="1:45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4"/>
        <v/>
      </c>
      <c r="Z70" s="7" t="str">
        <f t="shared" si="15"/>
        <v/>
      </c>
      <c r="AA70" s="17" t="str">
        <f t="shared" si="24"/>
        <v/>
      </c>
      <c r="AB70" s="196" t="str">
        <f t="shared" si="16"/>
        <v/>
      </c>
      <c r="AC70" s="247" t="str">
        <f t="shared" si="17"/>
        <v/>
      </c>
      <c r="AD70" s="246" t="str">
        <f t="shared" si="18"/>
        <v/>
      </c>
      <c r="AE70" s="18" t="str">
        <f t="shared" si="19"/>
        <v/>
      </c>
      <c r="AF70" s="247" t="str">
        <f t="shared" si="20"/>
        <v/>
      </c>
      <c r="AG70" s="247" t="str">
        <f t="shared" si="21"/>
        <v/>
      </c>
      <c r="AH70" s="45" t="str">
        <f t="shared" si="22"/>
        <v/>
      </c>
      <c r="AI70" s="46" t="str">
        <f t="shared" si="23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</row>
    <row r="71" spans="1:45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4"/>
        <v/>
      </c>
      <c r="Z71" s="7" t="str">
        <f t="shared" si="15"/>
        <v/>
      </c>
      <c r="AA71" s="17" t="str">
        <f t="shared" si="24"/>
        <v/>
      </c>
      <c r="AB71" s="196" t="str">
        <f t="shared" si="16"/>
        <v/>
      </c>
      <c r="AC71" s="247" t="str">
        <f t="shared" si="17"/>
        <v/>
      </c>
      <c r="AD71" s="246" t="str">
        <f t="shared" si="18"/>
        <v/>
      </c>
      <c r="AE71" s="18" t="str">
        <f t="shared" si="19"/>
        <v/>
      </c>
      <c r="AF71" s="247" t="str">
        <f t="shared" si="20"/>
        <v/>
      </c>
      <c r="AG71" s="247" t="str">
        <f t="shared" si="21"/>
        <v/>
      </c>
      <c r="AH71" s="45" t="str">
        <f t="shared" si="22"/>
        <v/>
      </c>
      <c r="AI71" s="46" t="str">
        <f t="shared" si="23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</row>
    <row r="72" spans="1:45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4"/>
        <v/>
      </c>
      <c r="Z72" s="7" t="str">
        <f t="shared" si="15"/>
        <v/>
      </c>
      <c r="AA72" s="17" t="str">
        <f t="shared" si="24"/>
        <v/>
      </c>
      <c r="AB72" s="196" t="str">
        <f t="shared" si="16"/>
        <v/>
      </c>
      <c r="AC72" s="247" t="str">
        <f t="shared" si="17"/>
        <v/>
      </c>
      <c r="AD72" s="246" t="str">
        <f t="shared" si="18"/>
        <v/>
      </c>
      <c r="AE72" s="18" t="str">
        <f t="shared" si="19"/>
        <v/>
      </c>
      <c r="AF72" s="247" t="str">
        <f t="shared" si="20"/>
        <v/>
      </c>
      <c r="AG72" s="247" t="str">
        <f t="shared" si="21"/>
        <v/>
      </c>
      <c r="AH72" s="45" t="str">
        <f t="shared" si="22"/>
        <v/>
      </c>
      <c r="AI72" s="46" t="str">
        <f t="shared" si="23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</row>
    <row r="73" spans="1:45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4"/>
        <v/>
      </c>
      <c r="Z73" s="7" t="str">
        <f t="shared" si="15"/>
        <v/>
      </c>
      <c r="AA73" s="17" t="str">
        <f t="shared" si="24"/>
        <v/>
      </c>
      <c r="AB73" s="196" t="str">
        <f t="shared" si="16"/>
        <v/>
      </c>
      <c r="AC73" s="247" t="str">
        <f t="shared" si="17"/>
        <v/>
      </c>
      <c r="AD73" s="246" t="str">
        <f t="shared" si="18"/>
        <v/>
      </c>
      <c r="AE73" s="18" t="str">
        <f t="shared" si="19"/>
        <v/>
      </c>
      <c r="AF73" s="247" t="str">
        <f t="shared" si="20"/>
        <v/>
      </c>
      <c r="AG73" s="247" t="str">
        <f t="shared" si="21"/>
        <v/>
      </c>
      <c r="AH73" s="45" t="str">
        <f t="shared" si="22"/>
        <v/>
      </c>
      <c r="AI73" s="46" t="str">
        <f t="shared" si="23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</row>
    <row r="74" spans="1:45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4"/>
        <v/>
      </c>
      <c r="Z74" s="7" t="str">
        <f t="shared" si="15"/>
        <v/>
      </c>
      <c r="AA74" s="17" t="str">
        <f t="shared" si="24"/>
        <v/>
      </c>
      <c r="AB74" s="196" t="str">
        <f t="shared" si="16"/>
        <v/>
      </c>
      <c r="AC74" s="247" t="str">
        <f t="shared" si="17"/>
        <v/>
      </c>
      <c r="AD74" s="246" t="str">
        <f t="shared" si="18"/>
        <v/>
      </c>
      <c r="AE74" s="18" t="str">
        <f t="shared" si="19"/>
        <v/>
      </c>
      <c r="AF74" s="247" t="str">
        <f t="shared" si="20"/>
        <v/>
      </c>
      <c r="AG74" s="247" t="str">
        <f t="shared" si="21"/>
        <v/>
      </c>
      <c r="AH74" s="45" t="str">
        <f t="shared" si="22"/>
        <v/>
      </c>
      <c r="AI74" s="46" t="str">
        <f t="shared" si="23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</row>
    <row r="75" spans="1:45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4"/>
        <v/>
      </c>
      <c r="Z75" s="7" t="str">
        <f t="shared" si="15"/>
        <v/>
      </c>
      <c r="AA75" s="17" t="str">
        <f t="shared" si="24"/>
        <v/>
      </c>
      <c r="AB75" s="196" t="str">
        <f t="shared" si="16"/>
        <v/>
      </c>
      <c r="AC75" s="247" t="str">
        <f t="shared" si="17"/>
        <v/>
      </c>
      <c r="AD75" s="246" t="str">
        <f t="shared" si="18"/>
        <v/>
      </c>
      <c r="AE75" s="18" t="str">
        <f t="shared" si="19"/>
        <v/>
      </c>
      <c r="AF75" s="247" t="str">
        <f t="shared" si="20"/>
        <v/>
      </c>
      <c r="AG75" s="247" t="str">
        <f t="shared" si="21"/>
        <v/>
      </c>
      <c r="AH75" s="45" t="str">
        <f t="shared" si="22"/>
        <v/>
      </c>
      <c r="AI75" s="46" t="str">
        <f t="shared" si="23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</row>
    <row r="76" spans="1:45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4"/>
        <v/>
      </c>
      <c r="Z76" s="7" t="str">
        <f t="shared" si="15"/>
        <v/>
      </c>
      <c r="AA76" s="17" t="str">
        <f t="shared" si="24"/>
        <v/>
      </c>
      <c r="AB76" s="196" t="str">
        <f t="shared" si="16"/>
        <v/>
      </c>
      <c r="AC76" s="247" t="str">
        <f t="shared" si="17"/>
        <v/>
      </c>
      <c r="AD76" s="246" t="str">
        <f t="shared" si="18"/>
        <v/>
      </c>
      <c r="AE76" s="18" t="str">
        <f t="shared" si="19"/>
        <v/>
      </c>
      <c r="AF76" s="247" t="str">
        <f t="shared" si="20"/>
        <v/>
      </c>
      <c r="AG76" s="247" t="str">
        <f t="shared" si="21"/>
        <v/>
      </c>
      <c r="AH76" s="45" t="str">
        <f t="shared" si="22"/>
        <v/>
      </c>
      <c r="AI76" s="46" t="str">
        <f t="shared" si="23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</row>
    <row r="77" spans="1:45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4"/>
        <v/>
      </c>
      <c r="Z77" s="7" t="str">
        <f t="shared" si="15"/>
        <v/>
      </c>
      <c r="AA77" s="17" t="str">
        <f t="shared" si="24"/>
        <v/>
      </c>
      <c r="AB77" s="196" t="str">
        <f t="shared" si="16"/>
        <v/>
      </c>
      <c r="AC77" s="247" t="str">
        <f t="shared" si="17"/>
        <v/>
      </c>
      <c r="AD77" s="246" t="str">
        <f t="shared" si="18"/>
        <v/>
      </c>
      <c r="AE77" s="18" t="str">
        <f t="shared" si="19"/>
        <v/>
      </c>
      <c r="AF77" s="247" t="str">
        <f t="shared" si="20"/>
        <v/>
      </c>
      <c r="AG77" s="247" t="str">
        <f t="shared" si="21"/>
        <v/>
      </c>
      <c r="AH77" s="45" t="str">
        <f t="shared" si="22"/>
        <v/>
      </c>
      <c r="AI77" s="46" t="str">
        <f t="shared" si="23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</row>
    <row r="78" spans="1:45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4"/>
        <v/>
      </c>
      <c r="Z78" s="7" t="str">
        <f t="shared" si="15"/>
        <v/>
      </c>
      <c r="AA78" s="17" t="str">
        <f t="shared" si="24"/>
        <v/>
      </c>
      <c r="AB78" s="196" t="str">
        <f t="shared" si="16"/>
        <v/>
      </c>
      <c r="AC78" s="247" t="str">
        <f t="shared" si="17"/>
        <v/>
      </c>
      <c r="AD78" s="246" t="str">
        <f t="shared" si="18"/>
        <v/>
      </c>
      <c r="AE78" s="18" t="str">
        <f t="shared" si="19"/>
        <v/>
      </c>
      <c r="AF78" s="247" t="str">
        <f t="shared" si="20"/>
        <v/>
      </c>
      <c r="AG78" s="247" t="str">
        <f t="shared" si="21"/>
        <v/>
      </c>
      <c r="AH78" s="45" t="str">
        <f t="shared" si="22"/>
        <v/>
      </c>
      <c r="AI78" s="46" t="str">
        <f t="shared" si="23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</row>
    <row r="79" spans="1:45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5">IF(H79&lt;&gt;"",R79*W79*Q79*P79,"")</f>
        <v/>
      </c>
      <c r="Z79" s="7" t="str">
        <f t="shared" ref="Z79:Z100" si="26">IF(H79&lt;&gt;"",Y79/($D$6+$D$7),"")</f>
        <v/>
      </c>
      <c r="AA79" s="17" t="str">
        <f t="shared" si="24"/>
        <v/>
      </c>
      <c r="AB79" s="196" t="str">
        <f t="shared" ref="AB79:AB100" si="27">IF(AND(S79&lt;&gt;"",X79&lt;&gt;"-"),AA79-X79,"")</f>
        <v/>
      </c>
      <c r="AC79" s="247" t="str">
        <f t="shared" ref="AC79:AC100" si="28">IF(AND($AA79&lt;&gt;"",Q79&lt;&gt;""),($D$6+$D$7)*AA79-Y79,"")</f>
        <v/>
      </c>
      <c r="AD79" s="246" t="str">
        <f t="shared" ref="AD79:AD100" si="29">IF(AND($AC79&lt;&gt;""),AC79/R79/W79/P79,"")</f>
        <v/>
      </c>
      <c r="AE79" s="18" t="str">
        <f t="shared" ref="AE79:AE100" si="30">IF(Q79&lt;&gt;"",ROUND(AD79,0),"")</f>
        <v/>
      </c>
      <c r="AF79" s="247" t="str">
        <f t="shared" ref="AF79:AF100" si="31">IF(AD79&lt;&gt;"",AE79*R79*W79,"")</f>
        <v/>
      </c>
      <c r="AG79" s="247" t="str">
        <f t="shared" ref="AG79:AG100" si="32">IF(AD79&lt;&gt;"",AE79*R79*W79*P79,"")</f>
        <v/>
      </c>
      <c r="AH79" s="45" t="str">
        <f t="shared" ref="AH79:AH100" si="33">IF(H79&lt;&gt;"",AE79+Q79,"")</f>
        <v/>
      </c>
      <c r="AI79" s="46" t="str">
        <f t="shared" ref="AI79:AI100" si="34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</row>
    <row r="80" spans="1:45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5"/>
        <v/>
      </c>
      <c r="Z80" s="7" t="str">
        <f t="shared" si="26"/>
        <v/>
      </c>
      <c r="AA80" s="17" t="str">
        <f t="shared" si="24"/>
        <v/>
      </c>
      <c r="AB80" s="196" t="str">
        <f t="shared" si="27"/>
        <v/>
      </c>
      <c r="AC80" s="247" t="str">
        <f t="shared" si="28"/>
        <v/>
      </c>
      <c r="AD80" s="246" t="str">
        <f t="shared" si="29"/>
        <v/>
      </c>
      <c r="AE80" s="18" t="str">
        <f t="shared" si="30"/>
        <v/>
      </c>
      <c r="AF80" s="247" t="str">
        <f t="shared" si="31"/>
        <v/>
      </c>
      <c r="AG80" s="247" t="str">
        <f t="shared" si="32"/>
        <v/>
      </c>
      <c r="AH80" s="45" t="str">
        <f t="shared" si="33"/>
        <v/>
      </c>
      <c r="AI80" s="46" t="str">
        <f t="shared" si="34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</row>
    <row r="81" spans="1:45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5"/>
        <v/>
      </c>
      <c r="Z81" s="7" t="str">
        <f t="shared" si="26"/>
        <v/>
      </c>
      <c r="AA81" s="17" t="str">
        <f t="shared" si="24"/>
        <v/>
      </c>
      <c r="AB81" s="196" t="str">
        <f t="shared" si="27"/>
        <v/>
      </c>
      <c r="AC81" s="247" t="str">
        <f t="shared" si="28"/>
        <v/>
      </c>
      <c r="AD81" s="246" t="str">
        <f t="shared" si="29"/>
        <v/>
      </c>
      <c r="AE81" s="18" t="str">
        <f t="shared" si="30"/>
        <v/>
      </c>
      <c r="AF81" s="247" t="str">
        <f t="shared" si="31"/>
        <v/>
      </c>
      <c r="AG81" s="247" t="str">
        <f t="shared" si="32"/>
        <v/>
      </c>
      <c r="AH81" s="45" t="str">
        <f t="shared" si="33"/>
        <v/>
      </c>
      <c r="AI81" s="46" t="str">
        <f t="shared" si="34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</row>
    <row r="82" spans="1:45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5"/>
        <v/>
      </c>
      <c r="Z82" s="7" t="str">
        <f t="shared" si="26"/>
        <v/>
      </c>
      <c r="AA82" s="17" t="str">
        <f t="shared" si="24"/>
        <v/>
      </c>
      <c r="AB82" s="196" t="str">
        <f t="shared" si="27"/>
        <v/>
      </c>
      <c r="AC82" s="247" t="str">
        <f t="shared" si="28"/>
        <v/>
      </c>
      <c r="AD82" s="246" t="str">
        <f t="shared" si="29"/>
        <v/>
      </c>
      <c r="AE82" s="18" t="str">
        <f t="shared" si="30"/>
        <v/>
      </c>
      <c r="AF82" s="247" t="str">
        <f t="shared" si="31"/>
        <v/>
      </c>
      <c r="AG82" s="247" t="str">
        <f t="shared" si="32"/>
        <v/>
      </c>
      <c r="AH82" s="45" t="str">
        <f t="shared" si="33"/>
        <v/>
      </c>
      <c r="AI82" s="46" t="str">
        <f t="shared" si="34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</row>
    <row r="83" spans="1:45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5"/>
        <v/>
      </c>
      <c r="Z83" s="7" t="str">
        <f t="shared" si="26"/>
        <v/>
      </c>
      <c r="AA83" s="17" t="str">
        <f t="shared" si="24"/>
        <v/>
      </c>
      <c r="AB83" s="196" t="str">
        <f t="shared" si="27"/>
        <v/>
      </c>
      <c r="AC83" s="247" t="str">
        <f t="shared" si="28"/>
        <v/>
      </c>
      <c r="AD83" s="246" t="str">
        <f t="shared" si="29"/>
        <v/>
      </c>
      <c r="AE83" s="18" t="str">
        <f t="shared" si="30"/>
        <v/>
      </c>
      <c r="AF83" s="247" t="str">
        <f t="shared" si="31"/>
        <v/>
      </c>
      <c r="AG83" s="247" t="str">
        <f t="shared" si="32"/>
        <v/>
      </c>
      <c r="AH83" s="45" t="str">
        <f t="shared" si="33"/>
        <v/>
      </c>
      <c r="AI83" s="46" t="str">
        <f t="shared" si="34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</row>
    <row r="84" spans="1:45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5"/>
        <v/>
      </c>
      <c r="Z84" s="7" t="str">
        <f t="shared" si="26"/>
        <v/>
      </c>
      <c r="AA84" s="17" t="str">
        <f t="shared" si="24"/>
        <v/>
      </c>
      <c r="AB84" s="196" t="str">
        <f t="shared" si="27"/>
        <v/>
      </c>
      <c r="AC84" s="247" t="str">
        <f t="shared" si="28"/>
        <v/>
      </c>
      <c r="AD84" s="246" t="str">
        <f t="shared" si="29"/>
        <v/>
      </c>
      <c r="AE84" s="18" t="str">
        <f t="shared" si="30"/>
        <v/>
      </c>
      <c r="AF84" s="247" t="str">
        <f t="shared" si="31"/>
        <v/>
      </c>
      <c r="AG84" s="247" t="str">
        <f t="shared" si="32"/>
        <v/>
      </c>
      <c r="AH84" s="45" t="str">
        <f t="shared" si="33"/>
        <v/>
      </c>
      <c r="AI84" s="46" t="str">
        <f t="shared" si="34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</row>
    <row r="85" spans="1:45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5"/>
        <v/>
      </c>
      <c r="Z85" s="7" t="str">
        <f t="shared" si="26"/>
        <v/>
      </c>
      <c r="AA85" s="17" t="str">
        <f t="shared" si="24"/>
        <v/>
      </c>
      <c r="AB85" s="196" t="str">
        <f t="shared" si="27"/>
        <v/>
      </c>
      <c r="AC85" s="247" t="str">
        <f t="shared" si="28"/>
        <v/>
      </c>
      <c r="AD85" s="246" t="str">
        <f t="shared" si="29"/>
        <v/>
      </c>
      <c r="AE85" s="18" t="str">
        <f t="shared" si="30"/>
        <v/>
      </c>
      <c r="AF85" s="247" t="str">
        <f t="shared" si="31"/>
        <v/>
      </c>
      <c r="AG85" s="247" t="str">
        <f t="shared" si="32"/>
        <v/>
      </c>
      <c r="AH85" s="45" t="str">
        <f t="shared" si="33"/>
        <v/>
      </c>
      <c r="AI85" s="46" t="str">
        <f t="shared" si="34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</row>
    <row r="86" spans="1:45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5"/>
        <v/>
      </c>
      <c r="Z86" s="7" t="str">
        <f t="shared" si="26"/>
        <v/>
      </c>
      <c r="AA86" s="17" t="str">
        <f t="shared" si="24"/>
        <v/>
      </c>
      <c r="AB86" s="196" t="str">
        <f t="shared" si="27"/>
        <v/>
      </c>
      <c r="AC86" s="247" t="str">
        <f t="shared" si="28"/>
        <v/>
      </c>
      <c r="AD86" s="246" t="str">
        <f t="shared" si="29"/>
        <v/>
      </c>
      <c r="AE86" s="18" t="str">
        <f t="shared" si="30"/>
        <v/>
      </c>
      <c r="AF86" s="247" t="str">
        <f t="shared" si="31"/>
        <v/>
      </c>
      <c r="AG86" s="247" t="str">
        <f t="shared" si="32"/>
        <v/>
      </c>
      <c r="AH86" s="45" t="str">
        <f t="shared" si="33"/>
        <v/>
      </c>
      <c r="AI86" s="46" t="str">
        <f t="shared" si="34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</row>
    <row r="87" spans="1:45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5"/>
        <v/>
      </c>
      <c r="Z87" s="7" t="str">
        <f t="shared" si="26"/>
        <v/>
      </c>
      <c r="AA87" s="17" t="str">
        <f t="shared" si="24"/>
        <v/>
      </c>
      <c r="AB87" s="196" t="str">
        <f t="shared" si="27"/>
        <v/>
      </c>
      <c r="AC87" s="247" t="str">
        <f t="shared" si="28"/>
        <v/>
      </c>
      <c r="AD87" s="246" t="str">
        <f t="shared" si="29"/>
        <v/>
      </c>
      <c r="AE87" s="18" t="str">
        <f t="shared" si="30"/>
        <v/>
      </c>
      <c r="AF87" s="247" t="str">
        <f t="shared" si="31"/>
        <v/>
      </c>
      <c r="AG87" s="247" t="str">
        <f t="shared" si="32"/>
        <v/>
      </c>
      <c r="AH87" s="45" t="str">
        <f t="shared" si="33"/>
        <v/>
      </c>
      <c r="AI87" s="46" t="str">
        <f t="shared" si="34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</row>
    <row r="88" spans="1:45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5"/>
        <v/>
      </c>
      <c r="Z88" s="7" t="str">
        <f t="shared" si="26"/>
        <v/>
      </c>
      <c r="AA88" s="17" t="str">
        <f t="shared" si="24"/>
        <v/>
      </c>
      <c r="AB88" s="196" t="str">
        <f t="shared" si="27"/>
        <v/>
      </c>
      <c r="AC88" s="247" t="str">
        <f t="shared" si="28"/>
        <v/>
      </c>
      <c r="AD88" s="246" t="str">
        <f t="shared" si="29"/>
        <v/>
      </c>
      <c r="AE88" s="18" t="str">
        <f t="shared" si="30"/>
        <v/>
      </c>
      <c r="AF88" s="247" t="str">
        <f t="shared" si="31"/>
        <v/>
      </c>
      <c r="AG88" s="247" t="str">
        <f t="shared" si="32"/>
        <v/>
      </c>
      <c r="AH88" s="45" t="str">
        <f t="shared" si="33"/>
        <v/>
      </c>
      <c r="AI88" s="46" t="str">
        <f t="shared" si="34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</row>
    <row r="89" spans="1:45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5"/>
        <v/>
      </c>
      <c r="Z89" s="7" t="str">
        <f t="shared" si="26"/>
        <v/>
      </c>
      <c r="AA89" s="17" t="str">
        <f t="shared" si="24"/>
        <v/>
      </c>
      <c r="AB89" s="196" t="str">
        <f t="shared" si="27"/>
        <v/>
      </c>
      <c r="AC89" s="247" t="str">
        <f t="shared" si="28"/>
        <v/>
      </c>
      <c r="AD89" s="246" t="str">
        <f t="shared" si="29"/>
        <v/>
      </c>
      <c r="AE89" s="18" t="str">
        <f t="shared" si="30"/>
        <v/>
      </c>
      <c r="AF89" s="247" t="str">
        <f t="shared" si="31"/>
        <v/>
      </c>
      <c r="AG89" s="247" t="str">
        <f t="shared" si="32"/>
        <v/>
      </c>
      <c r="AH89" s="45" t="str">
        <f t="shared" si="33"/>
        <v/>
      </c>
      <c r="AI89" s="46" t="str">
        <f t="shared" si="34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</row>
    <row r="90" spans="1:45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5"/>
        <v/>
      </c>
      <c r="Z90" s="7" t="str">
        <f t="shared" si="26"/>
        <v/>
      </c>
      <c r="AA90" s="17" t="str">
        <f t="shared" si="24"/>
        <v/>
      </c>
      <c r="AB90" s="196" t="str">
        <f t="shared" si="27"/>
        <v/>
      </c>
      <c r="AC90" s="247" t="str">
        <f t="shared" si="28"/>
        <v/>
      </c>
      <c r="AD90" s="246" t="str">
        <f t="shared" si="29"/>
        <v/>
      </c>
      <c r="AE90" s="18" t="str">
        <f t="shared" si="30"/>
        <v/>
      </c>
      <c r="AF90" s="247" t="str">
        <f t="shared" si="31"/>
        <v/>
      </c>
      <c r="AG90" s="247" t="str">
        <f t="shared" si="32"/>
        <v/>
      </c>
      <c r="AH90" s="45" t="str">
        <f t="shared" si="33"/>
        <v/>
      </c>
      <c r="AI90" s="46" t="str">
        <f t="shared" si="34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</row>
    <row r="91" spans="1:45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5"/>
        <v/>
      </c>
      <c r="Z91" s="7" t="str">
        <f t="shared" si="26"/>
        <v/>
      </c>
      <c r="AA91" s="17" t="str">
        <f t="shared" ref="AA91:AA100" si="35">IF(S91&lt;&gt;"",Z91,"")</f>
        <v/>
      </c>
      <c r="AB91" s="196" t="str">
        <f t="shared" si="27"/>
        <v/>
      </c>
      <c r="AC91" s="247" t="str">
        <f t="shared" si="28"/>
        <v/>
      </c>
      <c r="AD91" s="246" t="str">
        <f t="shared" si="29"/>
        <v/>
      </c>
      <c r="AE91" s="18" t="str">
        <f t="shared" si="30"/>
        <v/>
      </c>
      <c r="AF91" s="247" t="str">
        <f t="shared" si="31"/>
        <v/>
      </c>
      <c r="AG91" s="247" t="str">
        <f t="shared" si="32"/>
        <v/>
      </c>
      <c r="AH91" s="45" t="str">
        <f t="shared" si="33"/>
        <v/>
      </c>
      <c r="AI91" s="46" t="str">
        <f t="shared" si="34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</row>
    <row r="92" spans="1:45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5"/>
        <v/>
      </c>
      <c r="Z92" s="7" t="str">
        <f t="shared" si="26"/>
        <v/>
      </c>
      <c r="AA92" s="17" t="str">
        <f t="shared" si="35"/>
        <v/>
      </c>
      <c r="AB92" s="196" t="str">
        <f t="shared" si="27"/>
        <v/>
      </c>
      <c r="AC92" s="247" t="str">
        <f t="shared" si="28"/>
        <v/>
      </c>
      <c r="AD92" s="246" t="str">
        <f t="shared" si="29"/>
        <v/>
      </c>
      <c r="AE92" s="18" t="str">
        <f t="shared" si="30"/>
        <v/>
      </c>
      <c r="AF92" s="247" t="str">
        <f t="shared" si="31"/>
        <v/>
      </c>
      <c r="AG92" s="247" t="str">
        <f t="shared" si="32"/>
        <v/>
      </c>
      <c r="AH92" s="45" t="str">
        <f t="shared" si="33"/>
        <v/>
      </c>
      <c r="AI92" s="46" t="str">
        <f t="shared" si="34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</row>
    <row r="93" spans="1:45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5"/>
        <v/>
      </c>
      <c r="Z93" s="7" t="str">
        <f t="shared" si="26"/>
        <v/>
      </c>
      <c r="AA93" s="17" t="str">
        <f t="shared" si="35"/>
        <v/>
      </c>
      <c r="AB93" s="196" t="str">
        <f t="shared" si="27"/>
        <v/>
      </c>
      <c r="AC93" s="247" t="str">
        <f t="shared" si="28"/>
        <v/>
      </c>
      <c r="AD93" s="246" t="str">
        <f t="shared" si="29"/>
        <v/>
      </c>
      <c r="AE93" s="18" t="str">
        <f t="shared" si="30"/>
        <v/>
      </c>
      <c r="AF93" s="247" t="str">
        <f t="shared" si="31"/>
        <v/>
      </c>
      <c r="AG93" s="247" t="str">
        <f t="shared" si="32"/>
        <v/>
      </c>
      <c r="AH93" s="45" t="str">
        <f t="shared" si="33"/>
        <v/>
      </c>
      <c r="AI93" s="46" t="str">
        <f t="shared" si="34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</row>
    <row r="94" spans="1:45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5"/>
        <v/>
      </c>
      <c r="Z94" s="7" t="str">
        <f t="shared" si="26"/>
        <v/>
      </c>
      <c r="AA94" s="17" t="str">
        <f t="shared" si="35"/>
        <v/>
      </c>
      <c r="AB94" s="196" t="str">
        <f t="shared" si="27"/>
        <v/>
      </c>
      <c r="AC94" s="247" t="str">
        <f t="shared" si="28"/>
        <v/>
      </c>
      <c r="AD94" s="246" t="str">
        <f t="shared" si="29"/>
        <v/>
      </c>
      <c r="AE94" s="18" t="str">
        <f t="shared" si="30"/>
        <v/>
      </c>
      <c r="AF94" s="247" t="str">
        <f t="shared" si="31"/>
        <v/>
      </c>
      <c r="AG94" s="247" t="str">
        <f t="shared" si="32"/>
        <v/>
      </c>
      <c r="AH94" s="45" t="str">
        <f t="shared" si="33"/>
        <v/>
      </c>
      <c r="AI94" s="46" t="str">
        <f t="shared" si="34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</row>
    <row r="95" spans="1:45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5"/>
        <v/>
      </c>
      <c r="Z95" s="7" t="str">
        <f t="shared" si="26"/>
        <v/>
      </c>
      <c r="AA95" s="17" t="str">
        <f t="shared" si="35"/>
        <v/>
      </c>
      <c r="AB95" s="196" t="str">
        <f t="shared" si="27"/>
        <v/>
      </c>
      <c r="AC95" s="247" t="str">
        <f t="shared" si="28"/>
        <v/>
      </c>
      <c r="AD95" s="246" t="str">
        <f t="shared" si="29"/>
        <v/>
      </c>
      <c r="AE95" s="18" t="str">
        <f t="shared" si="30"/>
        <v/>
      </c>
      <c r="AF95" s="247" t="str">
        <f t="shared" si="31"/>
        <v/>
      </c>
      <c r="AG95" s="247" t="str">
        <f t="shared" si="32"/>
        <v/>
      </c>
      <c r="AH95" s="45" t="str">
        <f t="shared" si="33"/>
        <v/>
      </c>
      <c r="AI95" s="46" t="str">
        <f t="shared" si="34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</row>
    <row r="96" spans="1:45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5"/>
        <v/>
      </c>
      <c r="Z96" s="7" t="str">
        <f t="shared" si="26"/>
        <v/>
      </c>
      <c r="AA96" s="17" t="str">
        <f t="shared" si="35"/>
        <v/>
      </c>
      <c r="AB96" s="196" t="str">
        <f t="shared" si="27"/>
        <v/>
      </c>
      <c r="AC96" s="247" t="str">
        <f t="shared" si="28"/>
        <v/>
      </c>
      <c r="AD96" s="246" t="str">
        <f t="shared" si="29"/>
        <v/>
      </c>
      <c r="AE96" s="18" t="str">
        <f t="shared" si="30"/>
        <v/>
      </c>
      <c r="AF96" s="247" t="str">
        <f t="shared" si="31"/>
        <v/>
      </c>
      <c r="AG96" s="247" t="str">
        <f t="shared" si="32"/>
        <v/>
      </c>
      <c r="AH96" s="45" t="str">
        <f t="shared" si="33"/>
        <v/>
      </c>
      <c r="AI96" s="46" t="str">
        <f t="shared" si="34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</row>
    <row r="97" spans="1:45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5"/>
        <v/>
      </c>
      <c r="Z97" s="7" t="str">
        <f t="shared" si="26"/>
        <v/>
      </c>
      <c r="AA97" s="17" t="str">
        <f t="shared" si="35"/>
        <v/>
      </c>
      <c r="AB97" s="196" t="str">
        <f t="shared" si="27"/>
        <v/>
      </c>
      <c r="AC97" s="247" t="str">
        <f t="shared" si="28"/>
        <v/>
      </c>
      <c r="AD97" s="246" t="str">
        <f t="shared" si="29"/>
        <v/>
      </c>
      <c r="AE97" s="18" t="str">
        <f t="shared" si="30"/>
        <v/>
      </c>
      <c r="AF97" s="247" t="str">
        <f t="shared" si="31"/>
        <v/>
      </c>
      <c r="AG97" s="247" t="str">
        <f t="shared" si="32"/>
        <v/>
      </c>
      <c r="AH97" s="45" t="str">
        <f t="shared" si="33"/>
        <v/>
      </c>
      <c r="AI97" s="46" t="str">
        <f t="shared" si="34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</row>
    <row r="98" spans="1:45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5"/>
        <v/>
      </c>
      <c r="Z98" s="7" t="str">
        <f t="shared" si="26"/>
        <v/>
      </c>
      <c r="AA98" s="17" t="str">
        <f t="shared" si="35"/>
        <v/>
      </c>
      <c r="AB98" s="196" t="str">
        <f t="shared" si="27"/>
        <v/>
      </c>
      <c r="AC98" s="247" t="str">
        <f t="shared" si="28"/>
        <v/>
      </c>
      <c r="AD98" s="246" t="str">
        <f t="shared" si="29"/>
        <v/>
      </c>
      <c r="AE98" s="18" t="str">
        <f t="shared" si="30"/>
        <v/>
      </c>
      <c r="AF98" s="247" t="str">
        <f t="shared" si="31"/>
        <v/>
      </c>
      <c r="AG98" s="247" t="str">
        <f t="shared" si="32"/>
        <v/>
      </c>
      <c r="AH98" s="45" t="str">
        <f t="shared" si="33"/>
        <v/>
      </c>
      <c r="AI98" s="46" t="str">
        <f t="shared" si="34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</row>
    <row r="99" spans="1:45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5"/>
        <v/>
      </c>
      <c r="Z99" s="7" t="str">
        <f t="shared" si="26"/>
        <v/>
      </c>
      <c r="AA99" s="17" t="str">
        <f t="shared" si="35"/>
        <v/>
      </c>
      <c r="AB99" s="196" t="str">
        <f t="shared" si="27"/>
        <v/>
      </c>
      <c r="AC99" s="247" t="str">
        <f t="shared" si="28"/>
        <v/>
      </c>
      <c r="AD99" s="246" t="str">
        <f t="shared" si="29"/>
        <v/>
      </c>
      <c r="AE99" s="18" t="str">
        <f t="shared" si="30"/>
        <v/>
      </c>
      <c r="AF99" s="247" t="str">
        <f t="shared" si="31"/>
        <v/>
      </c>
      <c r="AG99" s="247" t="str">
        <f t="shared" si="32"/>
        <v/>
      </c>
      <c r="AH99" s="45" t="str">
        <f t="shared" si="33"/>
        <v/>
      </c>
      <c r="AI99" s="46" t="str">
        <f t="shared" si="34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</row>
    <row r="100" spans="1:45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5"/>
        <v/>
      </c>
      <c r="Z100" s="7" t="str">
        <f t="shared" si="26"/>
        <v/>
      </c>
      <c r="AA100" s="17" t="str">
        <f t="shared" si="35"/>
        <v/>
      </c>
      <c r="AB100" s="196" t="str">
        <f t="shared" si="27"/>
        <v/>
      </c>
      <c r="AC100" s="247" t="str">
        <f t="shared" si="28"/>
        <v/>
      </c>
      <c r="AD100" s="246" t="str">
        <f t="shared" si="29"/>
        <v/>
      </c>
      <c r="AE100" s="18" t="str">
        <f t="shared" si="30"/>
        <v/>
      </c>
      <c r="AF100" s="247" t="str">
        <f t="shared" si="31"/>
        <v/>
      </c>
      <c r="AG100" s="247" t="str">
        <f t="shared" si="32"/>
        <v/>
      </c>
      <c r="AH100" s="45" t="str">
        <f t="shared" si="33"/>
        <v/>
      </c>
      <c r="AI100" s="46" t="str">
        <f t="shared" si="34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</row>
    <row r="101" spans="1:45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</row>
    <row r="102" spans="1:45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</row>
    <row r="103" spans="1:45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</row>
    <row r="104" spans="1:45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</row>
    <row r="105" spans="1:45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</row>
    <row r="106" spans="1:45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</row>
    <row r="107" spans="1:45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</row>
    <row r="108" spans="1:45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</row>
    <row r="109" spans="1:45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</row>
    <row r="110" spans="1:45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</row>
    <row r="111" spans="1:45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</row>
    <row r="112" spans="1:45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</row>
    <row r="113" spans="1:44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</row>
    <row r="114" spans="1:44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</row>
    <row r="115" spans="1:44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</row>
    <row r="116" spans="1:44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21">
    <sortCondition descending="1" ref="AJ15:AJ21"/>
    <sortCondition ref="L15:L21"/>
  </sortState>
  <conditionalFormatting sqref="K3:N6 K8:N11">
    <cfRule type="expression" dxfId="81" priority="101">
      <formula>$M3&gt;$N3</formula>
    </cfRule>
  </conditionalFormatting>
  <conditionalFormatting sqref="L1:M1">
    <cfRule type="cellIs" dxfId="80" priority="98" operator="notBetween">
      <formula>0.99</formula>
      <formula>1.01</formula>
    </cfRule>
  </conditionalFormatting>
  <conditionalFormatting sqref="K7:N7">
    <cfRule type="expression" dxfId="79" priority="97">
      <formula>$M7&gt;$N7</formula>
    </cfRule>
  </conditionalFormatting>
  <conditionalFormatting sqref="D5">
    <cfRule type="cellIs" dxfId="78" priority="96" operator="greaterThan">
      <formula>TODAY()-60</formula>
    </cfRule>
  </conditionalFormatting>
  <conditionalFormatting sqref="D13:E13">
    <cfRule type="cellIs" dxfId="77" priority="94" operator="notBetween">
      <formula>0.99</formula>
      <formula>1.01</formula>
    </cfRule>
  </conditionalFormatting>
  <conditionalFormatting sqref="D3:E3">
    <cfRule type="cellIs" dxfId="76" priority="93" operator="notEqual">
      <formula>"D"</formula>
    </cfRule>
  </conditionalFormatting>
  <conditionalFormatting sqref="P22:P100 W22:W100">
    <cfRule type="cellIs" dxfId="75" priority="3" operator="notEqual">
      <formula>1</formula>
    </cfRule>
  </conditionalFormatting>
  <conditionalFormatting sqref="AB22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22:AI100">
    <cfRule type="expression" dxfId="74" priority="4">
      <formula>ABS($AE22)&gt;0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73" priority="102" stopIfTrue="1">
      <formula>$AH$15&lt;0</formula>
    </cfRule>
  </conditionalFormatting>
  <conditionalFormatting sqref="H16:AI16">
    <cfRule type="expression" dxfId="72" priority="103" stopIfTrue="1">
      <formula>$AH$16&lt;0</formula>
    </cfRule>
  </conditionalFormatting>
  <conditionalFormatting sqref="H17:AI17">
    <cfRule type="expression" dxfId="71" priority="104" stopIfTrue="1">
      <formula>$AH$17&lt;0</formula>
    </cfRule>
  </conditionalFormatting>
  <conditionalFormatting sqref="H18:AI18">
    <cfRule type="expression" dxfId="70" priority="105" stopIfTrue="1">
      <formula>$AH$18&lt;0</formula>
    </cfRule>
  </conditionalFormatting>
  <conditionalFormatting sqref="H19:AI19">
    <cfRule type="expression" dxfId="69" priority="106" stopIfTrue="1">
      <formula>$AH$19&lt;0</formula>
    </cfRule>
  </conditionalFormatting>
  <conditionalFormatting sqref="H20:AI20">
    <cfRule type="expression" dxfId="68" priority="107" stopIfTrue="1">
      <formula>$AH$20&lt;0</formula>
    </cfRule>
  </conditionalFormatting>
  <conditionalFormatting sqref="H21:AI21">
    <cfRule type="expression" dxfId="67" priority="108" stopIfTrue="1">
      <formula>$AH$21&lt;0</formula>
    </cfRule>
  </conditionalFormatting>
  <hyperlinks>
    <hyperlink ref="B2" location="Dashboard!A1" display="Go to Dashboard" xr:uid="{E66F3F86-D01E-4FBB-BE1A-8022056F295F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625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26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0056-3A3B-41A0-881F-2C92B61FB6E4}">
  <sheetPr codeName="Sheet30">
    <tabColor rgb="FFFFFFFF"/>
  </sheetPr>
  <dimension ref="A1:BO116"/>
  <sheetViews>
    <sheetView workbookViewId="0"/>
  </sheetViews>
  <sheetFormatPr defaultColWidth="9.140625" defaultRowHeight="15" x14ac:dyDescent="0.25"/>
  <cols>
    <col min="1" max="1" width="3.85546875" customWidth="1"/>
    <col min="2" max="2" width="32.140625" customWidth="1"/>
    <col min="3" max="3" width="15.42578125" bestFit="1" customWidth="1"/>
    <col min="4" max="6" width="8.28515625" customWidth="1"/>
    <col min="7" max="7" width="8.85546875" customWidth="1"/>
    <col min="8" max="8" width="12" hidden="1" customWidth="1"/>
    <col min="9" max="9" width="11.7109375" hidden="1" customWidth="1"/>
    <col min="10" max="11" width="12.140625" customWidth="1"/>
    <col min="12" max="14" width="13.5703125" customWidth="1"/>
    <col min="15" max="16" width="4.85546875" customWidth="1"/>
    <col min="17" max="17" width="12.140625" customWidth="1"/>
    <col min="18" max="18" width="17" customWidth="1"/>
    <col min="19" max="20" width="10.85546875" customWidth="1"/>
    <col min="21" max="21" width="12.85546875" customWidth="1"/>
    <col min="22" max="23" width="0.140625" customWidth="1"/>
    <col min="24" max="24" width="12.85546875" customWidth="1"/>
    <col min="25" max="25" width="12.140625" customWidth="1"/>
    <col min="26" max="26" width="10.85546875" hidden="1" customWidth="1"/>
    <col min="27" max="27" width="8.7109375" customWidth="1"/>
    <col min="28" max="28" width="11" customWidth="1"/>
    <col min="29" max="30" width="0.140625" customWidth="1"/>
    <col min="31" max="32" width="9.5703125" customWidth="1"/>
    <col min="33" max="34" width="0.140625" customWidth="1"/>
    <col min="35" max="35" width="9.42578125" customWidth="1"/>
    <col min="36" max="36" width="4.28515625" customWidth="1"/>
  </cols>
  <sheetData>
    <row r="1" spans="1:67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37">
        <f>SUM(L5:L11)</f>
        <v>1</v>
      </c>
      <c r="M1" s="137">
        <f>SUM(M5:M11)</f>
        <v>1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</row>
    <row r="2" spans="1:67" ht="28.5" customHeight="1" x14ac:dyDescent="0.25">
      <c r="A2" s="19"/>
      <c r="B2" s="535" t="s">
        <v>26</v>
      </c>
      <c r="C2" s="551"/>
      <c r="D2" s="551" t="s">
        <v>536</v>
      </c>
      <c r="E2" s="560"/>
      <c r="F2" s="19"/>
      <c r="G2" s="19"/>
      <c r="H2" s="19"/>
      <c r="I2" s="19"/>
      <c r="J2" s="19"/>
      <c r="K2" s="23" t="s">
        <v>48</v>
      </c>
      <c r="L2" s="24" t="s">
        <v>24</v>
      </c>
      <c r="M2" s="24" t="s">
        <v>305</v>
      </c>
      <c r="N2" s="22" t="s">
        <v>49</v>
      </c>
      <c r="O2" s="19"/>
      <c r="P2" s="19"/>
      <c r="Q2" s="70" t="s">
        <v>625</v>
      </c>
      <c r="R2" s="69" t="s">
        <v>32</v>
      </c>
      <c r="S2" s="24"/>
      <c r="T2" s="24" t="s">
        <v>28</v>
      </c>
      <c r="U2" s="22" t="s">
        <v>795</v>
      </c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7" x14ac:dyDescent="0.25">
      <c r="A3" s="19"/>
      <c r="B3" s="552" t="s">
        <v>272</v>
      </c>
      <c r="C3" s="237" t="s">
        <v>45</v>
      </c>
      <c r="D3" s="583" t="s">
        <v>311</v>
      </c>
      <c r="E3" s="560"/>
      <c r="F3" s="19"/>
      <c r="G3" s="19"/>
      <c r="H3" s="19"/>
      <c r="I3" s="19"/>
      <c r="J3" s="19"/>
      <c r="K3" s="63" t="s">
        <v>50</v>
      </c>
      <c r="L3" s="131">
        <f>SUMIF($L$15:$L$100, "VIA *", Z$15:Z$100)</f>
        <v>0.37656753727080622</v>
      </c>
      <c r="M3" s="131">
        <f>SUMIF($L$15:$L$100, "VIA *", AA$15:AA$100)</f>
        <v>0.37656753727080622</v>
      </c>
      <c r="N3" s="459">
        <f>IFERROR(INDEX(Dashboard!$AE:$AE,MATCH($D$2,Dashboard!$A:$A,0)),INDEX(Dashboard!$AE:$AE,MATCH(VALUE($D$2),Dashboard!$A:$A,0)))</f>
        <v>0.75</v>
      </c>
      <c r="O3" s="19"/>
      <c r="P3" s="19"/>
      <c r="Q3" s="586">
        <v>46036</v>
      </c>
      <c r="R3" s="248" t="s">
        <v>53</v>
      </c>
      <c r="S3" s="254"/>
      <c r="T3" s="254">
        <v>171</v>
      </c>
      <c r="U3" s="268">
        <v>479491.28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7" x14ac:dyDescent="0.25">
      <c r="A4" s="19"/>
      <c r="B4" s="553" t="s">
        <v>42</v>
      </c>
      <c r="C4" s="238" t="s">
        <v>39</v>
      </c>
      <c r="D4" s="581" t="s">
        <v>671</v>
      </c>
      <c r="E4" s="582"/>
      <c r="F4" s="19"/>
      <c r="G4" s="19"/>
      <c r="H4" s="19"/>
      <c r="I4" s="19"/>
      <c r="J4" s="19"/>
      <c r="K4" s="65" t="s">
        <v>44</v>
      </c>
      <c r="L4" s="132">
        <f>SUMPRODUCT($V$15:$V$100,Z15:Z100)</f>
        <v>0.53452846559507616</v>
      </c>
      <c r="M4" s="132">
        <f>SUMPRODUCT($V$15:$V$100,AI15:AI100)</f>
        <v>0.53452846559507616</v>
      </c>
      <c r="N4" s="133">
        <f>IFERROR(INDEX(Dashboard!$AD:$AD,MATCH($D$2,Dashboard!$A:$A,0)),INDEX(Dashboard!$AD:$AD,MATCH(VALUE($D$2),Dashboard!$A:$A,0)))</f>
        <v>0.85</v>
      </c>
      <c r="O4" s="19"/>
      <c r="P4" s="19"/>
      <c r="Q4" s="587">
        <v>46020</v>
      </c>
      <c r="R4" s="249" t="s">
        <v>1041</v>
      </c>
      <c r="S4" s="255"/>
      <c r="T4" s="255">
        <v>-400000</v>
      </c>
      <c r="U4" s="269">
        <v>-439600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7" x14ac:dyDescent="0.25">
      <c r="A5" s="19"/>
      <c r="B5" s="554" t="s">
        <v>273</v>
      </c>
      <c r="C5" s="556">
        <v>45747</v>
      </c>
      <c r="D5" s="556"/>
      <c r="E5" s="559"/>
      <c r="F5" s="19"/>
      <c r="G5" s="19"/>
      <c r="H5" s="19"/>
      <c r="I5" s="19"/>
      <c r="J5" s="19"/>
      <c r="K5" s="66" t="s">
        <v>271</v>
      </c>
      <c r="L5" s="134">
        <f>SUMIF($S$15:$S$100, "Actions*", Z$15:Z$100)</f>
        <v>0.39007013454078082</v>
      </c>
      <c r="M5" s="134">
        <f>SUMIF($S$15:$S$100, "Actions*", AI$15:AI$100)</f>
        <v>0.39007013454078082</v>
      </c>
      <c r="N5" s="135">
        <f>IFERROR(INDEX(Dashboard!$W:$W,MATCH($D$2,Dashboard!$A:$A,0)),INDEX(Dashboard!$W:$W,MATCH(VALUE($D$2),Dashboard!$A:$A,0)))</f>
        <v>0.85</v>
      </c>
      <c r="O5" s="19"/>
      <c r="P5" s="19"/>
      <c r="Q5" s="587">
        <v>46013</v>
      </c>
      <c r="R5" s="249" t="s">
        <v>4</v>
      </c>
      <c r="S5" s="255"/>
      <c r="T5" s="255">
        <v>73</v>
      </c>
      <c r="U5" s="269">
        <v>169171.7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7" x14ac:dyDescent="0.25">
      <c r="A6" s="19"/>
      <c r="B6" s="25" t="s">
        <v>51</v>
      </c>
      <c r="C6" s="557"/>
      <c r="D6" s="574">
        <f>SUM(Y15:Y100)</f>
        <v>23169999.373327781</v>
      </c>
      <c r="E6" s="575"/>
      <c r="F6" s="19"/>
      <c r="G6" s="19"/>
      <c r="H6" s="19"/>
      <c r="I6" s="19"/>
      <c r="J6" s="19"/>
      <c r="K6" s="64" t="s">
        <v>268</v>
      </c>
      <c r="L6" s="136">
        <f>SUMIF($T$15:$T$100, "*Obligations d'Etat*", Z$15:Z$100)+SUMIF($T$15:$T$100, "Crédit*", Z$15:Z$100)+SUMIF($T$15:$T$100, "*Convertibles*", Z$15:Z$100)</f>
        <v>6.598187489637497E-2</v>
      </c>
      <c r="M6" s="136">
        <f>SUMIF($T$15:$T$100, "*Obligations d'Etat*", AI$15:AI$100)+SUMIF($T$15:$T$100, "Crédit*", AI$15:AI$100)+SUMIF($T$15:$T$100, "*Convertibles*", AI$15:AI$100)</f>
        <v>6.598187489637497E-2</v>
      </c>
      <c r="N6" s="135">
        <f>IFERROR(INDEX(Dashboard!$Z:$Z,MATCH($D$2,Dashboard!$A:$A,0)),INDEX(Dashboard!$Z:$Z,MATCH(VALUE($D$2),Dashboard!$A:$A,0)))</f>
        <v>0.5</v>
      </c>
      <c r="O6" s="19"/>
      <c r="P6" s="19"/>
      <c r="Q6" s="587">
        <v>46010</v>
      </c>
      <c r="R6" s="249" t="s">
        <v>4</v>
      </c>
      <c r="S6" s="255"/>
      <c r="T6" s="255">
        <v>73</v>
      </c>
      <c r="U6" s="269">
        <v>197442.84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7" x14ac:dyDescent="0.25">
      <c r="A7" s="19"/>
      <c r="B7" s="26" t="s">
        <v>60</v>
      </c>
      <c r="C7" s="558"/>
      <c r="D7" s="576">
        <v>0</v>
      </c>
      <c r="E7" s="577"/>
      <c r="F7" s="19"/>
      <c r="G7" s="19"/>
      <c r="H7" s="19"/>
      <c r="I7" s="19"/>
      <c r="J7" s="19"/>
      <c r="K7" s="64" t="s">
        <v>269</v>
      </c>
      <c r="L7" s="136">
        <f>SUMIF($S$15:$S$100, "*Performance Absolue*", Z$15:Z$100)+SUMIF($S$15:$S$100, "*Alternative Investment*", Z$15:Z$100)</f>
        <v>5.0654684149498634E-2</v>
      </c>
      <c r="M7" s="136">
        <f>SUMIF($S$15:$S$100, "*Performance Absolue*", AI$15:AI$100)+SUMIF($S$15:$S$100, "*Alternative Investment*", AI$15:AI$100)</f>
        <v>5.0654684149498634E-2</v>
      </c>
      <c r="N7" s="135">
        <f>IFERROR(INDEX(Dashboard!$AA:$AA,MATCH($D$2,Dashboard!$A:$A,0)),INDEX(Dashboard!$AA:$AA,MATCH(VALUE($D$2),Dashboard!$A:$A,0)))</f>
        <v>0.3</v>
      </c>
      <c r="O7" s="19"/>
      <c r="P7" s="19"/>
      <c r="Q7" s="587">
        <v>46009</v>
      </c>
      <c r="R7" s="249" t="s">
        <v>53</v>
      </c>
      <c r="S7" s="255"/>
      <c r="T7" s="255">
        <v>-62</v>
      </c>
      <c r="U7" s="269">
        <v>-202674.35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7" x14ac:dyDescent="0.25">
      <c r="A8" s="19"/>
      <c r="B8" s="26" t="s">
        <v>46</v>
      </c>
      <c r="C8" s="343"/>
      <c r="D8" s="41"/>
      <c r="E8" s="27" t="s">
        <v>1179</v>
      </c>
      <c r="F8" s="19"/>
      <c r="G8" s="19"/>
      <c r="H8" s="19"/>
      <c r="I8" s="19"/>
      <c r="J8" s="19"/>
      <c r="K8" s="64" t="s">
        <v>25</v>
      </c>
      <c r="L8" s="136">
        <f>SUMIF($T$15:$T$100, "*Produits Structurés*", Z$15:Z$100) + SUMIF($T$15:$T$100, "Matières Premières*", Z$15:Z$100) + SUMIF($T$15:$T$100, "*Certificats*", Z$15:Z$100)</f>
        <v>0.13974526146044364</v>
      </c>
      <c r="M8" s="136">
        <f>SUMIF($T$15:$T$100, "*Produits Structurés*", AI$15:AI$100) + SUMIF($T$15:$T$100, "Matières Premières*", AI$15:AI$100) + SUMIF($T$15:$T$100, "*Certificats*", AI$15:AI$100)</f>
        <v>0.13974526146044361</v>
      </c>
      <c r="N8" s="135">
        <f>IFERROR(INDEX(Dashboard!$AB:$AB,MATCH($D$2,Dashboard!$A:$A,0)),INDEX(Dashboard!$AB:$AB,MATCH(VALUE($D$2),Dashboard!$A:$A,0)))</f>
        <v>0.25</v>
      </c>
      <c r="O8" s="19"/>
      <c r="P8" s="19"/>
      <c r="Q8" s="587">
        <v>46008</v>
      </c>
      <c r="R8" s="249" t="s">
        <v>935</v>
      </c>
      <c r="S8" s="255"/>
      <c r="T8" s="255">
        <v>-500000</v>
      </c>
      <c r="U8" s="269">
        <v>-570570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7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64" t="s">
        <v>307</v>
      </c>
      <c r="L9" s="136">
        <f>SUMIF($T$15:$T$100, "*Diversifié*", Z$15:Z$100)</f>
        <v>0.16144105745233603</v>
      </c>
      <c r="M9" s="136">
        <f>SUMIF($T$15:$T$100, "*Diversifié*", AI$15:AI$100)</f>
        <v>0.16144105745233603</v>
      </c>
      <c r="N9" s="135" t="s">
        <v>306</v>
      </c>
      <c r="O9" s="19"/>
      <c r="P9" s="19"/>
      <c r="Q9" s="587">
        <v>46002</v>
      </c>
      <c r="R9" s="249" t="s">
        <v>882</v>
      </c>
      <c r="S9" s="255"/>
      <c r="T9" s="255">
        <v>350000</v>
      </c>
      <c r="U9" s="269">
        <v>350525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7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64" t="s">
        <v>270</v>
      </c>
      <c r="L10" s="136">
        <f>SUMIF($T$15:$T$100, "*Immobiliers*", Z$15:Z$100)</f>
        <v>0</v>
      </c>
      <c r="M10" s="136">
        <f>SUMIF($T$15:$T$100, "*Immobiliers*", AI$15:AI$100)</f>
        <v>0</v>
      </c>
      <c r="N10" s="135" t="s">
        <v>306</v>
      </c>
      <c r="O10" s="19"/>
      <c r="P10" s="19"/>
      <c r="Q10" s="587">
        <v>46002</v>
      </c>
      <c r="R10" s="249" t="s">
        <v>53</v>
      </c>
      <c r="S10" s="255"/>
      <c r="T10" s="255">
        <v>-125</v>
      </c>
      <c r="U10" s="269">
        <v>-349687.5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7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65" t="s">
        <v>16</v>
      </c>
      <c r="L11" s="132">
        <f>SUMIF($T$15:$T$100, "*Cash*", Z$15:Z$100)+SUMIF($S$15:$S$100, "*Monétaire*", Z$15:Z$100)</f>
        <v>0.19210698750056593</v>
      </c>
      <c r="M11" s="132">
        <f>SUMIF($T$15:$T$100, "*Cash*", AI$15:AI$100)+SUMIF($S$15:$S$100, "*Monétaire*", AI$15:AI$100)</f>
        <v>0.19210698750056593</v>
      </c>
      <c r="N11" s="133" t="s">
        <v>306</v>
      </c>
      <c r="O11" s="19"/>
      <c r="P11" s="19"/>
      <c r="Q11" s="588">
        <v>45980</v>
      </c>
      <c r="R11" s="250" t="s">
        <v>880</v>
      </c>
      <c r="S11" s="256"/>
      <c r="T11" s="256">
        <v>250000</v>
      </c>
      <c r="U11" s="270">
        <v>250375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7" ht="15.75" customHeight="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7" x14ac:dyDescent="0.25">
      <c r="A13" s="19"/>
      <c r="B13" s="19"/>
      <c r="C13" s="19"/>
      <c r="D13" s="137">
        <f>SUM(D15:D50)</f>
        <v>0.99997967854195446</v>
      </c>
      <c r="E13" s="137">
        <f>SUM(E15:E50)</f>
        <v>1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</row>
    <row r="14" spans="1:67" ht="45" customHeight="1" x14ac:dyDescent="0.25">
      <c r="A14" s="19"/>
      <c r="B14" s="20" t="s">
        <v>1</v>
      </c>
      <c r="C14" s="20" t="s">
        <v>624</v>
      </c>
      <c r="D14" s="20" t="s">
        <v>1126</v>
      </c>
      <c r="E14" s="20" t="s">
        <v>305</v>
      </c>
      <c r="F14" s="20" t="s">
        <v>599</v>
      </c>
      <c r="G14" s="19"/>
      <c r="H14" s="20" t="s">
        <v>264</v>
      </c>
      <c r="I14" s="20" t="s">
        <v>218</v>
      </c>
      <c r="J14" s="20" t="s">
        <v>31</v>
      </c>
      <c r="K14" s="20" t="s">
        <v>308</v>
      </c>
      <c r="L14" s="21" t="s">
        <v>32</v>
      </c>
      <c r="M14" s="342" t="s">
        <v>866</v>
      </c>
      <c r="N14" s="342" t="s">
        <v>867</v>
      </c>
      <c r="O14" s="21" t="s">
        <v>30</v>
      </c>
      <c r="P14" s="21" t="s">
        <v>29</v>
      </c>
      <c r="Q14" s="21" t="s">
        <v>28</v>
      </c>
      <c r="R14" s="21" t="s">
        <v>47</v>
      </c>
      <c r="S14" s="21" t="s">
        <v>0</v>
      </c>
      <c r="T14" s="21" t="s">
        <v>1</v>
      </c>
      <c r="U14" s="21" t="s">
        <v>626</v>
      </c>
      <c r="V14" s="21" t="s">
        <v>44</v>
      </c>
      <c r="W14" s="21" t="s">
        <v>27</v>
      </c>
      <c r="X14" s="21" t="s">
        <v>663</v>
      </c>
      <c r="Y14" s="21" t="s">
        <v>59</v>
      </c>
      <c r="Z14" s="21" t="s">
        <v>17</v>
      </c>
      <c r="AA14" s="21" t="s">
        <v>18</v>
      </c>
      <c r="AB14" s="21" t="s">
        <v>664</v>
      </c>
      <c r="AC14" s="21" t="s">
        <v>19</v>
      </c>
      <c r="AD14" s="21" t="s">
        <v>20</v>
      </c>
      <c r="AE14" s="21" t="s">
        <v>21</v>
      </c>
      <c r="AF14" s="21" t="s">
        <v>1129</v>
      </c>
      <c r="AG14" s="21" t="s">
        <v>1130</v>
      </c>
      <c r="AH14" s="21" t="s">
        <v>23</v>
      </c>
      <c r="AI14" s="21" t="s">
        <v>22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1:67" x14ac:dyDescent="0.25">
      <c r="A15" s="585"/>
      <c r="B15" s="536" t="s">
        <v>222</v>
      </c>
      <c r="C15" s="532" t="s">
        <v>620</v>
      </c>
      <c r="D15" s="561">
        <v>0.121967680711421</v>
      </c>
      <c r="E15" s="562">
        <f t="shared" ref="E15:E50" si="0">SUMIFS($AI$15:$AI$100,$T$15:$T$100,$B15,$U$15:$U$100,$C15)</f>
        <v>9.8987547790610267E-2</v>
      </c>
      <c r="F15" s="563">
        <f t="shared" ref="F15:F50" si="1">E15-D15</f>
        <v>-2.2980132920810734E-2</v>
      </c>
      <c r="G15" s="43"/>
      <c r="H15" s="542" t="s">
        <v>1123</v>
      </c>
      <c r="I15" s="543" t="s">
        <v>536</v>
      </c>
      <c r="J15" s="543" t="s">
        <v>1122</v>
      </c>
      <c r="K15" s="543" t="s">
        <v>1122</v>
      </c>
      <c r="L15" s="573" t="s">
        <v>58</v>
      </c>
      <c r="M15" s="573"/>
      <c r="N15" s="573"/>
      <c r="O15" s="544" t="s">
        <v>58</v>
      </c>
      <c r="P15" s="545">
        <v>1</v>
      </c>
      <c r="Q15" s="546">
        <v>188071.69</v>
      </c>
      <c r="R15" s="547">
        <v>1</v>
      </c>
      <c r="S15" s="548" t="s">
        <v>16</v>
      </c>
      <c r="T15" s="548" t="s">
        <v>16</v>
      </c>
      <c r="U15" s="548" t="s">
        <v>16</v>
      </c>
      <c r="V15" s="549">
        <v>0</v>
      </c>
      <c r="W15" s="580">
        <v>1</v>
      </c>
      <c r="X15" s="550">
        <v>1.04E-2</v>
      </c>
      <c r="Y15" s="247">
        <f t="shared" ref="Y15:Y46" si="2">IF(H15&lt;&gt;"",R15*W15*Q15*P15,"")</f>
        <v>188071.69</v>
      </c>
      <c r="Z15" s="7">
        <f>IF(O15&lt;&gt;"",(Y15+$D$7)/($D$6+$D$7),"")</f>
        <v>8.1170347469451953E-3</v>
      </c>
      <c r="AA15" s="17">
        <f t="shared" ref="AA15:AA46" si="3">IF(S15&lt;&gt;"",Z15,"")</f>
        <v>8.1170347469451953E-3</v>
      </c>
      <c r="AB15" s="196">
        <f t="shared" ref="AB15:AB46" si="4">IF(AND(S15&lt;&gt;"",X15&lt;&gt;"-"),AA15-X15,"")</f>
        <v>-2.2829652530548042E-3</v>
      </c>
      <c r="AC15" s="539" t="s">
        <v>306</v>
      </c>
      <c r="AD15" s="540" t="s">
        <v>306</v>
      </c>
      <c r="AE15" s="541" t="s">
        <v>306</v>
      </c>
      <c r="AF15" s="539">
        <f>Q15-SUMIF(O16:O100,O15,AF16:AF100)+$D$7</f>
        <v>188071.69</v>
      </c>
      <c r="AG15" s="539" t="s">
        <v>306</v>
      </c>
      <c r="AH15" s="45">
        <f>AF15</f>
        <v>188071.69</v>
      </c>
      <c r="AI15" s="46">
        <f t="shared" ref="AI15:AI21" si="5">(AH15*P15)/($D$6+$D$7)</f>
        <v>8.1170347469451953E-3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1:67" x14ac:dyDescent="0.25">
      <c r="A16" s="585"/>
      <c r="B16" s="537" t="s">
        <v>221</v>
      </c>
      <c r="C16" s="530" t="s">
        <v>621</v>
      </c>
      <c r="D16" s="564">
        <v>0.13805472548872882</v>
      </c>
      <c r="E16" s="565">
        <f t="shared" si="0"/>
        <v>0.12226941290058063</v>
      </c>
      <c r="F16" s="566">
        <f t="shared" si="1"/>
        <v>-1.5785312588148193E-2</v>
      </c>
      <c r="G16" s="43"/>
      <c r="H16" s="542" t="s">
        <v>1131</v>
      </c>
      <c r="I16" s="543" t="s">
        <v>536</v>
      </c>
      <c r="J16" s="543" t="s">
        <v>1122</v>
      </c>
      <c r="K16" s="543" t="s">
        <v>1122</v>
      </c>
      <c r="L16" s="573" t="s">
        <v>1132</v>
      </c>
      <c r="M16" s="573"/>
      <c r="N16" s="573"/>
      <c r="O16" s="544" t="s">
        <v>1132</v>
      </c>
      <c r="P16" s="545">
        <v>1.09131842503737</v>
      </c>
      <c r="Q16" s="546">
        <v>10269.450000000001</v>
      </c>
      <c r="R16" s="547">
        <v>1</v>
      </c>
      <c r="S16" s="548" t="s">
        <v>16</v>
      </c>
      <c r="T16" s="548" t="s">
        <v>16</v>
      </c>
      <c r="U16" s="548" t="s">
        <v>16</v>
      </c>
      <c r="V16" s="549">
        <v>0</v>
      </c>
      <c r="W16" s="580">
        <v>1</v>
      </c>
      <c r="X16" s="550" t="s">
        <v>306</v>
      </c>
      <c r="Y16" s="247">
        <f t="shared" si="2"/>
        <v>11207.24000000002</v>
      </c>
      <c r="Z16" s="7">
        <f t="shared" ref="Z16:Z47" si="6">IF(H16&lt;&gt;"",Y16/($D$6+$D$7),"")</f>
        <v>4.8369617190845805E-4</v>
      </c>
      <c r="AA16" s="17">
        <f t="shared" si="3"/>
        <v>4.8369617190845805E-4</v>
      </c>
      <c r="AB16" s="196" t="str">
        <f t="shared" si="4"/>
        <v/>
      </c>
      <c r="AC16" s="539" t="s">
        <v>306</v>
      </c>
      <c r="AD16" s="540" t="s">
        <v>306</v>
      </c>
      <c r="AE16" s="541" t="s">
        <v>306</v>
      </c>
      <c r="AF16" s="539" t="s">
        <v>306</v>
      </c>
      <c r="AG16" s="539" t="s">
        <v>306</v>
      </c>
      <c r="AH16" s="45">
        <f>Q16-SUMIF(O17:O100,O16,AF17:AF100)</f>
        <v>10269.450000000001</v>
      </c>
      <c r="AI16" s="46">
        <f t="shared" si="5"/>
        <v>4.8369617190845805E-4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1:67" x14ac:dyDescent="0.25">
      <c r="A17" s="585"/>
      <c r="B17" s="537" t="s">
        <v>223</v>
      </c>
      <c r="C17" s="530" t="s">
        <v>622</v>
      </c>
      <c r="D17" s="564">
        <v>0.15425465272601818</v>
      </c>
      <c r="E17" s="565">
        <f t="shared" si="0"/>
        <v>0.16741006634508893</v>
      </c>
      <c r="F17" s="566">
        <f t="shared" si="1"/>
        <v>1.3155413619070744E-2</v>
      </c>
      <c r="G17" s="43"/>
      <c r="H17" s="542" t="s">
        <v>1183</v>
      </c>
      <c r="I17" s="543" t="s">
        <v>536</v>
      </c>
      <c r="J17" s="543" t="s">
        <v>1122</v>
      </c>
      <c r="K17" s="543" t="s">
        <v>1122</v>
      </c>
      <c r="L17" s="573" t="s">
        <v>876</v>
      </c>
      <c r="M17" s="573"/>
      <c r="N17" s="573"/>
      <c r="O17" s="544" t="s">
        <v>876</v>
      </c>
      <c r="P17" s="545">
        <v>0.13392512905885401</v>
      </c>
      <c r="Q17" s="546">
        <v>20231.080000000002</v>
      </c>
      <c r="R17" s="547">
        <v>1</v>
      </c>
      <c r="S17" s="548" t="s">
        <v>16</v>
      </c>
      <c r="T17" s="548" t="s">
        <v>16</v>
      </c>
      <c r="U17" s="548" t="s">
        <v>16</v>
      </c>
      <c r="V17" s="549">
        <v>0</v>
      </c>
      <c r="W17" s="580">
        <v>1</v>
      </c>
      <c r="X17" s="550" t="s">
        <v>306</v>
      </c>
      <c r="Y17" s="247">
        <f t="shared" si="2"/>
        <v>2709.4500000000003</v>
      </c>
      <c r="Z17" s="7">
        <f t="shared" si="6"/>
        <v>1.1693785383175246E-4</v>
      </c>
      <c r="AA17" s="17">
        <f t="shared" si="3"/>
        <v>1.1693785383175246E-4</v>
      </c>
      <c r="AB17" s="196" t="str">
        <f t="shared" si="4"/>
        <v/>
      </c>
      <c r="AC17" s="539" t="s">
        <v>306</v>
      </c>
      <c r="AD17" s="540" t="s">
        <v>306</v>
      </c>
      <c r="AE17" s="541" t="s">
        <v>306</v>
      </c>
      <c r="AF17" s="539" t="s">
        <v>306</v>
      </c>
      <c r="AG17" s="539" t="s">
        <v>306</v>
      </c>
      <c r="AH17" s="45">
        <f>Q17-SUMIF(O18:O100,O17,AF18:AF100)</f>
        <v>20231.080000000002</v>
      </c>
      <c r="AI17" s="46">
        <f t="shared" si="5"/>
        <v>1.1693785383175246E-4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x14ac:dyDescent="0.25">
      <c r="A18" s="585"/>
      <c r="B18" s="537" t="s">
        <v>230</v>
      </c>
      <c r="C18" s="530" t="s">
        <v>623</v>
      </c>
      <c r="D18" s="564">
        <v>1.5675163155825906E-3</v>
      </c>
      <c r="E18" s="565">
        <f t="shared" si="0"/>
        <v>1.4031075045010139E-3</v>
      </c>
      <c r="F18" s="566">
        <f t="shared" si="1"/>
        <v>-1.6440881108157669E-4</v>
      </c>
      <c r="G18" s="43"/>
      <c r="H18" s="542" t="s">
        <v>1133</v>
      </c>
      <c r="I18" s="543" t="s">
        <v>536</v>
      </c>
      <c r="J18" s="543" t="s">
        <v>1122</v>
      </c>
      <c r="K18" s="543" t="s">
        <v>1122</v>
      </c>
      <c r="L18" s="573" t="s">
        <v>1134</v>
      </c>
      <c r="M18" s="573"/>
      <c r="N18" s="573"/>
      <c r="O18" s="544" t="s">
        <v>1134</v>
      </c>
      <c r="P18" s="545">
        <v>1</v>
      </c>
      <c r="Q18" s="546">
        <v>0</v>
      </c>
      <c r="R18" s="547">
        <v>1</v>
      </c>
      <c r="S18" s="548" t="s">
        <v>16</v>
      </c>
      <c r="T18" s="548" t="s">
        <v>16</v>
      </c>
      <c r="U18" s="548" t="s">
        <v>16</v>
      </c>
      <c r="V18" s="549">
        <v>0</v>
      </c>
      <c r="W18" s="580">
        <v>1</v>
      </c>
      <c r="X18" s="550" t="s">
        <v>306</v>
      </c>
      <c r="Y18" s="247">
        <f t="shared" si="2"/>
        <v>0</v>
      </c>
      <c r="Z18" s="7">
        <f t="shared" si="6"/>
        <v>0</v>
      </c>
      <c r="AA18" s="17">
        <f t="shared" si="3"/>
        <v>0</v>
      </c>
      <c r="AB18" s="196" t="str">
        <f t="shared" si="4"/>
        <v/>
      </c>
      <c r="AC18" s="539" t="s">
        <v>306</v>
      </c>
      <c r="AD18" s="540" t="s">
        <v>306</v>
      </c>
      <c r="AE18" s="541" t="s">
        <v>306</v>
      </c>
      <c r="AF18" s="539" t="s">
        <v>306</v>
      </c>
      <c r="AG18" s="539" t="s">
        <v>306</v>
      </c>
      <c r="AH18" s="45">
        <f>Q18-SUMIF(O19:O100,O18,AF19:AF100)</f>
        <v>0</v>
      </c>
      <c r="AI18" s="46">
        <f t="shared" si="5"/>
        <v>0</v>
      </c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x14ac:dyDescent="0.25">
      <c r="A19" s="585"/>
      <c r="B19" s="537" t="s">
        <v>16</v>
      </c>
      <c r="C19" s="530" t="s">
        <v>16</v>
      </c>
      <c r="D19" s="567">
        <v>1.04E-2</v>
      </c>
      <c r="E19" s="568">
        <f t="shared" si="0"/>
        <v>2.6122052066032124E-2</v>
      </c>
      <c r="F19" s="566">
        <f t="shared" si="1"/>
        <v>1.5722052066032124E-2</v>
      </c>
      <c r="G19" s="43"/>
      <c r="H19" s="542" t="s">
        <v>1258</v>
      </c>
      <c r="I19" s="543" t="s">
        <v>536</v>
      </c>
      <c r="J19" s="543" t="s">
        <v>1122</v>
      </c>
      <c r="K19" s="543" t="s">
        <v>1122</v>
      </c>
      <c r="L19" s="573" t="s">
        <v>1259</v>
      </c>
      <c r="M19" s="573"/>
      <c r="N19" s="573"/>
      <c r="O19" s="544" t="s">
        <v>1259</v>
      </c>
      <c r="P19" s="545">
        <v>1</v>
      </c>
      <c r="Q19" s="546">
        <v>0</v>
      </c>
      <c r="R19" s="547">
        <v>1</v>
      </c>
      <c r="S19" s="548" t="s">
        <v>16</v>
      </c>
      <c r="T19" s="548" t="s">
        <v>16</v>
      </c>
      <c r="U19" s="548" t="s">
        <v>16</v>
      </c>
      <c r="V19" s="549">
        <v>0</v>
      </c>
      <c r="W19" s="580">
        <v>1</v>
      </c>
      <c r="X19" s="550" t="s">
        <v>306</v>
      </c>
      <c r="Y19" s="247">
        <f t="shared" si="2"/>
        <v>0</v>
      </c>
      <c r="Z19" s="7">
        <f t="shared" si="6"/>
        <v>0</v>
      </c>
      <c r="AA19" s="17">
        <f t="shared" si="3"/>
        <v>0</v>
      </c>
      <c r="AB19" s="196" t="str">
        <f t="shared" si="4"/>
        <v/>
      </c>
      <c r="AC19" s="539" t="s">
        <v>306</v>
      </c>
      <c r="AD19" s="540" t="s">
        <v>306</v>
      </c>
      <c r="AE19" s="541" t="s">
        <v>306</v>
      </c>
      <c r="AF19" s="539" t="s">
        <v>306</v>
      </c>
      <c r="AG19" s="539" t="s">
        <v>306</v>
      </c>
      <c r="AH19" s="45">
        <f>Q19-SUMIF(O20:O100,O19,AF20:AF100)</f>
        <v>0</v>
      </c>
      <c r="AI19" s="46">
        <f t="shared" si="5"/>
        <v>0</v>
      </c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1:67" x14ac:dyDescent="0.25">
      <c r="A20" s="585"/>
      <c r="B20" s="537" t="s">
        <v>66</v>
      </c>
      <c r="C20" s="530" t="s">
        <v>620</v>
      </c>
      <c r="D20" s="567"/>
      <c r="E20" s="568">
        <f t="shared" si="0"/>
        <v>0</v>
      </c>
      <c r="F20" s="566">
        <f t="shared" si="1"/>
        <v>0</v>
      </c>
      <c r="G20" s="43"/>
      <c r="H20" s="542" t="s">
        <v>1186</v>
      </c>
      <c r="I20" s="543" t="s">
        <v>536</v>
      </c>
      <c r="J20" s="543" t="s">
        <v>1122</v>
      </c>
      <c r="K20" s="543" t="s">
        <v>1122</v>
      </c>
      <c r="L20" s="573" t="s">
        <v>1187</v>
      </c>
      <c r="M20" s="573"/>
      <c r="N20" s="573"/>
      <c r="O20" s="544" t="s">
        <v>1187</v>
      </c>
      <c r="P20" s="545">
        <v>9.4216427182763005E-2</v>
      </c>
      <c r="Q20" s="546">
        <v>17102.75</v>
      </c>
      <c r="R20" s="547">
        <v>1</v>
      </c>
      <c r="S20" s="548" t="s">
        <v>16</v>
      </c>
      <c r="T20" s="548" t="s">
        <v>16</v>
      </c>
      <c r="U20" s="548" t="s">
        <v>16</v>
      </c>
      <c r="V20" s="549">
        <v>0</v>
      </c>
      <c r="W20" s="580">
        <v>1</v>
      </c>
      <c r="X20" s="550" t="s">
        <v>306</v>
      </c>
      <c r="Y20" s="247">
        <f t="shared" si="2"/>
        <v>1611.36</v>
      </c>
      <c r="Z20" s="7">
        <f t="shared" si="6"/>
        <v>6.9545103305221581E-5</v>
      </c>
      <c r="AA20" s="17">
        <f t="shared" si="3"/>
        <v>6.9545103305221581E-5</v>
      </c>
      <c r="AB20" s="196" t="str">
        <f t="shared" si="4"/>
        <v/>
      </c>
      <c r="AC20" s="539" t="s">
        <v>306</v>
      </c>
      <c r="AD20" s="540" t="s">
        <v>306</v>
      </c>
      <c r="AE20" s="541" t="s">
        <v>306</v>
      </c>
      <c r="AF20" s="539" t="s">
        <v>306</v>
      </c>
      <c r="AG20" s="539" t="s">
        <v>306</v>
      </c>
      <c r="AH20" s="45">
        <f>Q20-SUMIF(O21:O100,O20,AF21:AF100)</f>
        <v>17102.75</v>
      </c>
      <c r="AI20" s="46">
        <f t="shared" si="5"/>
        <v>6.9545103305221581E-5</v>
      </c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1:67" x14ac:dyDescent="0.25">
      <c r="A21" s="585"/>
      <c r="B21" s="537" t="s">
        <v>1127</v>
      </c>
      <c r="C21" s="530" t="s">
        <v>622</v>
      </c>
      <c r="D21" s="567"/>
      <c r="E21" s="568">
        <f t="shared" si="0"/>
        <v>0</v>
      </c>
      <c r="F21" s="566">
        <f t="shared" si="1"/>
        <v>0</v>
      </c>
      <c r="G21" s="43"/>
      <c r="H21" s="542" t="s">
        <v>1135</v>
      </c>
      <c r="I21" s="543" t="s">
        <v>536</v>
      </c>
      <c r="J21" s="543" t="s">
        <v>1122</v>
      </c>
      <c r="K21" s="543" t="s">
        <v>1122</v>
      </c>
      <c r="L21" s="573" t="s">
        <v>865</v>
      </c>
      <c r="M21" s="573"/>
      <c r="N21" s="573"/>
      <c r="O21" s="544" t="s">
        <v>865</v>
      </c>
      <c r="P21" s="545">
        <v>0.84756178598163401</v>
      </c>
      <c r="Q21" s="546">
        <v>473886.62</v>
      </c>
      <c r="R21" s="547">
        <v>1</v>
      </c>
      <c r="S21" s="548" t="s">
        <v>16</v>
      </c>
      <c r="T21" s="548" t="s">
        <v>16</v>
      </c>
      <c r="U21" s="548" t="s">
        <v>16</v>
      </c>
      <c r="V21" s="549">
        <v>0</v>
      </c>
      <c r="W21" s="580">
        <v>1</v>
      </c>
      <c r="X21" s="550" t="s">
        <v>306</v>
      </c>
      <c r="Y21" s="247">
        <f t="shared" si="2"/>
        <v>401648.18999999994</v>
      </c>
      <c r="Z21" s="7">
        <f t="shared" si="6"/>
        <v>1.7334838190041495E-2</v>
      </c>
      <c r="AA21" s="17">
        <f t="shared" si="3"/>
        <v>1.7334838190041495E-2</v>
      </c>
      <c r="AB21" s="196" t="str">
        <f t="shared" si="4"/>
        <v/>
      </c>
      <c r="AC21" s="539" t="s">
        <v>306</v>
      </c>
      <c r="AD21" s="540" t="s">
        <v>306</v>
      </c>
      <c r="AE21" s="541" t="s">
        <v>306</v>
      </c>
      <c r="AF21" s="539" t="s">
        <v>306</v>
      </c>
      <c r="AG21" s="539" t="s">
        <v>306</v>
      </c>
      <c r="AH21" s="45">
        <f>Q21-SUMIF(O22:O100,O21,AF22:AF100)</f>
        <v>473886.62</v>
      </c>
      <c r="AI21" s="46">
        <f t="shared" si="5"/>
        <v>1.7334838190041495E-2</v>
      </c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1:67" x14ac:dyDescent="0.25">
      <c r="A22" s="585"/>
      <c r="B22" s="537" t="s">
        <v>13</v>
      </c>
      <c r="C22" s="530" t="s">
        <v>622</v>
      </c>
      <c r="D22" s="567"/>
      <c r="E22" s="568">
        <f t="shared" si="0"/>
        <v>0</v>
      </c>
      <c r="F22" s="566">
        <f t="shared" si="1"/>
        <v>0</v>
      </c>
      <c r="G22" s="43"/>
      <c r="H22" s="197" t="s">
        <v>1174</v>
      </c>
      <c r="I22" s="242" t="s">
        <v>536</v>
      </c>
      <c r="J22" s="242" t="s">
        <v>708</v>
      </c>
      <c r="K22" s="242" t="s">
        <v>545</v>
      </c>
      <c r="L22" s="572" t="s">
        <v>7</v>
      </c>
      <c r="M22" s="572"/>
      <c r="N22" s="572"/>
      <c r="O22" s="241" t="s">
        <v>58</v>
      </c>
      <c r="P22" s="243">
        <v>1</v>
      </c>
      <c r="Q22" s="244">
        <v>1000</v>
      </c>
      <c r="R22" s="245">
        <v>570.20000000000005</v>
      </c>
      <c r="S22" s="2" t="s">
        <v>220</v>
      </c>
      <c r="T22" s="2" t="s">
        <v>222</v>
      </c>
      <c r="U22" s="2" t="s">
        <v>620</v>
      </c>
      <c r="V22" s="109">
        <v>1</v>
      </c>
      <c r="W22" s="579">
        <v>1</v>
      </c>
      <c r="X22" s="130">
        <v>3.0440176296654124E-2</v>
      </c>
      <c r="Y22" s="247">
        <f t="shared" si="2"/>
        <v>570200</v>
      </c>
      <c r="Z22" s="7">
        <f t="shared" si="6"/>
        <v>2.4609409383773553E-2</v>
      </c>
      <c r="AA22" s="17">
        <f t="shared" si="3"/>
        <v>2.4609409383773553E-2</v>
      </c>
      <c r="AB22" s="196">
        <f t="shared" si="4"/>
        <v>-5.8307669128805709E-3</v>
      </c>
      <c r="AC22" s="247">
        <f t="shared" ref="AC22:AC65" si="7">IF(AND($AA22&lt;&gt;"",Q22&lt;&gt;""),($D$6+$D$7)*AA22-Y22,"")</f>
        <v>0</v>
      </c>
      <c r="AD22" s="246">
        <f t="shared" ref="AD22:AD65" si="8">IF(AND($AC22&lt;&gt;""),AC22/R22/W22/P22,"")</f>
        <v>0</v>
      </c>
      <c r="AE22" s="18">
        <f t="shared" ref="AE22:AE65" si="9">IF(Q22&lt;&gt;"",ROUND(AD22,0),"")</f>
        <v>0</v>
      </c>
      <c r="AF22" s="247">
        <f t="shared" ref="AF22:AF65" si="10">IF(AD22&lt;&gt;"",AE22*R22*W22,"")</f>
        <v>0</v>
      </c>
      <c r="AG22" s="247">
        <f t="shared" ref="AG22:AG65" si="11">IF(AD22&lt;&gt;"",AE22*R22*W22*P22,"")</f>
        <v>0</v>
      </c>
      <c r="AH22" s="45">
        <f t="shared" ref="AH22:AH65" si="12">IF(H22&lt;&gt;"",AE22+Q22,"")</f>
        <v>1000</v>
      </c>
      <c r="AI22" s="46">
        <f t="shared" ref="AI22:AI65" si="13">IF(AH22&lt;&gt;"",(AH22*R22*W22*P22)/($D$6+$D$7),"")</f>
        <v>2.4609409383773553E-2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x14ac:dyDescent="0.25">
      <c r="A23" s="585"/>
      <c r="B23" s="537" t="s">
        <v>13</v>
      </c>
      <c r="C23" s="530" t="s">
        <v>621</v>
      </c>
      <c r="D23" s="567"/>
      <c r="E23" s="568">
        <f t="shared" si="0"/>
        <v>0</v>
      </c>
      <c r="F23" s="566">
        <f t="shared" si="1"/>
        <v>0</v>
      </c>
      <c r="G23" s="43"/>
      <c r="H23" s="197" t="s">
        <v>1177</v>
      </c>
      <c r="I23" s="242" t="s">
        <v>536</v>
      </c>
      <c r="J23" s="242" t="s">
        <v>713</v>
      </c>
      <c r="K23" s="242" t="s">
        <v>550</v>
      </c>
      <c r="L23" s="572" t="s">
        <v>14</v>
      </c>
      <c r="M23" s="572"/>
      <c r="N23" s="572"/>
      <c r="O23" s="241" t="s">
        <v>58</v>
      </c>
      <c r="P23" s="243">
        <v>1</v>
      </c>
      <c r="Q23" s="244">
        <v>885</v>
      </c>
      <c r="R23" s="245">
        <v>422.24</v>
      </c>
      <c r="S23" s="2" t="s">
        <v>220</v>
      </c>
      <c r="T23" s="2" t="s">
        <v>222</v>
      </c>
      <c r="U23" s="2" t="s">
        <v>620</v>
      </c>
      <c r="V23" s="109">
        <v>1</v>
      </c>
      <c r="W23" s="579">
        <v>1</v>
      </c>
      <c r="X23" s="130">
        <v>2.203388496260893E-2</v>
      </c>
      <c r="Y23" s="247">
        <f t="shared" si="2"/>
        <v>373682.4</v>
      </c>
      <c r="Z23" s="7">
        <f t="shared" si="6"/>
        <v>1.6127855421099655E-2</v>
      </c>
      <c r="AA23" s="17">
        <f t="shared" si="3"/>
        <v>1.6127855421099655E-2</v>
      </c>
      <c r="AB23" s="196">
        <f t="shared" si="4"/>
        <v>-5.9060295415092751E-3</v>
      </c>
      <c r="AC23" s="247">
        <f t="shared" si="7"/>
        <v>5.8207660913467407E-11</v>
      </c>
      <c r="AD23" s="246">
        <f t="shared" si="8"/>
        <v>1.3785444513420664E-13</v>
      </c>
      <c r="AE23" s="18">
        <f t="shared" si="9"/>
        <v>0</v>
      </c>
      <c r="AF23" s="247">
        <f t="shared" si="10"/>
        <v>0</v>
      </c>
      <c r="AG23" s="247">
        <f t="shared" si="11"/>
        <v>0</v>
      </c>
      <c r="AH23" s="45">
        <f t="shared" si="12"/>
        <v>885</v>
      </c>
      <c r="AI23" s="46">
        <f t="shared" si="13"/>
        <v>1.6127855421099655E-2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x14ac:dyDescent="0.25">
      <c r="A24" s="585"/>
      <c r="B24" s="537" t="s">
        <v>13</v>
      </c>
      <c r="C24" s="530" t="s">
        <v>620</v>
      </c>
      <c r="D24" s="567"/>
      <c r="E24" s="568">
        <f t="shared" si="0"/>
        <v>0</v>
      </c>
      <c r="F24" s="566">
        <f t="shared" si="1"/>
        <v>0</v>
      </c>
      <c r="G24" s="43"/>
      <c r="H24" s="197" t="s">
        <v>1170</v>
      </c>
      <c r="I24" s="242" t="s">
        <v>536</v>
      </c>
      <c r="J24" s="242" t="s">
        <v>705</v>
      </c>
      <c r="K24" s="242" t="s">
        <v>540</v>
      </c>
      <c r="L24" s="572" t="s">
        <v>3</v>
      </c>
      <c r="M24" s="572"/>
      <c r="N24" s="572"/>
      <c r="O24" s="241" t="s">
        <v>865</v>
      </c>
      <c r="P24" s="243">
        <v>0.84756178598163401</v>
      </c>
      <c r="Q24" s="244">
        <v>400</v>
      </c>
      <c r="R24" s="245">
        <v>3072.31</v>
      </c>
      <c r="S24" s="2" t="s">
        <v>220</v>
      </c>
      <c r="T24" s="2" t="s">
        <v>222</v>
      </c>
      <c r="U24" s="2" t="s">
        <v>620</v>
      </c>
      <c r="V24" s="109">
        <v>1</v>
      </c>
      <c r="W24" s="579">
        <v>1</v>
      </c>
      <c r="X24" s="130">
        <v>5.3767963875005306E-2</v>
      </c>
      <c r="Y24" s="247">
        <f t="shared" si="2"/>
        <v>1041589.0202756936</v>
      </c>
      <c r="Z24" s="7">
        <f t="shared" si="6"/>
        <v>4.4954210118569198E-2</v>
      </c>
      <c r="AA24" s="17">
        <f t="shared" si="3"/>
        <v>4.4954210118569198E-2</v>
      </c>
      <c r="AB24" s="196">
        <f t="shared" si="4"/>
        <v>-8.8137537564361088E-3</v>
      </c>
      <c r="AC24" s="247">
        <f t="shared" si="7"/>
        <v>0</v>
      </c>
      <c r="AD24" s="246">
        <f t="shared" si="8"/>
        <v>0</v>
      </c>
      <c r="AE24" s="18">
        <f t="shared" si="9"/>
        <v>0</v>
      </c>
      <c r="AF24" s="247">
        <f t="shared" si="10"/>
        <v>0</v>
      </c>
      <c r="AG24" s="247">
        <f t="shared" si="11"/>
        <v>0</v>
      </c>
      <c r="AH24" s="45">
        <f t="shared" si="12"/>
        <v>400</v>
      </c>
      <c r="AI24" s="46">
        <f t="shared" si="13"/>
        <v>4.4954210118569198E-2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x14ac:dyDescent="0.25">
      <c r="A25" s="585"/>
      <c r="B25" s="537" t="s">
        <v>231</v>
      </c>
      <c r="C25" s="530" t="s">
        <v>621</v>
      </c>
      <c r="D25" s="567">
        <v>4.9797748523760434E-2</v>
      </c>
      <c r="E25" s="568">
        <f t="shared" si="0"/>
        <v>4.9246440693197079E-2</v>
      </c>
      <c r="F25" s="566">
        <f t="shared" si="1"/>
        <v>-5.5130783056335508E-4</v>
      </c>
      <c r="G25" s="43"/>
      <c r="H25" s="197" t="s">
        <v>1296</v>
      </c>
      <c r="I25" s="242" t="s">
        <v>536</v>
      </c>
      <c r="J25" s="242" t="s">
        <v>1297</v>
      </c>
      <c r="K25" s="242" t="s">
        <v>588</v>
      </c>
      <c r="L25" s="572" t="s">
        <v>1298</v>
      </c>
      <c r="M25" s="572"/>
      <c r="N25" s="572"/>
      <c r="O25" s="241" t="s">
        <v>58</v>
      </c>
      <c r="P25" s="243">
        <v>1</v>
      </c>
      <c r="Q25" s="244">
        <v>27000</v>
      </c>
      <c r="R25" s="245">
        <v>11.41</v>
      </c>
      <c r="S25" s="2" t="s">
        <v>220</v>
      </c>
      <c r="T25" s="2" t="s">
        <v>222</v>
      </c>
      <c r="U25" s="2" t="s">
        <v>620</v>
      </c>
      <c r="V25" s="109">
        <v>1</v>
      </c>
      <c r="W25" s="579">
        <v>1</v>
      </c>
      <c r="X25" s="130">
        <v>1.5725655577152633E-2</v>
      </c>
      <c r="Y25" s="247">
        <f t="shared" si="2"/>
        <v>308070</v>
      </c>
      <c r="Z25" s="7">
        <f t="shared" si="6"/>
        <v>1.3296072867167868E-2</v>
      </c>
      <c r="AA25" s="17">
        <f t="shared" si="3"/>
        <v>1.3296072867167868E-2</v>
      </c>
      <c r="AB25" s="196">
        <f t="shared" si="4"/>
        <v>-2.429582709984765E-3</v>
      </c>
      <c r="AC25" s="247">
        <f t="shared" si="7"/>
        <v>0</v>
      </c>
      <c r="AD25" s="246">
        <f t="shared" si="8"/>
        <v>0</v>
      </c>
      <c r="AE25" s="18">
        <f t="shared" si="9"/>
        <v>0</v>
      </c>
      <c r="AF25" s="247">
        <f t="shared" si="10"/>
        <v>0</v>
      </c>
      <c r="AG25" s="247">
        <f t="shared" si="11"/>
        <v>0</v>
      </c>
      <c r="AH25" s="45">
        <f t="shared" si="12"/>
        <v>27000</v>
      </c>
      <c r="AI25" s="46">
        <f t="shared" si="13"/>
        <v>1.3296072867167868E-2</v>
      </c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1:67" x14ac:dyDescent="0.25">
      <c r="A26" s="585"/>
      <c r="B26" s="537" t="s">
        <v>227</v>
      </c>
      <c r="C26" s="530" t="s">
        <v>622</v>
      </c>
      <c r="D26" s="567">
        <v>0.1594437459559773</v>
      </c>
      <c r="E26" s="568">
        <f t="shared" si="0"/>
        <v>0.16144105745233603</v>
      </c>
      <c r="F26" s="566">
        <f t="shared" si="1"/>
        <v>1.9973114963587335E-3</v>
      </c>
      <c r="G26" s="43"/>
      <c r="H26" s="197" t="s">
        <v>1261</v>
      </c>
      <c r="I26" s="242" t="s">
        <v>536</v>
      </c>
      <c r="J26" s="242" t="s">
        <v>732</v>
      </c>
      <c r="K26" s="242" t="s">
        <v>556</v>
      </c>
      <c r="L26" s="572" t="s">
        <v>878</v>
      </c>
      <c r="M26" s="572"/>
      <c r="N26" s="572"/>
      <c r="O26" s="241" t="s">
        <v>58</v>
      </c>
      <c r="P26" s="243">
        <v>1</v>
      </c>
      <c r="Q26" s="244">
        <v>1300</v>
      </c>
      <c r="R26" s="245">
        <v>168.58</v>
      </c>
      <c r="S26" s="2" t="s">
        <v>220</v>
      </c>
      <c r="T26" s="2" t="s">
        <v>221</v>
      </c>
      <c r="U26" s="2" t="s">
        <v>621</v>
      </c>
      <c r="V26" s="109">
        <v>1</v>
      </c>
      <c r="W26" s="579">
        <v>1</v>
      </c>
      <c r="X26" s="130">
        <v>1.2258402110124337E-2</v>
      </c>
      <c r="Y26" s="247">
        <f t="shared" si="2"/>
        <v>219154.00000000003</v>
      </c>
      <c r="Z26" s="7">
        <f t="shared" si="6"/>
        <v>9.4585242092099439E-3</v>
      </c>
      <c r="AA26" s="17">
        <f t="shared" si="3"/>
        <v>9.4585242092099439E-3</v>
      </c>
      <c r="AB26" s="196">
        <f t="shared" si="4"/>
        <v>-2.7998779009143927E-3</v>
      </c>
      <c r="AC26" s="247">
        <f t="shared" si="7"/>
        <v>0</v>
      </c>
      <c r="AD26" s="246">
        <f t="shared" si="8"/>
        <v>0</v>
      </c>
      <c r="AE26" s="18">
        <f t="shared" si="9"/>
        <v>0</v>
      </c>
      <c r="AF26" s="247">
        <f t="shared" si="10"/>
        <v>0</v>
      </c>
      <c r="AG26" s="247">
        <f t="shared" si="11"/>
        <v>0</v>
      </c>
      <c r="AH26" s="45">
        <f t="shared" si="12"/>
        <v>1300</v>
      </c>
      <c r="AI26" s="46">
        <f t="shared" si="13"/>
        <v>9.4585242092099439E-3</v>
      </c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1:67" x14ac:dyDescent="0.25">
      <c r="A27" s="585"/>
      <c r="B27" s="537" t="s">
        <v>225</v>
      </c>
      <c r="C27" s="530" t="s">
        <v>622</v>
      </c>
      <c r="D27" s="567">
        <v>5.2539937252692508E-2</v>
      </c>
      <c r="E27" s="568">
        <f t="shared" si="0"/>
        <v>5.0654684149498634E-2</v>
      </c>
      <c r="F27" s="566">
        <f t="shared" si="1"/>
        <v>-1.8852531031938735E-3</v>
      </c>
      <c r="G27" s="43"/>
      <c r="H27" s="197" t="s">
        <v>1262</v>
      </c>
      <c r="I27" s="242" t="s">
        <v>536</v>
      </c>
      <c r="J27" s="242" t="s">
        <v>733</v>
      </c>
      <c r="K27" s="242" t="s">
        <v>578</v>
      </c>
      <c r="L27" s="572" t="s">
        <v>879</v>
      </c>
      <c r="M27" s="572"/>
      <c r="N27" s="572"/>
      <c r="O27" s="241" t="s">
        <v>58</v>
      </c>
      <c r="P27" s="243">
        <v>1</v>
      </c>
      <c r="Q27" s="244">
        <v>900</v>
      </c>
      <c r="R27" s="245">
        <v>188.26</v>
      </c>
      <c r="S27" s="2" t="s">
        <v>220</v>
      </c>
      <c r="T27" s="2" t="s">
        <v>221</v>
      </c>
      <c r="U27" s="2" t="s">
        <v>621</v>
      </c>
      <c r="V27" s="109">
        <v>1</v>
      </c>
      <c r="W27" s="579">
        <v>1</v>
      </c>
      <c r="X27" s="130">
        <v>9.6038515010109394E-3</v>
      </c>
      <c r="Y27" s="247">
        <f t="shared" si="2"/>
        <v>169434</v>
      </c>
      <c r="Z27" s="7">
        <f t="shared" si="6"/>
        <v>7.3126458602776005E-3</v>
      </c>
      <c r="AA27" s="17">
        <f t="shared" si="3"/>
        <v>7.3126458602776005E-3</v>
      </c>
      <c r="AB27" s="196">
        <f t="shared" si="4"/>
        <v>-2.2912056407333389E-3</v>
      </c>
      <c r="AC27" s="247">
        <f t="shared" si="7"/>
        <v>0</v>
      </c>
      <c r="AD27" s="246">
        <f t="shared" si="8"/>
        <v>0</v>
      </c>
      <c r="AE27" s="18">
        <f t="shared" si="9"/>
        <v>0</v>
      </c>
      <c r="AF27" s="247">
        <f t="shared" si="10"/>
        <v>0</v>
      </c>
      <c r="AG27" s="247">
        <f t="shared" si="11"/>
        <v>0</v>
      </c>
      <c r="AH27" s="45">
        <f t="shared" si="12"/>
        <v>900</v>
      </c>
      <c r="AI27" s="46">
        <f t="shared" si="13"/>
        <v>7.3126458602776005E-3</v>
      </c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1:67" x14ac:dyDescent="0.25">
      <c r="A28" s="585"/>
      <c r="B28" s="537" t="s">
        <v>239</v>
      </c>
      <c r="C28" s="530" t="s">
        <v>621</v>
      </c>
      <c r="D28" s="567">
        <v>7.0034918026845062E-3</v>
      </c>
      <c r="E28" s="568">
        <f t="shared" si="0"/>
        <v>7.1421667879066689E-3</v>
      </c>
      <c r="F28" s="566">
        <f t="shared" si="1"/>
        <v>1.3867498522216262E-4</v>
      </c>
      <c r="G28" s="43"/>
      <c r="H28" s="197" t="s">
        <v>1260</v>
      </c>
      <c r="I28" s="242" t="s">
        <v>536</v>
      </c>
      <c r="J28" s="242" t="s">
        <v>731</v>
      </c>
      <c r="K28" s="242" t="s">
        <v>577</v>
      </c>
      <c r="L28" s="572" t="s">
        <v>877</v>
      </c>
      <c r="M28" s="572"/>
      <c r="N28" s="572"/>
      <c r="O28" s="241" t="s">
        <v>58</v>
      </c>
      <c r="P28" s="243">
        <v>1</v>
      </c>
      <c r="Q28" s="244">
        <v>150</v>
      </c>
      <c r="R28" s="245">
        <v>1140.5999999999999</v>
      </c>
      <c r="S28" s="2" t="s">
        <v>220</v>
      </c>
      <c r="T28" s="2" t="s">
        <v>221</v>
      </c>
      <c r="U28" s="2" t="s">
        <v>621</v>
      </c>
      <c r="V28" s="109">
        <v>1</v>
      </c>
      <c r="W28" s="579">
        <v>1</v>
      </c>
      <c r="X28" s="130">
        <v>6.7650196344439468E-3</v>
      </c>
      <c r="Y28" s="247">
        <f t="shared" si="2"/>
        <v>171090</v>
      </c>
      <c r="Z28" s="7">
        <f t="shared" si="6"/>
        <v>7.3841175928969077E-3</v>
      </c>
      <c r="AA28" s="17">
        <f t="shared" si="3"/>
        <v>7.3841175928969077E-3</v>
      </c>
      <c r="AB28" s="196">
        <f t="shared" si="4"/>
        <v>6.1909795845296097E-4</v>
      </c>
      <c r="AC28" s="247">
        <f t="shared" si="7"/>
        <v>0</v>
      </c>
      <c r="AD28" s="246">
        <f t="shared" si="8"/>
        <v>0</v>
      </c>
      <c r="AE28" s="18">
        <f t="shared" si="9"/>
        <v>0</v>
      </c>
      <c r="AF28" s="247">
        <f t="shared" si="10"/>
        <v>0</v>
      </c>
      <c r="AG28" s="247">
        <f t="shared" si="11"/>
        <v>0</v>
      </c>
      <c r="AH28" s="45">
        <f t="shared" si="12"/>
        <v>150</v>
      </c>
      <c r="AI28" s="46">
        <f t="shared" si="13"/>
        <v>7.3841175928969077E-3</v>
      </c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x14ac:dyDescent="0.25">
      <c r="A29" s="585"/>
      <c r="B29" s="537" t="s">
        <v>260</v>
      </c>
      <c r="C29" s="530" t="s">
        <v>622</v>
      </c>
      <c r="D29" s="567"/>
      <c r="E29" s="568">
        <f t="shared" si="0"/>
        <v>0</v>
      </c>
      <c r="F29" s="566">
        <f t="shared" si="1"/>
        <v>0</v>
      </c>
      <c r="G29" s="43"/>
      <c r="H29" s="197" t="s">
        <v>1272</v>
      </c>
      <c r="I29" s="242" t="s">
        <v>536</v>
      </c>
      <c r="J29" s="242" t="s">
        <v>1273</v>
      </c>
      <c r="K29" s="242" t="s">
        <v>580</v>
      </c>
      <c r="L29" s="572" t="s">
        <v>1274</v>
      </c>
      <c r="M29" s="572"/>
      <c r="N29" s="572"/>
      <c r="O29" s="241" t="s">
        <v>58</v>
      </c>
      <c r="P29" s="243">
        <v>1</v>
      </c>
      <c r="Q29" s="244">
        <v>700</v>
      </c>
      <c r="R29" s="245">
        <v>119.1</v>
      </c>
      <c r="S29" s="2" t="s">
        <v>220</v>
      </c>
      <c r="T29" s="2" t="s">
        <v>221</v>
      </c>
      <c r="U29" s="2" t="s">
        <v>621</v>
      </c>
      <c r="V29" s="109">
        <v>1</v>
      </c>
      <c r="W29" s="579">
        <v>1</v>
      </c>
      <c r="X29" s="130">
        <v>4.6338320846024813E-3</v>
      </c>
      <c r="Y29" s="247">
        <f t="shared" si="2"/>
        <v>83370</v>
      </c>
      <c r="Z29" s="7">
        <f t="shared" si="6"/>
        <v>3.598187408497371E-3</v>
      </c>
      <c r="AA29" s="17">
        <f t="shared" si="3"/>
        <v>3.598187408497371E-3</v>
      </c>
      <c r="AB29" s="196">
        <f t="shared" si="4"/>
        <v>-1.0356446761051103E-3</v>
      </c>
      <c r="AC29" s="247">
        <f t="shared" si="7"/>
        <v>0</v>
      </c>
      <c r="AD29" s="246">
        <f t="shared" si="8"/>
        <v>0</v>
      </c>
      <c r="AE29" s="18">
        <f t="shared" si="9"/>
        <v>0</v>
      </c>
      <c r="AF29" s="247">
        <f t="shared" si="10"/>
        <v>0</v>
      </c>
      <c r="AG29" s="247">
        <f t="shared" si="11"/>
        <v>0</v>
      </c>
      <c r="AH29" s="45">
        <f t="shared" si="12"/>
        <v>700</v>
      </c>
      <c r="AI29" s="46">
        <f t="shared" si="13"/>
        <v>3.598187408497371E-3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x14ac:dyDescent="0.25">
      <c r="A30" s="585"/>
      <c r="B30" s="537" t="s">
        <v>260</v>
      </c>
      <c r="C30" s="530" t="s">
        <v>621</v>
      </c>
      <c r="D30" s="567"/>
      <c r="E30" s="568">
        <f t="shared" si="0"/>
        <v>0</v>
      </c>
      <c r="F30" s="566">
        <f t="shared" si="1"/>
        <v>0</v>
      </c>
      <c r="G30" s="43"/>
      <c r="H30" s="197" t="s">
        <v>1278</v>
      </c>
      <c r="I30" s="242" t="s">
        <v>536</v>
      </c>
      <c r="J30" s="242" t="s">
        <v>739</v>
      </c>
      <c r="K30" s="242" t="s">
        <v>582</v>
      </c>
      <c r="L30" s="572" t="s">
        <v>885</v>
      </c>
      <c r="M30" s="572"/>
      <c r="N30" s="572"/>
      <c r="O30" s="241" t="s">
        <v>58</v>
      </c>
      <c r="P30" s="243">
        <v>1</v>
      </c>
      <c r="Q30" s="244">
        <v>4000</v>
      </c>
      <c r="R30" s="245">
        <v>22.96</v>
      </c>
      <c r="S30" s="2" t="s">
        <v>220</v>
      </c>
      <c r="T30" s="2" t="s">
        <v>221</v>
      </c>
      <c r="U30" s="2" t="s">
        <v>621</v>
      </c>
      <c r="V30" s="109">
        <v>1</v>
      </c>
      <c r="W30" s="579">
        <v>1</v>
      </c>
      <c r="X30" s="130">
        <v>6.1019715964273739E-3</v>
      </c>
      <c r="Y30" s="247">
        <f t="shared" si="2"/>
        <v>91840</v>
      </c>
      <c r="Z30" s="7">
        <f t="shared" si="6"/>
        <v>3.9637463307712435E-3</v>
      </c>
      <c r="AA30" s="17">
        <f t="shared" si="3"/>
        <v>3.9637463307712435E-3</v>
      </c>
      <c r="AB30" s="196">
        <f t="shared" si="4"/>
        <v>-2.1382252656561304E-3</v>
      </c>
      <c r="AC30" s="247">
        <f t="shared" si="7"/>
        <v>0</v>
      </c>
      <c r="AD30" s="246">
        <f t="shared" si="8"/>
        <v>0</v>
      </c>
      <c r="AE30" s="18">
        <f t="shared" si="9"/>
        <v>0</v>
      </c>
      <c r="AF30" s="247">
        <f t="shared" si="10"/>
        <v>0</v>
      </c>
      <c r="AG30" s="247">
        <f t="shared" si="11"/>
        <v>0</v>
      </c>
      <c r="AH30" s="45">
        <f t="shared" si="12"/>
        <v>4000</v>
      </c>
      <c r="AI30" s="46">
        <f t="shared" si="13"/>
        <v>3.9637463307712435E-3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  <row r="31" spans="1:67" x14ac:dyDescent="0.25">
      <c r="A31" s="585"/>
      <c r="B31" s="537" t="s">
        <v>704</v>
      </c>
      <c r="C31" s="530" t="s">
        <v>623</v>
      </c>
      <c r="D31" s="567">
        <v>2.0050636991176984E-2</v>
      </c>
      <c r="E31" s="568">
        <f t="shared" si="0"/>
        <v>1.6735434203177888E-2</v>
      </c>
      <c r="F31" s="566">
        <f t="shared" si="1"/>
        <v>-3.3152027879990963E-3</v>
      </c>
      <c r="G31" s="43"/>
      <c r="H31" s="197" t="s">
        <v>1279</v>
      </c>
      <c r="I31" s="242" t="s">
        <v>536</v>
      </c>
      <c r="J31" s="242" t="s">
        <v>1280</v>
      </c>
      <c r="K31" s="242" t="s">
        <v>583</v>
      </c>
      <c r="L31" s="572" t="s">
        <v>1281</v>
      </c>
      <c r="M31" s="572"/>
      <c r="N31" s="572"/>
      <c r="O31" s="241" t="s">
        <v>58</v>
      </c>
      <c r="P31" s="243">
        <v>1</v>
      </c>
      <c r="Q31" s="244">
        <v>250</v>
      </c>
      <c r="R31" s="245">
        <v>289.39999999999998</v>
      </c>
      <c r="S31" s="2" t="s">
        <v>220</v>
      </c>
      <c r="T31" s="2" t="s">
        <v>221</v>
      </c>
      <c r="U31" s="2" t="s">
        <v>621</v>
      </c>
      <c r="V31" s="109">
        <v>1</v>
      </c>
      <c r="W31" s="579">
        <v>1</v>
      </c>
      <c r="X31" s="130">
        <v>5.5477341903569328E-3</v>
      </c>
      <c r="Y31" s="247">
        <f t="shared" si="2"/>
        <v>72350</v>
      </c>
      <c r="Z31" s="7">
        <f t="shared" si="6"/>
        <v>3.1225723762118842E-3</v>
      </c>
      <c r="AA31" s="17">
        <f t="shared" si="3"/>
        <v>3.1225723762118842E-3</v>
      </c>
      <c r="AB31" s="196">
        <f t="shared" si="4"/>
        <v>-2.4251618141450486E-3</v>
      </c>
      <c r="AC31" s="247">
        <f t="shared" si="7"/>
        <v>0</v>
      </c>
      <c r="AD31" s="246">
        <f t="shared" si="8"/>
        <v>0</v>
      </c>
      <c r="AE31" s="18">
        <f t="shared" si="9"/>
        <v>0</v>
      </c>
      <c r="AF31" s="247">
        <f t="shared" si="10"/>
        <v>0</v>
      </c>
      <c r="AG31" s="247">
        <f t="shared" si="11"/>
        <v>0</v>
      </c>
      <c r="AH31" s="45">
        <f t="shared" si="12"/>
        <v>250</v>
      </c>
      <c r="AI31" s="46">
        <f t="shared" si="13"/>
        <v>3.1225723762118842E-3</v>
      </c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</row>
    <row r="32" spans="1:67" x14ac:dyDescent="0.25">
      <c r="A32" s="585"/>
      <c r="B32" s="537" t="s">
        <v>929</v>
      </c>
      <c r="C32" s="530" t="s">
        <v>620</v>
      </c>
      <c r="D32" s="567"/>
      <c r="E32" s="568">
        <f t="shared" si="0"/>
        <v>0</v>
      </c>
      <c r="F32" s="566">
        <f t="shared" si="1"/>
        <v>0</v>
      </c>
      <c r="G32" s="43"/>
      <c r="H32" s="197" t="s">
        <v>1282</v>
      </c>
      <c r="I32" s="242" t="s">
        <v>536</v>
      </c>
      <c r="J32" s="242" t="s">
        <v>741</v>
      </c>
      <c r="K32" s="242" t="s">
        <v>553</v>
      </c>
      <c r="L32" s="572" t="s">
        <v>886</v>
      </c>
      <c r="M32" s="572"/>
      <c r="N32" s="572"/>
      <c r="O32" s="241" t="s">
        <v>58</v>
      </c>
      <c r="P32" s="243">
        <v>1</v>
      </c>
      <c r="Q32" s="244">
        <v>50</v>
      </c>
      <c r="R32" s="245">
        <v>2035</v>
      </c>
      <c r="S32" s="2" t="s">
        <v>220</v>
      </c>
      <c r="T32" s="2" t="s">
        <v>221</v>
      </c>
      <c r="U32" s="2" t="s">
        <v>621</v>
      </c>
      <c r="V32" s="109">
        <v>1</v>
      </c>
      <c r="W32" s="579">
        <v>1</v>
      </c>
      <c r="X32" s="130">
        <v>5.5959753572296014E-3</v>
      </c>
      <c r="Y32" s="247">
        <f t="shared" si="2"/>
        <v>101750</v>
      </c>
      <c r="Z32" s="7">
        <f t="shared" si="6"/>
        <v>4.3914545857575565E-3</v>
      </c>
      <c r="AA32" s="17">
        <f t="shared" si="3"/>
        <v>4.3914545857575565E-3</v>
      </c>
      <c r="AB32" s="196">
        <f t="shared" si="4"/>
        <v>-1.2045207714720448E-3</v>
      </c>
      <c r="AC32" s="247">
        <f t="shared" si="7"/>
        <v>0</v>
      </c>
      <c r="AD32" s="246">
        <f t="shared" si="8"/>
        <v>0</v>
      </c>
      <c r="AE32" s="18">
        <f t="shared" si="9"/>
        <v>0</v>
      </c>
      <c r="AF32" s="247">
        <f t="shared" si="10"/>
        <v>0</v>
      </c>
      <c r="AG32" s="247">
        <f t="shared" si="11"/>
        <v>0</v>
      </c>
      <c r="AH32" s="45">
        <f t="shared" si="12"/>
        <v>50</v>
      </c>
      <c r="AI32" s="46">
        <f t="shared" si="13"/>
        <v>4.3914545857575565E-3</v>
      </c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</row>
    <row r="33" spans="1:67" x14ac:dyDescent="0.25">
      <c r="A33" s="585"/>
      <c r="B33" s="537" t="s">
        <v>929</v>
      </c>
      <c r="C33" s="530" t="s">
        <v>679</v>
      </c>
      <c r="D33" s="567">
        <v>2.2722661622957597E-2</v>
      </c>
      <c r="E33" s="568">
        <f t="shared" si="0"/>
        <v>0</v>
      </c>
      <c r="F33" s="566">
        <f t="shared" si="1"/>
        <v>-2.2722661622957597E-2</v>
      </c>
      <c r="G33" s="43"/>
      <c r="H33" s="197" t="s">
        <v>1283</v>
      </c>
      <c r="I33" s="242" t="s">
        <v>536</v>
      </c>
      <c r="J33" s="242" t="s">
        <v>742</v>
      </c>
      <c r="K33" s="242" t="s">
        <v>555</v>
      </c>
      <c r="L33" s="572" t="s">
        <v>887</v>
      </c>
      <c r="M33" s="572"/>
      <c r="N33" s="572"/>
      <c r="O33" s="241" t="s">
        <v>58</v>
      </c>
      <c r="P33" s="243">
        <v>1</v>
      </c>
      <c r="Q33" s="244">
        <v>200</v>
      </c>
      <c r="R33" s="245">
        <v>536.1</v>
      </c>
      <c r="S33" s="2" t="s">
        <v>220</v>
      </c>
      <c r="T33" s="2" t="s">
        <v>221</v>
      </c>
      <c r="U33" s="2" t="s">
        <v>621</v>
      </c>
      <c r="V33" s="109">
        <v>1</v>
      </c>
      <c r="W33" s="579">
        <v>1</v>
      </c>
      <c r="X33" s="130">
        <v>5.6174158758396766E-3</v>
      </c>
      <c r="Y33" s="247">
        <f t="shared" si="2"/>
        <v>107220</v>
      </c>
      <c r="Z33" s="7">
        <f t="shared" si="6"/>
        <v>4.6275357315471765E-3</v>
      </c>
      <c r="AA33" s="17">
        <f t="shared" si="3"/>
        <v>4.6275357315471765E-3</v>
      </c>
      <c r="AB33" s="196">
        <f t="shared" si="4"/>
        <v>-9.898801442925001E-4</v>
      </c>
      <c r="AC33" s="247">
        <f t="shared" si="7"/>
        <v>-1.4551915228366852E-11</v>
      </c>
      <c r="AD33" s="246">
        <f t="shared" si="8"/>
        <v>-2.7144031390350403E-14</v>
      </c>
      <c r="AE33" s="18">
        <f t="shared" si="9"/>
        <v>0</v>
      </c>
      <c r="AF33" s="247">
        <f t="shared" si="10"/>
        <v>0</v>
      </c>
      <c r="AG33" s="247">
        <f t="shared" si="11"/>
        <v>0</v>
      </c>
      <c r="AH33" s="45">
        <f t="shared" si="12"/>
        <v>200</v>
      </c>
      <c r="AI33" s="46">
        <f t="shared" si="13"/>
        <v>4.6275357315471765E-3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x14ac:dyDescent="0.25">
      <c r="A34" s="585"/>
      <c r="B34" s="537" t="s">
        <v>929</v>
      </c>
      <c r="C34" s="530" t="s">
        <v>621</v>
      </c>
      <c r="D34" s="567">
        <v>2.2754061262462051E-2</v>
      </c>
      <c r="E34" s="568">
        <f t="shared" si="0"/>
        <v>4.5696747027918948E-2</v>
      </c>
      <c r="F34" s="566">
        <f t="shared" si="1"/>
        <v>2.2942685765456897E-2</v>
      </c>
      <c r="G34" s="43"/>
      <c r="H34" s="197" t="s">
        <v>1284</v>
      </c>
      <c r="I34" s="242" t="s">
        <v>536</v>
      </c>
      <c r="J34" s="242" t="s">
        <v>1285</v>
      </c>
      <c r="K34" s="242" t="s">
        <v>557</v>
      </c>
      <c r="L34" s="572" t="s">
        <v>1286</v>
      </c>
      <c r="M34" s="572"/>
      <c r="N34" s="572"/>
      <c r="O34" s="241" t="s">
        <v>1132</v>
      </c>
      <c r="P34" s="243">
        <v>1.09131842503737</v>
      </c>
      <c r="Q34" s="244">
        <v>1500</v>
      </c>
      <c r="R34" s="245">
        <v>78.09</v>
      </c>
      <c r="S34" s="2" t="s">
        <v>220</v>
      </c>
      <c r="T34" s="2" t="s">
        <v>221</v>
      </c>
      <c r="U34" s="2" t="s">
        <v>621</v>
      </c>
      <c r="V34" s="109">
        <v>1</v>
      </c>
      <c r="W34" s="579">
        <v>1</v>
      </c>
      <c r="X34" s="130">
        <v>6.3468607448433365E-3</v>
      </c>
      <c r="Y34" s="247">
        <f t="shared" si="2"/>
        <v>127831.58371675233</v>
      </c>
      <c r="Z34" s="7">
        <f t="shared" si="6"/>
        <v>5.517116408035214E-3</v>
      </c>
      <c r="AA34" s="17">
        <f t="shared" si="3"/>
        <v>5.517116408035214E-3</v>
      </c>
      <c r="AB34" s="196">
        <f t="shared" si="4"/>
        <v>-8.2974433680812251E-4</v>
      </c>
      <c r="AC34" s="247">
        <f t="shared" si="7"/>
        <v>0</v>
      </c>
      <c r="AD34" s="246">
        <f t="shared" si="8"/>
        <v>0</v>
      </c>
      <c r="AE34" s="18">
        <f t="shared" si="9"/>
        <v>0</v>
      </c>
      <c r="AF34" s="247">
        <f t="shared" si="10"/>
        <v>0</v>
      </c>
      <c r="AG34" s="247">
        <f t="shared" si="11"/>
        <v>0</v>
      </c>
      <c r="AH34" s="45">
        <f t="shared" si="12"/>
        <v>1500</v>
      </c>
      <c r="AI34" s="46">
        <f t="shared" si="13"/>
        <v>5.517116408035214E-3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x14ac:dyDescent="0.25">
      <c r="A35" s="585"/>
      <c r="B35" s="537" t="s">
        <v>929</v>
      </c>
      <c r="C35" s="530" t="s">
        <v>622</v>
      </c>
      <c r="D35" s="567">
        <v>4.1051088956780293E-2</v>
      </c>
      <c r="E35" s="568">
        <f t="shared" si="0"/>
        <v>1.0916702927975591E-2</v>
      </c>
      <c r="F35" s="566">
        <f t="shared" si="1"/>
        <v>-3.0134386028804701E-2</v>
      </c>
      <c r="G35" s="43"/>
      <c r="H35" s="197" t="s">
        <v>1287</v>
      </c>
      <c r="I35" s="242" t="s">
        <v>536</v>
      </c>
      <c r="J35" s="242" t="s">
        <v>743</v>
      </c>
      <c r="K35" s="242" t="s">
        <v>584</v>
      </c>
      <c r="L35" s="572" t="s">
        <v>889</v>
      </c>
      <c r="M35" s="572"/>
      <c r="N35" s="572"/>
      <c r="O35" s="241" t="s">
        <v>876</v>
      </c>
      <c r="P35" s="243">
        <v>0.13392512905885401</v>
      </c>
      <c r="Q35" s="244">
        <v>470</v>
      </c>
      <c r="R35" s="245">
        <v>304.64999999999998</v>
      </c>
      <c r="S35" s="2" t="s">
        <v>220</v>
      </c>
      <c r="T35" s="2" t="s">
        <v>221</v>
      </c>
      <c r="U35" s="2" t="s">
        <v>621</v>
      </c>
      <c r="V35" s="109">
        <v>1</v>
      </c>
      <c r="W35" s="579">
        <v>1</v>
      </c>
      <c r="X35" s="130">
        <v>1.2367344667398715E-3</v>
      </c>
      <c r="Y35" s="247">
        <f t="shared" si="2"/>
        <v>19176.136566856541</v>
      </c>
      <c r="Z35" s="7">
        <f t="shared" si="6"/>
        <v>8.2762784141164939E-4</v>
      </c>
      <c r="AA35" s="17">
        <f t="shared" si="3"/>
        <v>8.2762784141164939E-4</v>
      </c>
      <c r="AB35" s="196">
        <f t="shared" si="4"/>
        <v>-4.0910662532822216E-4</v>
      </c>
      <c r="AC35" s="247">
        <f t="shared" si="7"/>
        <v>0</v>
      </c>
      <c r="AD35" s="246">
        <f t="shared" si="8"/>
        <v>0</v>
      </c>
      <c r="AE35" s="18">
        <f t="shared" si="9"/>
        <v>0</v>
      </c>
      <c r="AF35" s="247">
        <f t="shared" si="10"/>
        <v>0</v>
      </c>
      <c r="AG35" s="247">
        <f t="shared" si="11"/>
        <v>0</v>
      </c>
      <c r="AH35" s="45">
        <f t="shared" si="12"/>
        <v>470</v>
      </c>
      <c r="AI35" s="46">
        <f t="shared" si="13"/>
        <v>8.2762784141164939E-4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</row>
    <row r="36" spans="1:67" x14ac:dyDescent="0.25">
      <c r="A36" s="585"/>
      <c r="B36" s="537" t="s">
        <v>615</v>
      </c>
      <c r="C36" s="530" t="s">
        <v>622</v>
      </c>
      <c r="D36" s="567">
        <v>2.642811925174382E-2</v>
      </c>
      <c r="E36" s="568">
        <f t="shared" si="0"/>
        <v>2.067760090453509E-2</v>
      </c>
      <c r="F36" s="566">
        <f t="shared" si="1"/>
        <v>-5.7505183472087301E-3</v>
      </c>
      <c r="G36" s="43"/>
      <c r="H36" s="197" t="s">
        <v>1288</v>
      </c>
      <c r="I36" s="242" t="s">
        <v>536</v>
      </c>
      <c r="J36" s="242" t="s">
        <v>744</v>
      </c>
      <c r="K36" s="242" t="s">
        <v>585</v>
      </c>
      <c r="L36" s="572" t="s">
        <v>890</v>
      </c>
      <c r="M36" s="572"/>
      <c r="N36" s="572"/>
      <c r="O36" s="241" t="s">
        <v>58</v>
      </c>
      <c r="P36" s="243">
        <v>1</v>
      </c>
      <c r="Q36" s="244">
        <v>1000</v>
      </c>
      <c r="R36" s="245">
        <v>80.02</v>
      </c>
      <c r="S36" s="2" t="s">
        <v>220</v>
      </c>
      <c r="T36" s="2" t="s">
        <v>221</v>
      </c>
      <c r="U36" s="2" t="s">
        <v>621</v>
      </c>
      <c r="V36" s="109">
        <v>1</v>
      </c>
      <c r="W36" s="579">
        <v>1</v>
      </c>
      <c r="X36" s="130">
        <v>4.4392593782160497E-3</v>
      </c>
      <c r="Y36" s="247">
        <f t="shared" si="2"/>
        <v>80020</v>
      </c>
      <c r="Z36" s="7">
        <f t="shared" si="6"/>
        <v>3.4536038914232893E-3</v>
      </c>
      <c r="AA36" s="17">
        <f t="shared" si="3"/>
        <v>3.4536038914232893E-3</v>
      </c>
      <c r="AB36" s="196">
        <f t="shared" si="4"/>
        <v>-9.8565548679276039E-4</v>
      </c>
      <c r="AC36" s="247">
        <f t="shared" si="7"/>
        <v>0</v>
      </c>
      <c r="AD36" s="246">
        <f t="shared" si="8"/>
        <v>0</v>
      </c>
      <c r="AE36" s="18">
        <f t="shared" si="9"/>
        <v>0</v>
      </c>
      <c r="AF36" s="247">
        <f t="shared" si="10"/>
        <v>0</v>
      </c>
      <c r="AG36" s="247">
        <f t="shared" si="11"/>
        <v>0</v>
      </c>
      <c r="AH36" s="45">
        <f t="shared" si="12"/>
        <v>1000</v>
      </c>
      <c r="AI36" s="46">
        <f t="shared" si="13"/>
        <v>3.4536038914232893E-3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</row>
    <row r="37" spans="1:67" x14ac:dyDescent="0.25">
      <c r="A37" s="585"/>
      <c r="B37" s="537" t="s">
        <v>615</v>
      </c>
      <c r="C37" s="530" t="s">
        <v>621</v>
      </c>
      <c r="D37" s="567">
        <v>5.2770476429047346E-3</v>
      </c>
      <c r="E37" s="568">
        <f t="shared" si="0"/>
        <v>4.3629694749310211E-3</v>
      </c>
      <c r="F37" s="566">
        <f t="shared" si="1"/>
        <v>-9.1407816797371352E-4</v>
      </c>
      <c r="G37" s="43"/>
      <c r="H37" s="197" t="s">
        <v>1291</v>
      </c>
      <c r="I37" s="242" t="s">
        <v>536</v>
      </c>
      <c r="J37" s="242" t="s">
        <v>747</v>
      </c>
      <c r="K37" s="242" t="s">
        <v>586</v>
      </c>
      <c r="L37" s="572" t="s">
        <v>892</v>
      </c>
      <c r="M37" s="572"/>
      <c r="N37" s="572"/>
      <c r="O37" s="241" t="s">
        <v>58</v>
      </c>
      <c r="P37" s="243">
        <v>1</v>
      </c>
      <c r="Q37" s="244">
        <v>1300</v>
      </c>
      <c r="R37" s="245">
        <v>46.12</v>
      </c>
      <c r="S37" s="2" t="s">
        <v>220</v>
      </c>
      <c r="T37" s="2" t="s">
        <v>221</v>
      </c>
      <c r="U37" s="2" t="s">
        <v>621</v>
      </c>
      <c r="V37" s="109">
        <v>1</v>
      </c>
      <c r="W37" s="579">
        <v>1</v>
      </c>
      <c r="X37" s="130">
        <v>3.7558428475199059E-3</v>
      </c>
      <c r="Y37" s="247">
        <f t="shared" si="2"/>
        <v>59956</v>
      </c>
      <c r="Z37" s="7">
        <f t="shared" si="6"/>
        <v>2.5876565222966103E-3</v>
      </c>
      <c r="AA37" s="17">
        <f t="shared" si="3"/>
        <v>2.5876565222966103E-3</v>
      </c>
      <c r="AB37" s="196">
        <f t="shared" si="4"/>
        <v>-1.1681863252232957E-3</v>
      </c>
      <c r="AC37" s="247">
        <f t="shared" si="7"/>
        <v>7.2759576141834259E-12</v>
      </c>
      <c r="AD37" s="246">
        <f t="shared" si="8"/>
        <v>1.5776144002999622E-13</v>
      </c>
      <c r="AE37" s="18">
        <f t="shared" si="9"/>
        <v>0</v>
      </c>
      <c r="AF37" s="247">
        <f t="shared" si="10"/>
        <v>0</v>
      </c>
      <c r="AG37" s="247">
        <f t="shared" si="11"/>
        <v>0</v>
      </c>
      <c r="AH37" s="45">
        <f t="shared" si="12"/>
        <v>1300</v>
      </c>
      <c r="AI37" s="46">
        <f t="shared" si="13"/>
        <v>2.5876565222966103E-3</v>
      </c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x14ac:dyDescent="0.25">
      <c r="A38" s="585"/>
      <c r="B38" s="537" t="s">
        <v>616</v>
      </c>
      <c r="C38" s="530" t="s">
        <v>622</v>
      </c>
      <c r="D38" s="567">
        <v>2.3797084346303846E-2</v>
      </c>
      <c r="E38" s="568">
        <f t="shared" si="0"/>
        <v>1.9508187858836634E-2</v>
      </c>
      <c r="F38" s="566">
        <f t="shared" si="1"/>
        <v>-4.2888964874672128E-3</v>
      </c>
      <c r="G38" s="43"/>
      <c r="H38" s="197" t="s">
        <v>1292</v>
      </c>
      <c r="I38" s="242" t="s">
        <v>536</v>
      </c>
      <c r="J38" s="242" t="s">
        <v>748</v>
      </c>
      <c r="K38" s="242" t="s">
        <v>554</v>
      </c>
      <c r="L38" s="572" t="s">
        <v>893</v>
      </c>
      <c r="M38" s="572"/>
      <c r="N38" s="572"/>
      <c r="O38" s="241" t="s">
        <v>58</v>
      </c>
      <c r="P38" s="243">
        <v>1</v>
      </c>
      <c r="Q38" s="244">
        <v>2400</v>
      </c>
      <c r="R38" s="245">
        <v>62.56</v>
      </c>
      <c r="S38" s="2" t="s">
        <v>220</v>
      </c>
      <c r="T38" s="2" t="s">
        <v>221</v>
      </c>
      <c r="U38" s="2" t="s">
        <v>621</v>
      </c>
      <c r="V38" s="109">
        <v>1</v>
      </c>
      <c r="W38" s="579">
        <v>1</v>
      </c>
      <c r="X38" s="130">
        <v>6.6366981305626474E-3</v>
      </c>
      <c r="Y38" s="247">
        <f t="shared" si="2"/>
        <v>150144</v>
      </c>
      <c r="Z38" s="7">
        <f t="shared" si="6"/>
        <v>6.4801037574838587E-3</v>
      </c>
      <c r="AA38" s="17">
        <f t="shared" si="3"/>
        <v>6.4801037574838587E-3</v>
      </c>
      <c r="AB38" s="196">
        <f t="shared" si="4"/>
        <v>-1.565943730787887E-4</v>
      </c>
      <c r="AC38" s="247">
        <f t="shared" si="7"/>
        <v>0</v>
      </c>
      <c r="AD38" s="246">
        <f t="shared" si="8"/>
        <v>0</v>
      </c>
      <c r="AE38" s="18">
        <f t="shared" si="9"/>
        <v>0</v>
      </c>
      <c r="AF38" s="247">
        <f t="shared" si="10"/>
        <v>0</v>
      </c>
      <c r="AG38" s="247">
        <f t="shared" si="11"/>
        <v>0</v>
      </c>
      <c r="AH38" s="45">
        <f t="shared" si="12"/>
        <v>2400</v>
      </c>
      <c r="AI38" s="46">
        <f t="shared" si="13"/>
        <v>6.4801037574838587E-3</v>
      </c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x14ac:dyDescent="0.25">
      <c r="A39" s="585"/>
      <c r="B39" s="538" t="s">
        <v>1074</v>
      </c>
      <c r="C39" s="534" t="s">
        <v>621</v>
      </c>
      <c r="D39" s="569"/>
      <c r="E39" s="570">
        <f t="shared" si="0"/>
        <v>0</v>
      </c>
      <c r="F39" s="571">
        <f t="shared" si="1"/>
        <v>0</v>
      </c>
      <c r="G39" s="43"/>
      <c r="H39" s="197" t="s">
        <v>1293</v>
      </c>
      <c r="I39" s="242" t="s">
        <v>536</v>
      </c>
      <c r="J39" s="242" t="s">
        <v>1294</v>
      </c>
      <c r="K39" s="242" t="s">
        <v>587</v>
      </c>
      <c r="L39" s="572" t="s">
        <v>1295</v>
      </c>
      <c r="M39" s="572"/>
      <c r="N39" s="572"/>
      <c r="O39" s="241" t="s">
        <v>58</v>
      </c>
      <c r="P39" s="243">
        <v>1</v>
      </c>
      <c r="Q39" s="244">
        <v>5000</v>
      </c>
      <c r="R39" s="245">
        <v>32.1</v>
      </c>
      <c r="S39" s="2" t="s">
        <v>220</v>
      </c>
      <c r="T39" s="2" t="s">
        <v>221</v>
      </c>
      <c r="U39" s="2" t="s">
        <v>621</v>
      </c>
      <c r="V39" s="109">
        <v>1</v>
      </c>
      <c r="W39" s="579">
        <v>1</v>
      </c>
      <c r="X39" s="130">
        <v>7.7587876720209272E-3</v>
      </c>
      <c r="Y39" s="247">
        <f t="shared" si="2"/>
        <v>160500</v>
      </c>
      <c r="Z39" s="7">
        <f t="shared" si="6"/>
        <v>6.9270610419074974E-3</v>
      </c>
      <c r="AA39" s="17">
        <f t="shared" si="3"/>
        <v>6.9270610419074974E-3</v>
      </c>
      <c r="AB39" s="196">
        <f t="shared" si="4"/>
        <v>-8.3172663011342983E-4</v>
      </c>
      <c r="AC39" s="247">
        <f t="shared" si="7"/>
        <v>0</v>
      </c>
      <c r="AD39" s="246">
        <f t="shared" si="8"/>
        <v>0</v>
      </c>
      <c r="AE39" s="18">
        <f t="shared" si="9"/>
        <v>0</v>
      </c>
      <c r="AF39" s="247">
        <f t="shared" si="10"/>
        <v>0</v>
      </c>
      <c r="AG39" s="247">
        <f t="shared" si="11"/>
        <v>0</v>
      </c>
      <c r="AH39" s="45">
        <f t="shared" si="12"/>
        <v>5000</v>
      </c>
      <c r="AI39" s="46">
        <f t="shared" si="13"/>
        <v>6.9270610419074974E-3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x14ac:dyDescent="0.25">
      <c r="A40" s="585"/>
      <c r="B40" s="538" t="s">
        <v>930</v>
      </c>
      <c r="C40" s="534" t="s">
        <v>621</v>
      </c>
      <c r="D40" s="569">
        <v>4.0386117704244398E-2</v>
      </c>
      <c r="E40" s="570">
        <f t="shared" si="0"/>
        <v>3.1440886478339668E-2</v>
      </c>
      <c r="F40" s="571">
        <f t="shared" si="1"/>
        <v>-8.9452312259047304E-3</v>
      </c>
      <c r="G40" s="43"/>
      <c r="H40" s="197" t="s">
        <v>1169</v>
      </c>
      <c r="I40" s="242" t="s">
        <v>536</v>
      </c>
      <c r="J40" s="242" t="s">
        <v>699</v>
      </c>
      <c r="K40" s="242" t="s">
        <v>539</v>
      </c>
      <c r="L40" s="572" t="s">
        <v>2</v>
      </c>
      <c r="M40" s="572"/>
      <c r="N40" s="572"/>
      <c r="O40" s="241" t="s">
        <v>58</v>
      </c>
      <c r="P40" s="243">
        <v>1</v>
      </c>
      <c r="Q40" s="244">
        <v>650</v>
      </c>
      <c r="R40" s="245">
        <v>1875.61</v>
      </c>
      <c r="S40" s="2" t="s">
        <v>220</v>
      </c>
      <c r="T40" s="2" t="s">
        <v>221</v>
      </c>
      <c r="U40" s="2" t="s">
        <v>621</v>
      </c>
      <c r="V40" s="109">
        <v>1</v>
      </c>
      <c r="W40" s="579">
        <v>1</v>
      </c>
      <c r="X40" s="130">
        <v>5.175633989879079E-2</v>
      </c>
      <c r="Y40" s="247">
        <f t="shared" si="2"/>
        <v>1219146.5</v>
      </c>
      <c r="Z40" s="7">
        <f t="shared" si="6"/>
        <v>5.2617459342852828E-2</v>
      </c>
      <c r="AA40" s="17">
        <f t="shared" si="3"/>
        <v>5.2617459342852828E-2</v>
      </c>
      <c r="AB40" s="196">
        <f t="shared" si="4"/>
        <v>8.6111944406203761E-4</v>
      </c>
      <c r="AC40" s="247">
        <f t="shared" si="7"/>
        <v>0</v>
      </c>
      <c r="AD40" s="246">
        <f t="shared" si="8"/>
        <v>0</v>
      </c>
      <c r="AE40" s="18">
        <f t="shared" si="9"/>
        <v>0</v>
      </c>
      <c r="AF40" s="247">
        <f t="shared" si="10"/>
        <v>0</v>
      </c>
      <c r="AG40" s="247">
        <f t="shared" si="11"/>
        <v>0</v>
      </c>
      <c r="AH40" s="45">
        <f t="shared" si="12"/>
        <v>650</v>
      </c>
      <c r="AI40" s="46">
        <f t="shared" si="13"/>
        <v>5.2617459342852828E-2</v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</row>
    <row r="41" spans="1:67" x14ac:dyDescent="0.25">
      <c r="A41" s="585"/>
      <c r="B41" s="538" t="s">
        <v>229</v>
      </c>
      <c r="C41" s="534" t="s">
        <v>621</v>
      </c>
      <c r="D41" s="569">
        <v>0.10248336198651539</v>
      </c>
      <c r="E41" s="570">
        <f t="shared" si="0"/>
        <v>0.1659849354345338</v>
      </c>
      <c r="F41" s="571">
        <f t="shared" si="1"/>
        <v>6.3501573448018406E-2</v>
      </c>
      <c r="G41" s="43"/>
      <c r="H41" s="197" t="s">
        <v>1178</v>
      </c>
      <c r="I41" s="242" t="s">
        <v>536</v>
      </c>
      <c r="J41" s="242" t="s">
        <v>712</v>
      </c>
      <c r="K41" s="242" t="s">
        <v>551</v>
      </c>
      <c r="L41" s="572" t="s">
        <v>61</v>
      </c>
      <c r="M41" s="572"/>
      <c r="N41" s="572"/>
      <c r="O41" s="241" t="s">
        <v>58</v>
      </c>
      <c r="P41" s="243">
        <v>1</v>
      </c>
      <c r="Q41" s="244">
        <v>1700</v>
      </c>
      <c r="R41" s="245">
        <v>538</v>
      </c>
      <c r="S41" s="2" t="s">
        <v>220</v>
      </c>
      <c r="T41" s="2" t="s">
        <v>223</v>
      </c>
      <c r="U41" s="2" t="s">
        <v>622</v>
      </c>
      <c r="V41" s="109">
        <v>1</v>
      </c>
      <c r="W41" s="579">
        <v>1</v>
      </c>
      <c r="X41" s="130">
        <v>3.2902148167611833E-2</v>
      </c>
      <c r="Y41" s="247">
        <f t="shared" si="2"/>
        <v>914600</v>
      </c>
      <c r="Z41" s="7">
        <f t="shared" si="6"/>
        <v>3.9473458124165715E-2</v>
      </c>
      <c r="AA41" s="17">
        <f t="shared" si="3"/>
        <v>3.9473458124165715E-2</v>
      </c>
      <c r="AB41" s="196">
        <f t="shared" si="4"/>
        <v>6.5713099565538821E-3</v>
      </c>
      <c r="AC41" s="247">
        <f t="shared" si="7"/>
        <v>0</v>
      </c>
      <c r="AD41" s="246">
        <f t="shared" si="8"/>
        <v>0</v>
      </c>
      <c r="AE41" s="18">
        <f t="shared" si="9"/>
        <v>0</v>
      </c>
      <c r="AF41" s="247">
        <f t="shared" si="10"/>
        <v>0</v>
      </c>
      <c r="AG41" s="247">
        <f t="shared" si="11"/>
        <v>0</v>
      </c>
      <c r="AH41" s="45">
        <f t="shared" si="12"/>
        <v>1700</v>
      </c>
      <c r="AI41" s="46">
        <f t="shared" si="13"/>
        <v>3.9473458124165715E-2</v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</row>
    <row r="42" spans="1:67" x14ac:dyDescent="0.25">
      <c r="A42" s="585"/>
      <c r="B42" s="538"/>
      <c r="C42" s="534"/>
      <c r="D42" s="569"/>
      <c r="E42" s="570">
        <f t="shared" si="0"/>
        <v>0</v>
      </c>
      <c r="F42" s="571">
        <f t="shared" si="1"/>
        <v>0</v>
      </c>
      <c r="G42" s="43"/>
      <c r="H42" s="197" t="s">
        <v>1181</v>
      </c>
      <c r="I42" s="242" t="s">
        <v>536</v>
      </c>
      <c r="J42" s="242" t="s">
        <v>711</v>
      </c>
      <c r="K42" s="242" t="s">
        <v>548</v>
      </c>
      <c r="L42" s="572" t="s">
        <v>10</v>
      </c>
      <c r="M42" s="572"/>
      <c r="N42" s="572"/>
      <c r="O42" s="241" t="s">
        <v>58</v>
      </c>
      <c r="P42" s="243">
        <v>1</v>
      </c>
      <c r="Q42" s="244">
        <v>35000</v>
      </c>
      <c r="R42" s="245">
        <v>15.523</v>
      </c>
      <c r="S42" s="2" t="s">
        <v>220</v>
      </c>
      <c r="T42" s="2" t="s">
        <v>223</v>
      </c>
      <c r="U42" s="2" t="s">
        <v>622</v>
      </c>
      <c r="V42" s="109">
        <v>1</v>
      </c>
      <c r="W42" s="579">
        <v>1</v>
      </c>
      <c r="X42" s="130">
        <v>2.7943695910993504E-2</v>
      </c>
      <c r="Y42" s="247">
        <f t="shared" si="2"/>
        <v>543305</v>
      </c>
      <c r="Z42" s="7">
        <f t="shared" si="6"/>
        <v>2.344864111759223E-2</v>
      </c>
      <c r="AA42" s="17">
        <f t="shared" si="3"/>
        <v>2.344864111759223E-2</v>
      </c>
      <c r="AB42" s="196">
        <f t="shared" si="4"/>
        <v>-4.4950547934012736E-3</v>
      </c>
      <c r="AC42" s="247">
        <f t="shared" si="7"/>
        <v>0</v>
      </c>
      <c r="AD42" s="246">
        <f t="shared" si="8"/>
        <v>0</v>
      </c>
      <c r="AE42" s="18">
        <f t="shared" si="9"/>
        <v>0</v>
      </c>
      <c r="AF42" s="247">
        <f t="shared" si="10"/>
        <v>0</v>
      </c>
      <c r="AG42" s="247">
        <f t="shared" si="11"/>
        <v>0</v>
      </c>
      <c r="AH42" s="45">
        <f t="shared" si="12"/>
        <v>35000</v>
      </c>
      <c r="AI42" s="46">
        <f t="shared" si="13"/>
        <v>2.344864111759223E-2</v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x14ac:dyDescent="0.25">
      <c r="A43" s="585"/>
      <c r="B43" s="538"/>
      <c r="C43" s="534"/>
      <c r="D43" s="569"/>
      <c r="E43" s="570">
        <f t="shared" si="0"/>
        <v>0</v>
      </c>
      <c r="F43" s="571">
        <f t="shared" si="1"/>
        <v>0</v>
      </c>
      <c r="G43" s="43"/>
      <c r="H43" s="197" t="s">
        <v>1275</v>
      </c>
      <c r="I43" s="242" t="s">
        <v>536</v>
      </c>
      <c r="J43" s="242" t="s">
        <v>1276</v>
      </c>
      <c r="K43" s="242" t="s">
        <v>581</v>
      </c>
      <c r="L43" s="572" t="s">
        <v>1277</v>
      </c>
      <c r="M43" s="572"/>
      <c r="N43" s="572"/>
      <c r="O43" s="241" t="s">
        <v>58</v>
      </c>
      <c r="P43" s="243">
        <v>1</v>
      </c>
      <c r="Q43" s="244">
        <v>10000</v>
      </c>
      <c r="R43" s="245">
        <v>32.020000000000003</v>
      </c>
      <c r="S43" s="2" t="s">
        <v>220</v>
      </c>
      <c r="T43" s="2" t="s">
        <v>223</v>
      </c>
      <c r="U43" s="2" t="s">
        <v>622</v>
      </c>
      <c r="V43" s="109">
        <v>1</v>
      </c>
      <c r="W43" s="579">
        <v>1</v>
      </c>
      <c r="X43" s="130">
        <v>1.7270337740415493E-2</v>
      </c>
      <c r="Y43" s="247">
        <f t="shared" si="2"/>
        <v>320200.00000000006</v>
      </c>
      <c r="Z43" s="7">
        <f t="shared" si="6"/>
        <v>1.381959467675253E-2</v>
      </c>
      <c r="AA43" s="17">
        <f t="shared" si="3"/>
        <v>1.381959467675253E-2</v>
      </c>
      <c r="AB43" s="196">
        <f t="shared" si="4"/>
        <v>-3.450743063662963E-3</v>
      </c>
      <c r="AC43" s="247">
        <f t="shared" si="7"/>
        <v>0</v>
      </c>
      <c r="AD43" s="246">
        <f t="shared" si="8"/>
        <v>0</v>
      </c>
      <c r="AE43" s="18">
        <f t="shared" si="9"/>
        <v>0</v>
      </c>
      <c r="AF43" s="247">
        <f t="shared" si="10"/>
        <v>0</v>
      </c>
      <c r="AG43" s="247">
        <f t="shared" si="11"/>
        <v>0</v>
      </c>
      <c r="AH43" s="45">
        <f t="shared" si="12"/>
        <v>10000</v>
      </c>
      <c r="AI43" s="46">
        <f t="shared" si="13"/>
        <v>1.381959467675253E-2</v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x14ac:dyDescent="0.25">
      <c r="A44" s="585"/>
      <c r="B44" s="538"/>
      <c r="C44" s="534"/>
      <c r="D44" s="569"/>
      <c r="E44" s="570">
        <f t="shared" si="0"/>
        <v>0</v>
      </c>
      <c r="F44" s="571">
        <f t="shared" si="1"/>
        <v>0</v>
      </c>
      <c r="G44" s="43"/>
      <c r="H44" s="197" t="s">
        <v>1176</v>
      </c>
      <c r="I44" s="242" t="s">
        <v>536</v>
      </c>
      <c r="J44" s="242" t="s">
        <v>710</v>
      </c>
      <c r="K44" s="242" t="s">
        <v>678</v>
      </c>
      <c r="L44" s="572" t="s">
        <v>8</v>
      </c>
      <c r="M44" s="572"/>
      <c r="N44" s="572"/>
      <c r="O44" s="241" t="s">
        <v>58</v>
      </c>
      <c r="P44" s="243">
        <v>1</v>
      </c>
      <c r="Q44" s="244">
        <v>67250</v>
      </c>
      <c r="R44" s="245">
        <v>8.1890000000000001</v>
      </c>
      <c r="S44" s="2" t="s">
        <v>220</v>
      </c>
      <c r="T44" s="2" t="s">
        <v>223</v>
      </c>
      <c r="U44" s="2" t="s">
        <v>622</v>
      </c>
      <c r="V44" s="109">
        <v>1</v>
      </c>
      <c r="W44" s="579">
        <v>1</v>
      </c>
      <c r="X44" s="130">
        <v>1.611040568361043E-2</v>
      </c>
      <c r="Y44" s="247">
        <f t="shared" si="2"/>
        <v>550710.25</v>
      </c>
      <c r="Z44" s="7">
        <f t="shared" si="6"/>
        <v>2.3768246219028899E-2</v>
      </c>
      <c r="AA44" s="17">
        <f t="shared" si="3"/>
        <v>2.3768246219028899E-2</v>
      </c>
      <c r="AB44" s="196">
        <f t="shared" si="4"/>
        <v>7.6578405354184691E-3</v>
      </c>
      <c r="AC44" s="247">
        <f t="shared" si="7"/>
        <v>0</v>
      </c>
      <c r="AD44" s="246">
        <f t="shared" si="8"/>
        <v>0</v>
      </c>
      <c r="AE44" s="18">
        <f t="shared" si="9"/>
        <v>0</v>
      </c>
      <c r="AF44" s="247">
        <f t="shared" si="10"/>
        <v>0</v>
      </c>
      <c r="AG44" s="247">
        <f t="shared" si="11"/>
        <v>0</v>
      </c>
      <c r="AH44" s="45">
        <f t="shared" si="12"/>
        <v>67250</v>
      </c>
      <c r="AI44" s="46">
        <f t="shared" si="13"/>
        <v>2.3768246219028899E-2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</row>
    <row r="45" spans="1:67" x14ac:dyDescent="0.25">
      <c r="A45" s="585"/>
      <c r="B45" s="538"/>
      <c r="C45" s="534"/>
      <c r="D45" s="569"/>
      <c r="E45" s="570">
        <f t="shared" si="0"/>
        <v>0</v>
      </c>
      <c r="F45" s="571">
        <f t="shared" si="1"/>
        <v>0</v>
      </c>
      <c r="G45" s="43"/>
      <c r="H45" s="197" t="s">
        <v>1171</v>
      </c>
      <c r="I45" s="242" t="s">
        <v>536</v>
      </c>
      <c r="J45" s="242" t="s">
        <v>706</v>
      </c>
      <c r="K45" s="242" t="s">
        <v>541</v>
      </c>
      <c r="L45" s="572" t="s">
        <v>4</v>
      </c>
      <c r="M45" s="572"/>
      <c r="N45" s="572"/>
      <c r="O45" s="241" t="s">
        <v>865</v>
      </c>
      <c r="P45" s="243">
        <v>0.84756178598163401</v>
      </c>
      <c r="Q45" s="244">
        <v>646</v>
      </c>
      <c r="R45" s="245">
        <v>2831.06</v>
      </c>
      <c r="S45" s="2" t="s">
        <v>220</v>
      </c>
      <c r="T45" s="2" t="s">
        <v>223</v>
      </c>
      <c r="U45" s="2" t="s">
        <v>622</v>
      </c>
      <c r="V45" s="109">
        <v>1</v>
      </c>
      <c r="W45" s="579">
        <v>1</v>
      </c>
      <c r="X45" s="130">
        <v>6.0028065223386926E-2</v>
      </c>
      <c r="Y45" s="247">
        <f t="shared" si="2"/>
        <v>1550075.8823044724</v>
      </c>
      <c r="Z45" s="7">
        <f t="shared" si="6"/>
        <v>6.6900126207549551E-2</v>
      </c>
      <c r="AA45" s="17">
        <f t="shared" si="3"/>
        <v>6.6900126207549551E-2</v>
      </c>
      <c r="AB45" s="196">
        <f t="shared" si="4"/>
        <v>6.8720609841626257E-3</v>
      </c>
      <c r="AC45" s="247">
        <f t="shared" si="7"/>
        <v>2.3283064365386963E-10</v>
      </c>
      <c r="AD45" s="246">
        <f t="shared" si="8"/>
        <v>9.7033053360452134E-14</v>
      </c>
      <c r="AE45" s="18">
        <f t="shared" si="9"/>
        <v>0</v>
      </c>
      <c r="AF45" s="247">
        <f t="shared" si="10"/>
        <v>0</v>
      </c>
      <c r="AG45" s="247">
        <f t="shared" si="11"/>
        <v>0</v>
      </c>
      <c r="AH45" s="45">
        <f t="shared" si="12"/>
        <v>646</v>
      </c>
      <c r="AI45" s="46">
        <f t="shared" si="13"/>
        <v>6.6900126207549551E-2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</row>
    <row r="46" spans="1:67" x14ac:dyDescent="0.25">
      <c r="A46" s="585"/>
      <c r="B46" s="538"/>
      <c r="C46" s="534"/>
      <c r="D46" s="569"/>
      <c r="E46" s="570">
        <f t="shared" si="0"/>
        <v>0</v>
      </c>
      <c r="F46" s="571">
        <f t="shared" si="1"/>
        <v>0</v>
      </c>
      <c r="G46" s="43"/>
      <c r="H46" s="197" t="s">
        <v>1180</v>
      </c>
      <c r="I46" s="242" t="s">
        <v>536</v>
      </c>
      <c r="J46" s="242" t="s">
        <v>709</v>
      </c>
      <c r="K46" s="242" t="s">
        <v>547</v>
      </c>
      <c r="L46" s="572" t="s">
        <v>9</v>
      </c>
      <c r="M46" s="572"/>
      <c r="N46" s="572"/>
      <c r="O46" s="241" t="s">
        <v>58</v>
      </c>
      <c r="P46" s="243">
        <v>1</v>
      </c>
      <c r="Q46" s="244">
        <v>2000</v>
      </c>
      <c r="R46" s="245">
        <v>16.254999999999999</v>
      </c>
      <c r="S46" s="2" t="s">
        <v>220</v>
      </c>
      <c r="T46" s="2" t="s">
        <v>230</v>
      </c>
      <c r="U46" s="2" t="s">
        <v>623</v>
      </c>
      <c r="V46" s="109">
        <v>1</v>
      </c>
      <c r="W46" s="579">
        <v>1</v>
      </c>
      <c r="X46" s="130">
        <v>1.5675163155825906E-3</v>
      </c>
      <c r="Y46" s="247">
        <f t="shared" si="2"/>
        <v>32509.999999999996</v>
      </c>
      <c r="Z46" s="7">
        <f t="shared" si="6"/>
        <v>1.4031075045010139E-3</v>
      </c>
      <c r="AA46" s="17">
        <f t="shared" si="3"/>
        <v>1.4031075045010139E-3</v>
      </c>
      <c r="AB46" s="196">
        <f t="shared" si="4"/>
        <v>-1.6440881108157669E-4</v>
      </c>
      <c r="AC46" s="247">
        <f t="shared" si="7"/>
        <v>0</v>
      </c>
      <c r="AD46" s="246">
        <f t="shared" si="8"/>
        <v>0</v>
      </c>
      <c r="AE46" s="18">
        <f t="shared" si="9"/>
        <v>0</v>
      </c>
      <c r="AF46" s="247">
        <f t="shared" si="10"/>
        <v>0</v>
      </c>
      <c r="AG46" s="247">
        <f t="shared" si="11"/>
        <v>0</v>
      </c>
      <c r="AH46" s="45">
        <f t="shared" si="12"/>
        <v>2000</v>
      </c>
      <c r="AI46" s="46">
        <f t="shared" si="13"/>
        <v>1.4031075045010139E-3</v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x14ac:dyDescent="0.25">
      <c r="A47" s="585"/>
      <c r="B47" s="538"/>
      <c r="C47" s="534"/>
      <c r="D47" s="569"/>
      <c r="E47" s="570">
        <f t="shared" si="0"/>
        <v>0</v>
      </c>
      <c r="F47" s="571">
        <f t="shared" si="1"/>
        <v>0</v>
      </c>
      <c r="G47" s="43"/>
      <c r="H47" s="197" t="s">
        <v>1173</v>
      </c>
      <c r="I47" s="242" t="s">
        <v>536</v>
      </c>
      <c r="J47" s="242" t="s">
        <v>707</v>
      </c>
      <c r="K47" s="242" t="s">
        <v>543</v>
      </c>
      <c r="L47" s="572" t="s">
        <v>6</v>
      </c>
      <c r="M47" s="572"/>
      <c r="N47" s="572"/>
      <c r="O47" s="241" t="s">
        <v>58</v>
      </c>
      <c r="P47" s="243">
        <v>1</v>
      </c>
      <c r="Q47" s="244">
        <v>3260</v>
      </c>
      <c r="R47" s="245">
        <v>1147.42</v>
      </c>
      <c r="S47" s="2" t="s">
        <v>226</v>
      </c>
      <c r="T47" s="2" t="s">
        <v>227</v>
      </c>
      <c r="U47" s="2" t="s">
        <v>622</v>
      </c>
      <c r="V47" s="109">
        <v>0.45</v>
      </c>
      <c r="W47" s="579">
        <v>1</v>
      </c>
      <c r="X47" s="130">
        <v>0.1594437459559773</v>
      </c>
      <c r="Y47" s="247">
        <f t="shared" ref="Y47:Y65" si="14">IF(H47&lt;&gt;"",R47*W47*Q47*P47,"")</f>
        <v>3740589.2</v>
      </c>
      <c r="Z47" s="7">
        <f t="shared" si="6"/>
        <v>0.16144105745233603</v>
      </c>
      <c r="AA47" s="17">
        <f t="shared" ref="AA47:AA78" si="15">IF(S47&lt;&gt;"",Z47,"")</f>
        <v>0.16144105745233603</v>
      </c>
      <c r="AB47" s="196">
        <f t="shared" ref="AB47:AB65" si="16">IF(AND(S47&lt;&gt;"",X47&lt;&gt;"-"),AA47-X47,"")</f>
        <v>1.9973114963587335E-3</v>
      </c>
      <c r="AC47" s="247">
        <f t="shared" si="7"/>
        <v>0</v>
      </c>
      <c r="AD47" s="246">
        <f t="shared" si="8"/>
        <v>0</v>
      </c>
      <c r="AE47" s="18">
        <f t="shared" si="9"/>
        <v>0</v>
      </c>
      <c r="AF47" s="247">
        <f t="shared" si="10"/>
        <v>0</v>
      </c>
      <c r="AG47" s="247">
        <f t="shared" si="11"/>
        <v>0</v>
      </c>
      <c r="AH47" s="45">
        <f t="shared" si="12"/>
        <v>3260</v>
      </c>
      <c r="AI47" s="46">
        <f t="shared" si="13"/>
        <v>0.16144105745233603</v>
      </c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x14ac:dyDescent="0.25">
      <c r="A48" s="585"/>
      <c r="B48" s="538"/>
      <c r="C48" s="534"/>
      <c r="D48" s="569"/>
      <c r="E48" s="570">
        <f t="shared" si="0"/>
        <v>0</v>
      </c>
      <c r="F48" s="571">
        <f t="shared" si="1"/>
        <v>0</v>
      </c>
      <c r="G48" s="43"/>
      <c r="H48" s="197" t="s">
        <v>1225</v>
      </c>
      <c r="I48" s="242" t="s">
        <v>536</v>
      </c>
      <c r="J48" s="242" t="s">
        <v>726</v>
      </c>
      <c r="K48" s="242" t="s">
        <v>1226</v>
      </c>
      <c r="L48" s="572" t="s">
        <v>1227</v>
      </c>
      <c r="M48" s="572"/>
      <c r="N48" s="572"/>
      <c r="O48" s="241" t="s">
        <v>58</v>
      </c>
      <c r="P48" s="243">
        <v>1</v>
      </c>
      <c r="Q48" s="244">
        <v>38000</v>
      </c>
      <c r="R48" s="245">
        <v>86.22</v>
      </c>
      <c r="S48" s="2" t="s">
        <v>66</v>
      </c>
      <c r="T48" s="2" t="s">
        <v>929</v>
      </c>
      <c r="U48" s="2" t="s">
        <v>621</v>
      </c>
      <c r="V48" s="109">
        <v>1</v>
      </c>
      <c r="W48" s="579">
        <v>0.01</v>
      </c>
      <c r="X48" s="130" t="s">
        <v>306</v>
      </c>
      <c r="Y48" s="247">
        <f t="shared" si="14"/>
        <v>32763.599999999999</v>
      </c>
      <c r="Z48" s="7">
        <f t="shared" ref="Z48:Z65" si="17">IF(H48&lt;&gt;"",Y48/($D$6+$D$7),"")</f>
        <v>1.4140526925398161E-3</v>
      </c>
      <c r="AA48" s="17">
        <f t="shared" si="15"/>
        <v>1.4140526925398161E-3</v>
      </c>
      <c r="AB48" s="196" t="str">
        <f t="shared" si="16"/>
        <v/>
      </c>
      <c r="AC48" s="247">
        <f t="shared" si="7"/>
        <v>3.637978807091713E-12</v>
      </c>
      <c r="AD48" s="246">
        <f t="shared" si="8"/>
        <v>4.219414065288463E-12</v>
      </c>
      <c r="AE48" s="18">
        <f t="shared" si="9"/>
        <v>0</v>
      </c>
      <c r="AF48" s="247">
        <f t="shared" si="10"/>
        <v>0</v>
      </c>
      <c r="AG48" s="247">
        <f t="shared" si="11"/>
        <v>0</v>
      </c>
      <c r="AH48" s="45">
        <f t="shared" si="12"/>
        <v>38000</v>
      </c>
      <c r="AI48" s="46">
        <f t="shared" si="13"/>
        <v>1.4140526925398161E-3</v>
      </c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x14ac:dyDescent="0.25">
      <c r="A49" s="585"/>
      <c r="B49" s="538"/>
      <c r="C49" s="534"/>
      <c r="D49" s="569"/>
      <c r="E49" s="570">
        <f t="shared" si="0"/>
        <v>0</v>
      </c>
      <c r="F49" s="571">
        <f t="shared" si="1"/>
        <v>0</v>
      </c>
      <c r="G49" s="43"/>
      <c r="H49" s="197" t="s">
        <v>1219</v>
      </c>
      <c r="I49" s="242" t="s">
        <v>536</v>
      </c>
      <c r="J49" s="242" t="s">
        <v>881</v>
      </c>
      <c r="K49" s="242" t="s">
        <v>1220</v>
      </c>
      <c r="L49" s="572" t="s">
        <v>882</v>
      </c>
      <c r="M49" s="572"/>
      <c r="N49" s="572"/>
      <c r="O49" s="241" t="s">
        <v>58</v>
      </c>
      <c r="P49" s="243">
        <v>1</v>
      </c>
      <c r="Q49" s="244">
        <v>350000</v>
      </c>
      <c r="R49" s="245">
        <v>102.9</v>
      </c>
      <c r="S49" s="2" t="s">
        <v>66</v>
      </c>
      <c r="T49" s="2" t="s">
        <v>929</v>
      </c>
      <c r="U49" s="2" t="s">
        <v>621</v>
      </c>
      <c r="V49" s="109">
        <v>1</v>
      </c>
      <c r="W49" s="579">
        <v>0.01</v>
      </c>
      <c r="X49" s="130" t="s">
        <v>306</v>
      </c>
      <c r="Y49" s="247">
        <f t="shared" si="14"/>
        <v>360150.00000000006</v>
      </c>
      <c r="Z49" s="7">
        <f t="shared" si="17"/>
        <v>1.5543807066934491E-2</v>
      </c>
      <c r="AA49" s="17">
        <f t="shared" si="15"/>
        <v>1.5543807066934491E-2</v>
      </c>
      <c r="AB49" s="196" t="str">
        <f t="shared" si="16"/>
        <v/>
      </c>
      <c r="AC49" s="247">
        <f t="shared" si="7"/>
        <v>0</v>
      </c>
      <c r="AD49" s="246">
        <f t="shared" si="8"/>
        <v>0</v>
      </c>
      <c r="AE49" s="18">
        <f t="shared" si="9"/>
        <v>0</v>
      </c>
      <c r="AF49" s="247">
        <f t="shared" si="10"/>
        <v>0</v>
      </c>
      <c r="AG49" s="247">
        <f t="shared" si="11"/>
        <v>0</v>
      </c>
      <c r="AH49" s="45">
        <f t="shared" si="12"/>
        <v>350000</v>
      </c>
      <c r="AI49" s="46">
        <f t="shared" si="13"/>
        <v>1.5543807066934487E-2</v>
      </c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x14ac:dyDescent="0.25">
      <c r="A50" s="585"/>
      <c r="B50" s="538"/>
      <c r="C50" s="534"/>
      <c r="D50" s="569"/>
      <c r="E50" s="570">
        <f t="shared" si="0"/>
        <v>0</v>
      </c>
      <c r="F50" s="571">
        <f t="shared" si="1"/>
        <v>0</v>
      </c>
      <c r="G50" s="43"/>
      <c r="H50" s="197" t="s">
        <v>1215</v>
      </c>
      <c r="I50" s="242" t="s">
        <v>536</v>
      </c>
      <c r="J50" s="242" t="s">
        <v>737</v>
      </c>
      <c r="K50" s="242" t="s">
        <v>1216</v>
      </c>
      <c r="L50" s="572" t="s">
        <v>871</v>
      </c>
      <c r="M50" s="572"/>
      <c r="N50" s="572"/>
      <c r="O50" s="241" t="s">
        <v>58</v>
      </c>
      <c r="P50" s="243">
        <v>1</v>
      </c>
      <c r="Q50" s="244">
        <v>200000</v>
      </c>
      <c r="R50" s="245">
        <v>126.47</v>
      </c>
      <c r="S50" s="2" t="s">
        <v>66</v>
      </c>
      <c r="T50" s="2" t="s">
        <v>929</v>
      </c>
      <c r="U50" s="2" t="s">
        <v>622</v>
      </c>
      <c r="V50" s="109">
        <v>1</v>
      </c>
      <c r="W50" s="579">
        <v>0.01</v>
      </c>
      <c r="X50" s="130" t="s">
        <v>306</v>
      </c>
      <c r="Y50" s="247">
        <f t="shared" si="14"/>
        <v>252940</v>
      </c>
      <c r="Z50" s="7">
        <f t="shared" si="17"/>
        <v>1.0916702927975591E-2</v>
      </c>
      <c r="AA50" s="17">
        <f t="shared" si="15"/>
        <v>1.0916702927975591E-2</v>
      </c>
      <c r="AB50" s="196" t="str">
        <f t="shared" si="16"/>
        <v/>
      </c>
      <c r="AC50" s="247">
        <f t="shared" si="7"/>
        <v>0</v>
      </c>
      <c r="AD50" s="246">
        <f t="shared" si="8"/>
        <v>0</v>
      </c>
      <c r="AE50" s="18">
        <f t="shared" si="9"/>
        <v>0</v>
      </c>
      <c r="AF50" s="247">
        <f t="shared" si="10"/>
        <v>0</v>
      </c>
      <c r="AG50" s="247">
        <f t="shared" si="11"/>
        <v>0</v>
      </c>
      <c r="AH50" s="45">
        <f t="shared" si="12"/>
        <v>200000</v>
      </c>
      <c r="AI50" s="46">
        <f t="shared" si="13"/>
        <v>1.0916702927975591E-2</v>
      </c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x14ac:dyDescent="0.25">
      <c r="A51" s="585"/>
      <c r="B51" s="19"/>
      <c r="C51" s="19"/>
      <c r="D51" s="19"/>
      <c r="E51" s="19"/>
      <c r="F51" s="19"/>
      <c r="G51" s="43"/>
      <c r="H51" s="197" t="s">
        <v>1200</v>
      </c>
      <c r="I51" s="242" t="s">
        <v>536</v>
      </c>
      <c r="J51" s="242" t="s">
        <v>796</v>
      </c>
      <c r="K51" s="242" t="s">
        <v>1201</v>
      </c>
      <c r="L51" s="572" t="s">
        <v>880</v>
      </c>
      <c r="M51" s="572"/>
      <c r="N51" s="572"/>
      <c r="O51" s="241" t="s">
        <v>58</v>
      </c>
      <c r="P51" s="243">
        <v>1</v>
      </c>
      <c r="Q51" s="244">
        <v>250000</v>
      </c>
      <c r="R51" s="245">
        <v>98.36</v>
      </c>
      <c r="S51" s="2" t="s">
        <v>66</v>
      </c>
      <c r="T51" s="2" t="s">
        <v>929</v>
      </c>
      <c r="U51" s="2" t="s">
        <v>621</v>
      </c>
      <c r="V51" s="109">
        <v>1</v>
      </c>
      <c r="W51" s="579">
        <v>0.01</v>
      </c>
      <c r="X51" s="130" t="s">
        <v>306</v>
      </c>
      <c r="Y51" s="247">
        <f t="shared" si="14"/>
        <v>245900</v>
      </c>
      <c r="Z51" s="7">
        <f t="shared" si="17"/>
        <v>1.061286174582588E-2</v>
      </c>
      <c r="AA51" s="17">
        <f t="shared" si="15"/>
        <v>1.061286174582588E-2</v>
      </c>
      <c r="AB51" s="196" t="str">
        <f t="shared" si="16"/>
        <v/>
      </c>
      <c r="AC51" s="247">
        <f t="shared" si="7"/>
        <v>0</v>
      </c>
      <c r="AD51" s="246">
        <f t="shared" si="8"/>
        <v>0</v>
      </c>
      <c r="AE51" s="18">
        <f t="shared" si="9"/>
        <v>0</v>
      </c>
      <c r="AF51" s="247">
        <f t="shared" si="10"/>
        <v>0</v>
      </c>
      <c r="AG51" s="247">
        <f t="shared" si="11"/>
        <v>0</v>
      </c>
      <c r="AH51" s="45">
        <f t="shared" si="12"/>
        <v>250000</v>
      </c>
      <c r="AI51" s="46">
        <f t="shared" si="13"/>
        <v>1.061286174582588E-2</v>
      </c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x14ac:dyDescent="0.25">
      <c r="A52" s="585"/>
      <c r="B52" s="19"/>
      <c r="C52" s="19"/>
      <c r="D52" s="19"/>
      <c r="E52" s="19"/>
      <c r="F52" s="19"/>
      <c r="G52" s="43"/>
      <c r="H52" s="197" t="s">
        <v>1205</v>
      </c>
      <c r="I52" s="242" t="s">
        <v>536</v>
      </c>
      <c r="J52" s="242" t="s">
        <v>720</v>
      </c>
      <c r="K52" s="242" t="s">
        <v>1206</v>
      </c>
      <c r="L52" s="572" t="s">
        <v>888</v>
      </c>
      <c r="M52" s="572"/>
      <c r="N52" s="572"/>
      <c r="O52" s="241" t="s">
        <v>58</v>
      </c>
      <c r="P52" s="243">
        <v>1</v>
      </c>
      <c r="Q52" s="244">
        <v>300000</v>
      </c>
      <c r="R52" s="245">
        <v>105.26</v>
      </c>
      <c r="S52" s="2" t="s">
        <v>66</v>
      </c>
      <c r="T52" s="2" t="s">
        <v>929</v>
      </c>
      <c r="U52" s="2" t="s">
        <v>621</v>
      </c>
      <c r="V52" s="109">
        <v>1</v>
      </c>
      <c r="W52" s="579">
        <v>0.01</v>
      </c>
      <c r="X52" s="130" t="s">
        <v>306</v>
      </c>
      <c r="Y52" s="247">
        <f t="shared" si="14"/>
        <v>315780</v>
      </c>
      <c r="Z52" s="7">
        <f t="shared" si="17"/>
        <v>1.3628830752732395E-2</v>
      </c>
      <c r="AA52" s="17">
        <f t="shared" si="15"/>
        <v>1.3628830752732395E-2</v>
      </c>
      <c r="AB52" s="196" t="str">
        <f t="shared" si="16"/>
        <v/>
      </c>
      <c r="AC52" s="247">
        <f t="shared" si="7"/>
        <v>0</v>
      </c>
      <c r="AD52" s="246">
        <f t="shared" si="8"/>
        <v>0</v>
      </c>
      <c r="AE52" s="18">
        <f t="shared" si="9"/>
        <v>0</v>
      </c>
      <c r="AF52" s="247">
        <f t="shared" si="10"/>
        <v>0</v>
      </c>
      <c r="AG52" s="247">
        <f t="shared" si="11"/>
        <v>0</v>
      </c>
      <c r="AH52" s="45">
        <f t="shared" si="12"/>
        <v>300000</v>
      </c>
      <c r="AI52" s="46">
        <f t="shared" si="13"/>
        <v>1.3628830752732395E-2</v>
      </c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</row>
    <row r="53" spans="1:67" x14ac:dyDescent="0.25">
      <c r="A53" s="585"/>
      <c r="B53" s="19"/>
      <c r="C53" s="19"/>
      <c r="D53" s="19"/>
      <c r="E53" s="19"/>
      <c r="F53" s="19"/>
      <c r="G53" s="43"/>
      <c r="H53" s="197" t="s">
        <v>1252</v>
      </c>
      <c r="I53" s="242" t="s">
        <v>536</v>
      </c>
      <c r="J53" s="242" t="s">
        <v>740</v>
      </c>
      <c r="K53" s="242" t="s">
        <v>1253</v>
      </c>
      <c r="L53" s="572" t="s">
        <v>872</v>
      </c>
      <c r="M53" s="572"/>
      <c r="N53" s="572"/>
      <c r="O53" s="241" t="s">
        <v>58</v>
      </c>
      <c r="P53" s="243">
        <v>1</v>
      </c>
      <c r="Q53" s="244">
        <v>50000</v>
      </c>
      <c r="R53" s="245">
        <v>99.74</v>
      </c>
      <c r="S53" s="2" t="s">
        <v>66</v>
      </c>
      <c r="T53" s="2" t="s">
        <v>929</v>
      </c>
      <c r="U53" s="2" t="s">
        <v>621</v>
      </c>
      <c r="V53" s="109">
        <v>1</v>
      </c>
      <c r="W53" s="579">
        <v>0.01</v>
      </c>
      <c r="X53" s="130" t="s">
        <v>306</v>
      </c>
      <c r="Y53" s="247">
        <f t="shared" si="14"/>
        <v>49870</v>
      </c>
      <c r="Z53" s="7">
        <f t="shared" si="17"/>
        <v>2.1523522377565538E-3</v>
      </c>
      <c r="AA53" s="17">
        <f t="shared" si="15"/>
        <v>2.1523522377565538E-3</v>
      </c>
      <c r="AB53" s="196" t="str">
        <f t="shared" si="16"/>
        <v/>
      </c>
      <c r="AC53" s="247">
        <f t="shared" si="7"/>
        <v>0</v>
      </c>
      <c r="AD53" s="246">
        <f t="shared" si="8"/>
        <v>0</v>
      </c>
      <c r="AE53" s="18">
        <f t="shared" si="9"/>
        <v>0</v>
      </c>
      <c r="AF53" s="247">
        <f t="shared" si="10"/>
        <v>0</v>
      </c>
      <c r="AG53" s="247">
        <f t="shared" si="11"/>
        <v>0</v>
      </c>
      <c r="AH53" s="45">
        <f t="shared" si="12"/>
        <v>50000</v>
      </c>
      <c r="AI53" s="46">
        <f t="shared" si="13"/>
        <v>2.1523522377565538E-3</v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</row>
    <row r="54" spans="1:67" x14ac:dyDescent="0.25">
      <c r="A54" s="585"/>
      <c r="B54" s="19"/>
      <c r="C54" s="19"/>
      <c r="D54" s="19"/>
      <c r="E54" s="19"/>
      <c r="F54" s="19"/>
      <c r="G54" s="43"/>
      <c r="H54" s="197" t="s">
        <v>1254</v>
      </c>
      <c r="I54" s="242" t="s">
        <v>536</v>
      </c>
      <c r="J54" s="242" t="s">
        <v>746</v>
      </c>
      <c r="K54" s="242" t="s">
        <v>1255</v>
      </c>
      <c r="L54" s="572" t="s">
        <v>873</v>
      </c>
      <c r="M54" s="572"/>
      <c r="N54" s="572"/>
      <c r="O54" s="241" t="s">
        <v>58</v>
      </c>
      <c r="P54" s="243">
        <v>1</v>
      </c>
      <c r="Q54" s="244">
        <v>50000</v>
      </c>
      <c r="R54" s="245">
        <v>108.66</v>
      </c>
      <c r="S54" s="2" t="s">
        <v>66</v>
      </c>
      <c r="T54" s="2" t="s">
        <v>929</v>
      </c>
      <c r="U54" s="2" t="s">
        <v>621</v>
      </c>
      <c r="V54" s="109">
        <v>1</v>
      </c>
      <c r="W54" s="579">
        <v>0.01</v>
      </c>
      <c r="X54" s="130" t="s">
        <v>306</v>
      </c>
      <c r="Y54" s="247">
        <f t="shared" si="14"/>
        <v>54330</v>
      </c>
      <c r="Z54" s="7">
        <f t="shared" si="17"/>
        <v>2.3448425321298092E-3</v>
      </c>
      <c r="AA54" s="17">
        <f t="shared" si="15"/>
        <v>2.3448425321298092E-3</v>
      </c>
      <c r="AB54" s="196" t="str">
        <f t="shared" si="16"/>
        <v/>
      </c>
      <c r="AC54" s="247">
        <f t="shared" si="7"/>
        <v>7.2759576141834259E-12</v>
      </c>
      <c r="AD54" s="246">
        <f t="shared" si="8"/>
        <v>6.6960773184091904E-12</v>
      </c>
      <c r="AE54" s="18">
        <f t="shared" si="9"/>
        <v>0</v>
      </c>
      <c r="AF54" s="247">
        <f t="shared" si="10"/>
        <v>0</v>
      </c>
      <c r="AG54" s="247">
        <f t="shared" si="11"/>
        <v>0</v>
      </c>
      <c r="AH54" s="45">
        <f t="shared" si="12"/>
        <v>50000</v>
      </c>
      <c r="AI54" s="46">
        <f t="shared" si="13"/>
        <v>2.3448425321298092E-3</v>
      </c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</row>
    <row r="55" spans="1:67" x14ac:dyDescent="0.25">
      <c r="A55" s="585"/>
      <c r="B55" s="19"/>
      <c r="C55" s="19"/>
      <c r="D55" s="19"/>
      <c r="E55" s="19"/>
      <c r="F55" s="19"/>
      <c r="G55" s="43"/>
      <c r="H55" s="197" t="s">
        <v>1208</v>
      </c>
      <c r="I55" s="242" t="s">
        <v>536</v>
      </c>
      <c r="J55" s="242" t="s">
        <v>721</v>
      </c>
      <c r="K55" s="242" t="s">
        <v>1209</v>
      </c>
      <c r="L55" s="572" t="s">
        <v>869</v>
      </c>
      <c r="M55" s="572"/>
      <c r="N55" s="572"/>
      <c r="O55" s="241" t="s">
        <v>58</v>
      </c>
      <c r="P55" s="243">
        <v>1</v>
      </c>
      <c r="Q55" s="244">
        <v>100000</v>
      </c>
      <c r="R55" s="245">
        <v>101.09</v>
      </c>
      <c r="S55" s="2" t="s">
        <v>66</v>
      </c>
      <c r="T55" s="2" t="s">
        <v>615</v>
      </c>
      <c r="U55" s="2" t="s">
        <v>621</v>
      </c>
      <c r="V55" s="109">
        <v>0</v>
      </c>
      <c r="W55" s="579">
        <v>0.01</v>
      </c>
      <c r="X55" s="130" t="s">
        <v>306</v>
      </c>
      <c r="Y55" s="247">
        <f t="shared" si="14"/>
        <v>101090.00000000001</v>
      </c>
      <c r="Z55" s="7">
        <f t="shared" si="17"/>
        <v>4.362969474931022E-3</v>
      </c>
      <c r="AA55" s="17">
        <f t="shared" si="15"/>
        <v>4.362969474931022E-3</v>
      </c>
      <c r="AB55" s="196" t="str">
        <f t="shared" si="16"/>
        <v/>
      </c>
      <c r="AC55" s="247">
        <f t="shared" si="7"/>
        <v>0</v>
      </c>
      <c r="AD55" s="246">
        <f t="shared" si="8"/>
        <v>0</v>
      </c>
      <c r="AE55" s="18">
        <f t="shared" si="9"/>
        <v>0</v>
      </c>
      <c r="AF55" s="247">
        <f t="shared" si="10"/>
        <v>0</v>
      </c>
      <c r="AG55" s="247">
        <f t="shared" si="11"/>
        <v>0</v>
      </c>
      <c r="AH55" s="45">
        <f t="shared" si="12"/>
        <v>100000</v>
      </c>
      <c r="AI55" s="46">
        <f t="shared" si="13"/>
        <v>4.3629694749310211E-3</v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x14ac:dyDescent="0.25">
      <c r="A56" s="585"/>
      <c r="B56" s="19"/>
      <c r="C56" s="19"/>
      <c r="D56" s="19"/>
      <c r="E56" s="19"/>
      <c r="F56" s="19"/>
      <c r="G56" s="43"/>
      <c r="H56" s="197" t="s">
        <v>1266</v>
      </c>
      <c r="I56" s="242" t="s">
        <v>536</v>
      </c>
      <c r="J56" s="242" t="s">
        <v>1267</v>
      </c>
      <c r="K56" s="242" t="s">
        <v>1268</v>
      </c>
      <c r="L56" s="572" t="s">
        <v>1269</v>
      </c>
      <c r="M56" s="572"/>
      <c r="N56" s="572"/>
      <c r="O56" s="241" t="s">
        <v>58</v>
      </c>
      <c r="P56" s="243">
        <v>1</v>
      </c>
      <c r="Q56" s="244">
        <v>500000</v>
      </c>
      <c r="R56" s="245">
        <v>95.82</v>
      </c>
      <c r="S56" s="2" t="s">
        <v>66</v>
      </c>
      <c r="T56" s="2" t="s">
        <v>615</v>
      </c>
      <c r="U56" s="2" t="s">
        <v>622</v>
      </c>
      <c r="V56" s="109">
        <v>0</v>
      </c>
      <c r="W56" s="579">
        <v>0.01</v>
      </c>
      <c r="X56" s="130" t="s">
        <v>306</v>
      </c>
      <c r="Y56" s="247">
        <f t="shared" si="14"/>
        <v>479099.99999999994</v>
      </c>
      <c r="Z56" s="7">
        <f t="shared" si="17"/>
        <v>2.0677600904535087E-2</v>
      </c>
      <c r="AA56" s="17">
        <f t="shared" si="15"/>
        <v>2.0677600904535087E-2</v>
      </c>
      <c r="AB56" s="196" t="str">
        <f t="shared" si="16"/>
        <v/>
      </c>
      <c r="AC56" s="247">
        <f t="shared" si="7"/>
        <v>-5.8207660913467407E-11</v>
      </c>
      <c r="AD56" s="246">
        <f t="shared" si="8"/>
        <v>-6.0746880519168659E-11</v>
      </c>
      <c r="AE56" s="18">
        <f t="shared" si="9"/>
        <v>0</v>
      </c>
      <c r="AF56" s="247">
        <f t="shared" si="10"/>
        <v>0</v>
      </c>
      <c r="AG56" s="247">
        <f t="shared" si="11"/>
        <v>0</v>
      </c>
      <c r="AH56" s="45">
        <f t="shared" si="12"/>
        <v>500000</v>
      </c>
      <c r="AI56" s="46">
        <f t="shared" si="13"/>
        <v>2.067760090453509E-2</v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x14ac:dyDescent="0.25">
      <c r="A57" s="585"/>
      <c r="B57" s="19"/>
      <c r="C57" s="19"/>
      <c r="D57" s="19"/>
      <c r="E57" s="19"/>
      <c r="F57" s="19"/>
      <c r="G57" s="43"/>
      <c r="H57" s="197" t="s">
        <v>1213</v>
      </c>
      <c r="I57" s="242" t="s">
        <v>536</v>
      </c>
      <c r="J57" s="242" t="s">
        <v>735</v>
      </c>
      <c r="K57" s="242" t="s">
        <v>1214</v>
      </c>
      <c r="L57" s="572" t="s">
        <v>870</v>
      </c>
      <c r="M57" s="572"/>
      <c r="N57" s="572"/>
      <c r="O57" s="241" t="s">
        <v>865</v>
      </c>
      <c r="P57" s="243">
        <v>0.84756178598163401</v>
      </c>
      <c r="Q57" s="244">
        <v>500000</v>
      </c>
      <c r="R57" s="245">
        <v>106.66</v>
      </c>
      <c r="S57" s="2" t="s">
        <v>66</v>
      </c>
      <c r="T57" s="2" t="s">
        <v>616</v>
      </c>
      <c r="U57" s="2" t="s">
        <v>622</v>
      </c>
      <c r="V57" s="109">
        <v>0</v>
      </c>
      <c r="W57" s="579">
        <v>0.01</v>
      </c>
      <c r="X57" s="130" t="s">
        <v>306</v>
      </c>
      <c r="Y57" s="247">
        <f t="shared" si="14"/>
        <v>452004.70046400541</v>
      </c>
      <c r="Z57" s="7">
        <f t="shared" si="17"/>
        <v>1.9508187858836634E-2</v>
      </c>
      <c r="AA57" s="17">
        <f t="shared" si="15"/>
        <v>1.9508187858836634E-2</v>
      </c>
      <c r="AB57" s="196" t="str">
        <f t="shared" si="16"/>
        <v/>
      </c>
      <c r="AC57" s="247">
        <f t="shared" si="7"/>
        <v>0</v>
      </c>
      <c r="AD57" s="246">
        <f t="shared" si="8"/>
        <v>0</v>
      </c>
      <c r="AE57" s="18">
        <f t="shared" si="9"/>
        <v>0</v>
      </c>
      <c r="AF57" s="247">
        <f t="shared" si="10"/>
        <v>0</v>
      </c>
      <c r="AG57" s="247">
        <f t="shared" si="11"/>
        <v>0</v>
      </c>
      <c r="AH57" s="45">
        <f t="shared" si="12"/>
        <v>500000</v>
      </c>
      <c r="AI57" s="46">
        <f t="shared" si="13"/>
        <v>1.9508187858836634E-2</v>
      </c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x14ac:dyDescent="0.25">
      <c r="A58" s="585"/>
      <c r="B58" s="19"/>
      <c r="C58" s="19"/>
      <c r="D58" s="19"/>
      <c r="E58" s="19"/>
      <c r="F58" s="19"/>
      <c r="G58" s="43"/>
      <c r="H58" s="197" t="s">
        <v>1192</v>
      </c>
      <c r="I58" s="242" t="s">
        <v>536</v>
      </c>
      <c r="J58" s="242" t="s">
        <v>722</v>
      </c>
      <c r="K58" s="242" t="s">
        <v>1193</v>
      </c>
      <c r="L58" s="572" t="s">
        <v>883</v>
      </c>
      <c r="M58" s="572"/>
      <c r="N58" s="572"/>
      <c r="O58" s="241" t="s">
        <v>58</v>
      </c>
      <c r="P58" s="243">
        <v>1</v>
      </c>
      <c r="Q58" s="244">
        <v>100000</v>
      </c>
      <c r="R58" s="245">
        <v>87.83</v>
      </c>
      <c r="S58" s="2" t="s">
        <v>66</v>
      </c>
      <c r="T58" s="2" t="s">
        <v>930</v>
      </c>
      <c r="U58" s="2" t="s">
        <v>621</v>
      </c>
      <c r="V58" s="109">
        <v>0</v>
      </c>
      <c r="W58" s="579">
        <v>0.01</v>
      </c>
      <c r="X58" s="130" t="s">
        <v>306</v>
      </c>
      <c r="Y58" s="247">
        <f t="shared" si="14"/>
        <v>87830</v>
      </c>
      <c r="Z58" s="7">
        <f t="shared" si="17"/>
        <v>3.7906777028706264E-3</v>
      </c>
      <c r="AA58" s="17">
        <f t="shared" si="15"/>
        <v>3.7906777028706264E-3</v>
      </c>
      <c r="AB58" s="196" t="str">
        <f t="shared" si="16"/>
        <v/>
      </c>
      <c r="AC58" s="247">
        <f t="shared" si="7"/>
        <v>0</v>
      </c>
      <c r="AD58" s="246">
        <f t="shared" si="8"/>
        <v>0</v>
      </c>
      <c r="AE58" s="18">
        <f t="shared" si="9"/>
        <v>0</v>
      </c>
      <c r="AF58" s="247">
        <f t="shared" si="10"/>
        <v>0</v>
      </c>
      <c r="AG58" s="247">
        <f t="shared" si="11"/>
        <v>0</v>
      </c>
      <c r="AH58" s="45">
        <f t="shared" si="12"/>
        <v>100000</v>
      </c>
      <c r="AI58" s="46">
        <f t="shared" si="13"/>
        <v>3.7906777028706264E-3</v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</row>
    <row r="59" spans="1:67" x14ac:dyDescent="0.25">
      <c r="A59" s="585"/>
      <c r="B59" s="19"/>
      <c r="C59" s="19"/>
      <c r="D59" s="19"/>
      <c r="E59" s="19"/>
      <c r="F59" s="19"/>
      <c r="G59" s="43"/>
      <c r="H59" s="197" t="s">
        <v>1270</v>
      </c>
      <c r="I59" s="242" t="s">
        <v>536</v>
      </c>
      <c r="J59" s="242" t="s">
        <v>738</v>
      </c>
      <c r="K59" s="242" t="s">
        <v>1271</v>
      </c>
      <c r="L59" s="572" t="s">
        <v>884</v>
      </c>
      <c r="M59" s="572"/>
      <c r="N59" s="572"/>
      <c r="O59" s="241" t="s">
        <v>58</v>
      </c>
      <c r="P59" s="243">
        <v>1</v>
      </c>
      <c r="Q59" s="244">
        <v>400000</v>
      </c>
      <c r="R59" s="245">
        <v>72.653829999999999</v>
      </c>
      <c r="S59" s="2" t="s">
        <v>66</v>
      </c>
      <c r="T59" s="2" t="s">
        <v>930</v>
      </c>
      <c r="U59" s="2" t="s">
        <v>621</v>
      </c>
      <c r="V59" s="109">
        <v>0</v>
      </c>
      <c r="W59" s="579">
        <v>0.01</v>
      </c>
      <c r="X59" s="130" t="s">
        <v>306</v>
      </c>
      <c r="Y59" s="247">
        <f t="shared" si="14"/>
        <v>290615.32</v>
      </c>
      <c r="Z59" s="7">
        <f t="shared" si="17"/>
        <v>1.2542741815286486E-2</v>
      </c>
      <c r="AA59" s="17">
        <f t="shared" si="15"/>
        <v>1.2542741815286486E-2</v>
      </c>
      <c r="AB59" s="196" t="str">
        <f t="shared" si="16"/>
        <v/>
      </c>
      <c r="AC59" s="247">
        <f t="shared" si="7"/>
        <v>0</v>
      </c>
      <c r="AD59" s="246">
        <f t="shared" si="8"/>
        <v>0</v>
      </c>
      <c r="AE59" s="18">
        <f t="shared" si="9"/>
        <v>0</v>
      </c>
      <c r="AF59" s="247">
        <f t="shared" si="10"/>
        <v>0</v>
      </c>
      <c r="AG59" s="247">
        <f t="shared" si="11"/>
        <v>0</v>
      </c>
      <c r="AH59" s="45">
        <f t="shared" si="12"/>
        <v>400000</v>
      </c>
      <c r="AI59" s="46">
        <f t="shared" si="13"/>
        <v>1.2542741815286486E-2</v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</row>
    <row r="60" spans="1:67" x14ac:dyDescent="0.25">
      <c r="A60" s="585"/>
      <c r="B60" s="19"/>
      <c r="C60" s="19"/>
      <c r="D60" s="19"/>
      <c r="E60" s="19"/>
      <c r="F60" s="19"/>
      <c r="G60" s="43"/>
      <c r="H60" s="197" t="s">
        <v>1289</v>
      </c>
      <c r="I60" s="242" t="s">
        <v>536</v>
      </c>
      <c r="J60" s="242" t="s">
        <v>745</v>
      </c>
      <c r="K60" s="242" t="s">
        <v>1290</v>
      </c>
      <c r="L60" s="572" t="s">
        <v>891</v>
      </c>
      <c r="M60" s="572"/>
      <c r="N60" s="572"/>
      <c r="O60" s="241" t="s">
        <v>58</v>
      </c>
      <c r="P60" s="243">
        <v>1</v>
      </c>
      <c r="Q60" s="244">
        <v>400000</v>
      </c>
      <c r="R60" s="245">
        <v>87.51</v>
      </c>
      <c r="S60" s="2" t="s">
        <v>66</v>
      </c>
      <c r="T60" s="2" t="s">
        <v>930</v>
      </c>
      <c r="U60" s="2" t="s">
        <v>621</v>
      </c>
      <c r="V60" s="109">
        <v>0</v>
      </c>
      <c r="W60" s="579">
        <v>0.01</v>
      </c>
      <c r="X60" s="130" t="s">
        <v>306</v>
      </c>
      <c r="Y60" s="247">
        <f t="shared" si="14"/>
        <v>350040.00000000006</v>
      </c>
      <c r="Z60" s="7">
        <f t="shared" si="17"/>
        <v>1.510746696018256E-2</v>
      </c>
      <c r="AA60" s="17">
        <f t="shared" si="15"/>
        <v>1.510746696018256E-2</v>
      </c>
      <c r="AB60" s="196" t="str">
        <f t="shared" si="16"/>
        <v/>
      </c>
      <c r="AC60" s="247">
        <f t="shared" si="7"/>
        <v>0</v>
      </c>
      <c r="AD60" s="246">
        <f t="shared" si="8"/>
        <v>0</v>
      </c>
      <c r="AE60" s="18">
        <f t="shared" si="9"/>
        <v>0</v>
      </c>
      <c r="AF60" s="247">
        <f t="shared" si="10"/>
        <v>0</v>
      </c>
      <c r="AG60" s="247">
        <f t="shared" si="11"/>
        <v>0</v>
      </c>
      <c r="AH60" s="45">
        <f t="shared" si="12"/>
        <v>400000</v>
      </c>
      <c r="AI60" s="46">
        <f t="shared" si="13"/>
        <v>1.5107466960182557E-2</v>
      </c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x14ac:dyDescent="0.25">
      <c r="A61" s="585"/>
      <c r="B61" s="19"/>
      <c r="C61" s="19"/>
      <c r="D61" s="19"/>
      <c r="E61" s="19"/>
      <c r="F61" s="19"/>
      <c r="G61" s="43"/>
      <c r="H61" s="197" t="s">
        <v>1175</v>
      </c>
      <c r="I61" s="242" t="s">
        <v>536</v>
      </c>
      <c r="J61" s="242" t="s">
        <v>702</v>
      </c>
      <c r="K61" s="242" t="s">
        <v>549</v>
      </c>
      <c r="L61" s="572" t="s">
        <v>12</v>
      </c>
      <c r="M61" s="572"/>
      <c r="N61" s="572"/>
      <c r="O61" s="241" t="s">
        <v>58</v>
      </c>
      <c r="P61" s="243">
        <v>1</v>
      </c>
      <c r="Q61" s="244">
        <v>8500</v>
      </c>
      <c r="R61" s="245">
        <v>134.24</v>
      </c>
      <c r="S61" s="2" t="s">
        <v>13</v>
      </c>
      <c r="T61" s="2" t="s">
        <v>231</v>
      </c>
      <c r="U61" s="2" t="s">
        <v>621</v>
      </c>
      <c r="V61" s="109">
        <v>0</v>
      </c>
      <c r="W61" s="579">
        <v>1</v>
      </c>
      <c r="X61" s="130">
        <v>4.9797748523760434E-2</v>
      </c>
      <c r="Y61" s="247">
        <f t="shared" si="14"/>
        <v>1141040</v>
      </c>
      <c r="Z61" s="7">
        <f t="shared" si="17"/>
        <v>4.9246440693197079E-2</v>
      </c>
      <c r="AA61" s="17">
        <f t="shared" si="15"/>
        <v>4.9246440693197079E-2</v>
      </c>
      <c r="AB61" s="196">
        <f t="shared" si="16"/>
        <v>-5.5130783056335508E-4</v>
      </c>
      <c r="AC61" s="247">
        <f t="shared" si="7"/>
        <v>0</v>
      </c>
      <c r="AD61" s="246">
        <f t="shared" si="8"/>
        <v>0</v>
      </c>
      <c r="AE61" s="18">
        <f t="shared" si="9"/>
        <v>0</v>
      </c>
      <c r="AF61" s="247">
        <f t="shared" si="10"/>
        <v>0</v>
      </c>
      <c r="AG61" s="247">
        <f t="shared" si="11"/>
        <v>0</v>
      </c>
      <c r="AH61" s="45">
        <f t="shared" si="12"/>
        <v>8500</v>
      </c>
      <c r="AI61" s="46">
        <f t="shared" si="13"/>
        <v>4.9246440693197079E-2</v>
      </c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x14ac:dyDescent="0.25">
      <c r="A62" s="585"/>
      <c r="B62" s="19"/>
      <c r="C62" s="19"/>
      <c r="D62" s="19"/>
      <c r="E62" s="19"/>
      <c r="F62" s="19"/>
      <c r="G62" s="43"/>
      <c r="H62" s="197" t="s">
        <v>1263</v>
      </c>
      <c r="I62" s="242" t="s">
        <v>536</v>
      </c>
      <c r="J62" s="242" t="s">
        <v>1264</v>
      </c>
      <c r="K62" s="242" t="s">
        <v>579</v>
      </c>
      <c r="L62" s="572" t="s">
        <v>1265</v>
      </c>
      <c r="M62" s="572"/>
      <c r="N62" s="572"/>
      <c r="O62" s="241" t="s">
        <v>58</v>
      </c>
      <c r="P62" s="243">
        <v>1</v>
      </c>
      <c r="Q62" s="244">
        <v>1000</v>
      </c>
      <c r="R62" s="245">
        <v>165.48400000000001</v>
      </c>
      <c r="S62" s="2" t="s">
        <v>239</v>
      </c>
      <c r="T62" s="2" t="s">
        <v>239</v>
      </c>
      <c r="U62" s="2" t="s">
        <v>621</v>
      </c>
      <c r="V62" s="109">
        <v>0</v>
      </c>
      <c r="W62" s="579">
        <v>1</v>
      </c>
      <c r="X62" s="130">
        <v>7.0034918026845062E-3</v>
      </c>
      <c r="Y62" s="247">
        <f t="shared" si="14"/>
        <v>165484</v>
      </c>
      <c r="Z62" s="7">
        <f t="shared" si="17"/>
        <v>7.1421667879066689E-3</v>
      </c>
      <c r="AA62" s="17">
        <f t="shared" si="15"/>
        <v>7.1421667879066689E-3</v>
      </c>
      <c r="AB62" s="196">
        <f t="shared" si="16"/>
        <v>1.3867498522216262E-4</v>
      </c>
      <c r="AC62" s="247">
        <f t="shared" si="7"/>
        <v>0</v>
      </c>
      <c r="AD62" s="246">
        <f t="shared" si="8"/>
        <v>0</v>
      </c>
      <c r="AE62" s="18">
        <f t="shared" si="9"/>
        <v>0</v>
      </c>
      <c r="AF62" s="247">
        <f t="shared" si="10"/>
        <v>0</v>
      </c>
      <c r="AG62" s="247">
        <f t="shared" si="11"/>
        <v>0</v>
      </c>
      <c r="AH62" s="45">
        <f t="shared" si="12"/>
        <v>1000</v>
      </c>
      <c r="AI62" s="46">
        <f t="shared" si="13"/>
        <v>7.1421667879066689E-3</v>
      </c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x14ac:dyDescent="0.25">
      <c r="A63" s="585"/>
      <c r="B63" s="19"/>
      <c r="C63" s="19"/>
      <c r="D63" s="19"/>
      <c r="E63" s="19"/>
      <c r="F63" s="19"/>
      <c r="G63" s="43"/>
      <c r="H63" s="197" t="s">
        <v>1124</v>
      </c>
      <c r="I63" s="242" t="s">
        <v>536</v>
      </c>
      <c r="J63" s="242" t="s">
        <v>701</v>
      </c>
      <c r="K63" s="242" t="s">
        <v>544</v>
      </c>
      <c r="L63" s="572" t="s">
        <v>53</v>
      </c>
      <c r="M63" s="572"/>
      <c r="N63" s="572"/>
      <c r="O63" s="241" t="s">
        <v>58</v>
      </c>
      <c r="P63" s="243">
        <v>1</v>
      </c>
      <c r="Q63" s="244">
        <v>1370</v>
      </c>
      <c r="R63" s="245">
        <v>2807.2049999999999</v>
      </c>
      <c r="S63" s="2" t="s">
        <v>228</v>
      </c>
      <c r="T63" s="2" t="s">
        <v>229</v>
      </c>
      <c r="U63" s="2" t="s">
        <v>621</v>
      </c>
      <c r="V63" s="109">
        <v>0</v>
      </c>
      <c r="W63" s="579">
        <v>1</v>
      </c>
      <c r="X63" s="130">
        <v>0.10248336198651539</v>
      </c>
      <c r="Y63" s="247">
        <f t="shared" si="14"/>
        <v>3845870.85</v>
      </c>
      <c r="Z63" s="7">
        <f t="shared" si="17"/>
        <v>0.1659849354345338</v>
      </c>
      <c r="AA63" s="17">
        <f t="shared" si="15"/>
        <v>0.1659849354345338</v>
      </c>
      <c r="AB63" s="196">
        <f t="shared" si="16"/>
        <v>6.3501573448018406E-2</v>
      </c>
      <c r="AC63" s="247">
        <f t="shared" si="7"/>
        <v>0</v>
      </c>
      <c r="AD63" s="246">
        <f t="shared" si="8"/>
        <v>0</v>
      </c>
      <c r="AE63" s="18">
        <f t="shared" si="9"/>
        <v>0</v>
      </c>
      <c r="AF63" s="247">
        <f t="shared" si="10"/>
        <v>0</v>
      </c>
      <c r="AG63" s="247">
        <f t="shared" si="11"/>
        <v>0</v>
      </c>
      <c r="AH63" s="45">
        <f t="shared" si="12"/>
        <v>1370</v>
      </c>
      <c r="AI63" s="46">
        <f t="shared" si="13"/>
        <v>0.1659849354345338</v>
      </c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x14ac:dyDescent="0.25">
      <c r="A64" s="585"/>
      <c r="B64" s="19"/>
      <c r="C64" s="19"/>
      <c r="D64" s="19"/>
      <c r="E64" s="19"/>
      <c r="F64" s="19"/>
      <c r="G64" s="43"/>
      <c r="H64" s="197" t="s">
        <v>1210</v>
      </c>
      <c r="I64" s="242" t="s">
        <v>536</v>
      </c>
      <c r="J64" s="242" t="s">
        <v>703</v>
      </c>
      <c r="K64" s="242" t="s">
        <v>632</v>
      </c>
      <c r="L64" s="572" t="s">
        <v>633</v>
      </c>
      <c r="M64" s="572"/>
      <c r="N64" s="572"/>
      <c r="O64" s="241" t="s">
        <v>58</v>
      </c>
      <c r="P64" s="243">
        <v>1</v>
      </c>
      <c r="Q64" s="244">
        <v>3700</v>
      </c>
      <c r="R64" s="245">
        <v>104.8</v>
      </c>
      <c r="S64" s="2" t="s">
        <v>236</v>
      </c>
      <c r="T64" s="2" t="s">
        <v>704</v>
      </c>
      <c r="U64" s="2" t="s">
        <v>623</v>
      </c>
      <c r="V64" s="109">
        <v>0</v>
      </c>
      <c r="W64" s="579">
        <v>1</v>
      </c>
      <c r="X64" s="130">
        <v>2.0050636991176984E-2</v>
      </c>
      <c r="Y64" s="247">
        <f t="shared" si="14"/>
        <v>387760</v>
      </c>
      <c r="Z64" s="7">
        <f t="shared" si="17"/>
        <v>1.6735434203177888E-2</v>
      </c>
      <c r="AA64" s="17">
        <f t="shared" si="15"/>
        <v>1.6735434203177888E-2</v>
      </c>
      <c r="AB64" s="196">
        <f t="shared" si="16"/>
        <v>-3.3152027879990963E-3</v>
      </c>
      <c r="AC64" s="247">
        <f t="shared" si="7"/>
        <v>0</v>
      </c>
      <c r="AD64" s="246">
        <f t="shared" si="8"/>
        <v>0</v>
      </c>
      <c r="AE64" s="18">
        <f t="shared" si="9"/>
        <v>0</v>
      </c>
      <c r="AF64" s="247">
        <f t="shared" si="10"/>
        <v>0</v>
      </c>
      <c r="AG64" s="247">
        <f t="shared" si="11"/>
        <v>0</v>
      </c>
      <c r="AH64" s="45">
        <f t="shared" si="12"/>
        <v>3700</v>
      </c>
      <c r="AI64" s="46">
        <f t="shared" si="13"/>
        <v>1.6735434203177888E-2</v>
      </c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x14ac:dyDescent="0.25">
      <c r="A65" s="585"/>
      <c r="B65" s="19"/>
      <c r="C65" s="19"/>
      <c r="D65" s="19"/>
      <c r="E65" s="19"/>
      <c r="F65" s="19"/>
      <c r="G65" s="43"/>
      <c r="H65" s="197" t="s">
        <v>1172</v>
      </c>
      <c r="I65" s="242" t="s">
        <v>536</v>
      </c>
      <c r="J65" s="242" t="s">
        <v>700</v>
      </c>
      <c r="K65" s="242" t="s">
        <v>542</v>
      </c>
      <c r="L65" s="572" t="s">
        <v>5</v>
      </c>
      <c r="M65" s="572"/>
      <c r="N65" s="572"/>
      <c r="O65" s="241" t="s">
        <v>58</v>
      </c>
      <c r="P65" s="243">
        <v>1</v>
      </c>
      <c r="Q65" s="244">
        <v>1050</v>
      </c>
      <c r="R65" s="245">
        <v>1117.78</v>
      </c>
      <c r="S65" s="2" t="s">
        <v>224</v>
      </c>
      <c r="T65" s="2" t="s">
        <v>225</v>
      </c>
      <c r="U65" s="2" t="s">
        <v>622</v>
      </c>
      <c r="V65" s="109">
        <v>0.3</v>
      </c>
      <c r="W65" s="579">
        <v>1</v>
      </c>
      <c r="X65" s="130">
        <v>5.2539937252692508E-2</v>
      </c>
      <c r="Y65" s="247">
        <f t="shared" si="14"/>
        <v>1173669</v>
      </c>
      <c r="Z65" s="7">
        <f t="shared" si="17"/>
        <v>5.0654684149498634E-2</v>
      </c>
      <c r="AA65" s="17">
        <f t="shared" si="15"/>
        <v>5.0654684149498634E-2</v>
      </c>
      <c r="AB65" s="196">
        <f t="shared" si="16"/>
        <v>-1.8852531031938735E-3</v>
      </c>
      <c r="AC65" s="247">
        <f t="shared" si="7"/>
        <v>0</v>
      </c>
      <c r="AD65" s="246">
        <f t="shared" si="8"/>
        <v>0</v>
      </c>
      <c r="AE65" s="18">
        <f t="shared" si="9"/>
        <v>0</v>
      </c>
      <c r="AF65" s="247">
        <f t="shared" si="10"/>
        <v>0</v>
      </c>
      <c r="AG65" s="247">
        <f t="shared" si="11"/>
        <v>0</v>
      </c>
      <c r="AH65" s="45">
        <f t="shared" si="12"/>
        <v>1050</v>
      </c>
      <c r="AI65" s="46">
        <f t="shared" si="13"/>
        <v>5.0654684149498634E-2</v>
      </c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x14ac:dyDescent="0.25">
      <c r="A66" s="585"/>
      <c r="B66" s="19"/>
      <c r="C66" s="19"/>
      <c r="D66" s="19"/>
      <c r="E66" s="19"/>
      <c r="F66" s="19"/>
      <c r="G66" s="43"/>
      <c r="H66" s="197"/>
      <c r="I66" s="242"/>
      <c r="J66" s="242"/>
      <c r="K66" s="242"/>
      <c r="L66" s="572"/>
      <c r="M66" s="572"/>
      <c r="N66" s="572"/>
      <c r="O66" s="241"/>
      <c r="P66" s="243"/>
      <c r="Q66" s="244"/>
      <c r="R66" s="245"/>
      <c r="S66" s="2"/>
      <c r="T66" s="2"/>
      <c r="U66" s="2"/>
      <c r="V66" s="109"/>
      <c r="W66" s="579"/>
      <c r="X66" s="130"/>
      <c r="Y66" s="247" t="str">
        <f t="shared" ref="Y66:Y78" si="18">IF(H66&lt;&gt;"",R66*W66*Q66*P66,"")</f>
        <v/>
      </c>
      <c r="Z66" s="7" t="str">
        <f t="shared" ref="Z66:Z78" si="19">IF(H66&lt;&gt;"",Y66/($D$6+$D$7),"")</f>
        <v/>
      </c>
      <c r="AA66" s="17" t="str">
        <f t="shared" si="15"/>
        <v/>
      </c>
      <c r="AB66" s="196" t="str">
        <f t="shared" ref="AB66:AB78" si="20">IF(AND(S66&lt;&gt;"",X66&lt;&gt;"-"),AA66-X66,"")</f>
        <v/>
      </c>
      <c r="AC66" s="247" t="str">
        <f t="shared" ref="AC66:AC78" si="21">IF(AND($AA66&lt;&gt;"",Q66&lt;&gt;""),($D$6+$D$7)*AA66-Y66,"")</f>
        <v/>
      </c>
      <c r="AD66" s="246" t="str">
        <f t="shared" ref="AD66:AD78" si="22">IF(AND($AC66&lt;&gt;""),AC66/R66/W66/P66,"")</f>
        <v/>
      </c>
      <c r="AE66" s="18" t="str">
        <f t="shared" ref="AE66:AE78" si="23">IF(Q66&lt;&gt;"",ROUND(AD66,0),"")</f>
        <v/>
      </c>
      <c r="AF66" s="247" t="str">
        <f t="shared" ref="AF66:AF78" si="24">IF(AD66&lt;&gt;"",AE66*R66*W66,"")</f>
        <v/>
      </c>
      <c r="AG66" s="247" t="str">
        <f t="shared" ref="AG66:AG78" si="25">IF(AD66&lt;&gt;"",AE66*R66*W66*P66,"")</f>
        <v/>
      </c>
      <c r="AH66" s="45" t="str">
        <f t="shared" ref="AH66:AH78" si="26">IF(H66&lt;&gt;"",AE66+Q66,"")</f>
        <v/>
      </c>
      <c r="AI66" s="46" t="str">
        <f t="shared" ref="AI66:AI78" si="27">IF(AH66&lt;&gt;"",(AH66*R66*W66*P66)/($D$6+$D$7),"")</f>
        <v/>
      </c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x14ac:dyDescent="0.25">
      <c r="A67" s="585"/>
      <c r="B67" s="19"/>
      <c r="C67" s="19"/>
      <c r="D67" s="19"/>
      <c r="E67" s="19"/>
      <c r="F67" s="19"/>
      <c r="G67" s="43"/>
      <c r="H67" s="197"/>
      <c r="I67" s="242"/>
      <c r="J67" s="242"/>
      <c r="K67" s="242"/>
      <c r="L67" s="572"/>
      <c r="M67" s="572"/>
      <c r="N67" s="572"/>
      <c r="O67" s="241"/>
      <c r="P67" s="243"/>
      <c r="Q67" s="244"/>
      <c r="R67" s="245"/>
      <c r="S67" s="2"/>
      <c r="T67" s="2"/>
      <c r="U67" s="2"/>
      <c r="V67" s="109"/>
      <c r="W67" s="579"/>
      <c r="X67" s="130"/>
      <c r="Y67" s="247" t="str">
        <f t="shared" si="18"/>
        <v/>
      </c>
      <c r="Z67" s="7" t="str">
        <f t="shared" si="19"/>
        <v/>
      </c>
      <c r="AA67" s="17" t="str">
        <f t="shared" si="15"/>
        <v/>
      </c>
      <c r="AB67" s="196" t="str">
        <f t="shared" si="20"/>
        <v/>
      </c>
      <c r="AC67" s="247" t="str">
        <f t="shared" si="21"/>
        <v/>
      </c>
      <c r="AD67" s="246" t="str">
        <f t="shared" si="22"/>
        <v/>
      </c>
      <c r="AE67" s="18" t="str">
        <f t="shared" si="23"/>
        <v/>
      </c>
      <c r="AF67" s="247" t="str">
        <f t="shared" si="24"/>
        <v/>
      </c>
      <c r="AG67" s="247" t="str">
        <f t="shared" si="25"/>
        <v/>
      </c>
      <c r="AH67" s="45" t="str">
        <f t="shared" si="26"/>
        <v/>
      </c>
      <c r="AI67" s="46" t="str">
        <f t="shared" si="27"/>
        <v/>
      </c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</row>
    <row r="68" spans="1:67" x14ac:dyDescent="0.25">
      <c r="A68" s="585"/>
      <c r="B68" s="19"/>
      <c r="C68" s="19"/>
      <c r="D68" s="19"/>
      <c r="E68" s="19"/>
      <c r="F68" s="19"/>
      <c r="G68" s="43"/>
      <c r="H68" s="197"/>
      <c r="I68" s="242"/>
      <c r="J68" s="242"/>
      <c r="K68" s="242"/>
      <c r="L68" s="572"/>
      <c r="M68" s="572"/>
      <c r="N68" s="572"/>
      <c r="O68" s="241"/>
      <c r="P68" s="243"/>
      <c r="Q68" s="244"/>
      <c r="R68" s="245"/>
      <c r="S68" s="2"/>
      <c r="T68" s="2"/>
      <c r="U68" s="2"/>
      <c r="V68" s="109"/>
      <c r="W68" s="579"/>
      <c r="X68" s="130"/>
      <c r="Y68" s="247" t="str">
        <f t="shared" si="18"/>
        <v/>
      </c>
      <c r="Z68" s="7" t="str">
        <f t="shared" si="19"/>
        <v/>
      </c>
      <c r="AA68" s="17" t="str">
        <f t="shared" si="15"/>
        <v/>
      </c>
      <c r="AB68" s="196" t="str">
        <f t="shared" si="20"/>
        <v/>
      </c>
      <c r="AC68" s="247" t="str">
        <f t="shared" si="21"/>
        <v/>
      </c>
      <c r="AD68" s="246" t="str">
        <f t="shared" si="22"/>
        <v/>
      </c>
      <c r="AE68" s="18" t="str">
        <f t="shared" si="23"/>
        <v/>
      </c>
      <c r="AF68" s="247" t="str">
        <f t="shared" si="24"/>
        <v/>
      </c>
      <c r="AG68" s="247" t="str">
        <f t="shared" si="25"/>
        <v/>
      </c>
      <c r="AH68" s="45" t="str">
        <f t="shared" si="26"/>
        <v/>
      </c>
      <c r="AI68" s="46" t="str">
        <f t="shared" si="27"/>
        <v/>
      </c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x14ac:dyDescent="0.25">
      <c r="A69" s="585"/>
      <c r="B69" s="19"/>
      <c r="C69" s="19"/>
      <c r="D69" s="19"/>
      <c r="E69" s="19"/>
      <c r="F69" s="19"/>
      <c r="G69" s="43"/>
      <c r="H69" s="197"/>
      <c r="I69" s="242"/>
      <c r="J69" s="242"/>
      <c r="K69" s="242"/>
      <c r="L69" s="572"/>
      <c r="M69" s="572"/>
      <c r="N69" s="572"/>
      <c r="O69" s="241"/>
      <c r="P69" s="243"/>
      <c r="Q69" s="244"/>
      <c r="R69" s="245"/>
      <c r="S69" s="2"/>
      <c r="T69" s="2"/>
      <c r="U69" s="2"/>
      <c r="V69" s="109"/>
      <c r="W69" s="579"/>
      <c r="X69" s="130"/>
      <c r="Y69" s="247" t="str">
        <f t="shared" si="18"/>
        <v/>
      </c>
      <c r="Z69" s="7" t="str">
        <f t="shared" si="19"/>
        <v/>
      </c>
      <c r="AA69" s="17" t="str">
        <f t="shared" si="15"/>
        <v/>
      </c>
      <c r="AB69" s="196" t="str">
        <f t="shared" si="20"/>
        <v/>
      </c>
      <c r="AC69" s="247" t="str">
        <f t="shared" si="21"/>
        <v/>
      </c>
      <c r="AD69" s="246" t="str">
        <f t="shared" si="22"/>
        <v/>
      </c>
      <c r="AE69" s="18" t="str">
        <f t="shared" si="23"/>
        <v/>
      </c>
      <c r="AF69" s="247" t="str">
        <f t="shared" si="24"/>
        <v/>
      </c>
      <c r="AG69" s="247" t="str">
        <f t="shared" si="25"/>
        <v/>
      </c>
      <c r="AH69" s="45" t="str">
        <f t="shared" si="26"/>
        <v/>
      </c>
      <c r="AI69" s="46" t="str">
        <f t="shared" si="27"/>
        <v/>
      </c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</row>
    <row r="70" spans="1:67" x14ac:dyDescent="0.25">
      <c r="A70" s="585"/>
      <c r="B70" s="19"/>
      <c r="C70" s="19"/>
      <c r="D70" s="19"/>
      <c r="E70" s="19"/>
      <c r="F70" s="19"/>
      <c r="G70" s="43"/>
      <c r="H70" s="197"/>
      <c r="I70" s="242"/>
      <c r="J70" s="242"/>
      <c r="K70" s="242"/>
      <c r="L70" s="572"/>
      <c r="M70" s="572"/>
      <c r="N70" s="572"/>
      <c r="O70" s="241"/>
      <c r="P70" s="243"/>
      <c r="Q70" s="244"/>
      <c r="R70" s="245"/>
      <c r="S70" s="2"/>
      <c r="T70" s="2"/>
      <c r="U70" s="2"/>
      <c r="V70" s="109"/>
      <c r="W70" s="579"/>
      <c r="X70" s="130"/>
      <c r="Y70" s="247" t="str">
        <f t="shared" si="18"/>
        <v/>
      </c>
      <c r="Z70" s="7" t="str">
        <f t="shared" si="19"/>
        <v/>
      </c>
      <c r="AA70" s="17" t="str">
        <f t="shared" si="15"/>
        <v/>
      </c>
      <c r="AB70" s="196" t="str">
        <f t="shared" si="20"/>
        <v/>
      </c>
      <c r="AC70" s="247" t="str">
        <f t="shared" si="21"/>
        <v/>
      </c>
      <c r="AD70" s="246" t="str">
        <f t="shared" si="22"/>
        <v/>
      </c>
      <c r="AE70" s="18" t="str">
        <f t="shared" si="23"/>
        <v/>
      </c>
      <c r="AF70" s="247" t="str">
        <f t="shared" si="24"/>
        <v/>
      </c>
      <c r="AG70" s="247" t="str">
        <f t="shared" si="25"/>
        <v/>
      </c>
      <c r="AH70" s="45" t="str">
        <f t="shared" si="26"/>
        <v/>
      </c>
      <c r="AI70" s="46" t="str">
        <f t="shared" si="27"/>
        <v/>
      </c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</row>
    <row r="71" spans="1:67" x14ac:dyDescent="0.25">
      <c r="A71" s="585"/>
      <c r="B71" s="19"/>
      <c r="C71" s="19"/>
      <c r="D71" s="19"/>
      <c r="E71" s="19"/>
      <c r="F71" s="19"/>
      <c r="G71" s="43"/>
      <c r="H71" s="197"/>
      <c r="I71" s="242"/>
      <c r="J71" s="242"/>
      <c r="K71" s="242"/>
      <c r="L71" s="572"/>
      <c r="M71" s="572"/>
      <c r="N71" s="572"/>
      <c r="O71" s="241"/>
      <c r="P71" s="243"/>
      <c r="Q71" s="244"/>
      <c r="R71" s="245"/>
      <c r="S71" s="2"/>
      <c r="T71" s="2"/>
      <c r="U71" s="2"/>
      <c r="V71" s="109"/>
      <c r="W71" s="579"/>
      <c r="X71" s="130"/>
      <c r="Y71" s="247" t="str">
        <f t="shared" si="18"/>
        <v/>
      </c>
      <c r="Z71" s="7" t="str">
        <f t="shared" si="19"/>
        <v/>
      </c>
      <c r="AA71" s="17" t="str">
        <f t="shared" si="15"/>
        <v/>
      </c>
      <c r="AB71" s="196" t="str">
        <f t="shared" si="20"/>
        <v/>
      </c>
      <c r="AC71" s="247" t="str">
        <f t="shared" si="21"/>
        <v/>
      </c>
      <c r="AD71" s="246" t="str">
        <f t="shared" si="22"/>
        <v/>
      </c>
      <c r="AE71" s="18" t="str">
        <f t="shared" si="23"/>
        <v/>
      </c>
      <c r="AF71" s="247" t="str">
        <f t="shared" si="24"/>
        <v/>
      </c>
      <c r="AG71" s="247" t="str">
        <f t="shared" si="25"/>
        <v/>
      </c>
      <c r="AH71" s="45" t="str">
        <f t="shared" si="26"/>
        <v/>
      </c>
      <c r="AI71" s="46" t="str">
        <f t="shared" si="27"/>
        <v/>
      </c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</row>
    <row r="72" spans="1:67" x14ac:dyDescent="0.25">
      <c r="A72" s="585"/>
      <c r="B72" s="19"/>
      <c r="C72" s="19"/>
      <c r="D72" s="19"/>
      <c r="E72" s="19"/>
      <c r="F72" s="19"/>
      <c r="G72" s="43"/>
      <c r="H72" s="197"/>
      <c r="I72" s="242"/>
      <c r="J72" s="242"/>
      <c r="K72" s="242"/>
      <c r="L72" s="572"/>
      <c r="M72" s="572"/>
      <c r="N72" s="572"/>
      <c r="O72" s="241"/>
      <c r="P72" s="243"/>
      <c r="Q72" s="244"/>
      <c r="R72" s="245"/>
      <c r="S72" s="2"/>
      <c r="T72" s="2"/>
      <c r="U72" s="2"/>
      <c r="V72" s="109"/>
      <c r="W72" s="579"/>
      <c r="X72" s="130"/>
      <c r="Y72" s="247" t="str">
        <f t="shared" si="18"/>
        <v/>
      </c>
      <c r="Z72" s="7" t="str">
        <f t="shared" si="19"/>
        <v/>
      </c>
      <c r="AA72" s="17" t="str">
        <f t="shared" si="15"/>
        <v/>
      </c>
      <c r="AB72" s="196" t="str">
        <f t="shared" si="20"/>
        <v/>
      </c>
      <c r="AC72" s="247" t="str">
        <f t="shared" si="21"/>
        <v/>
      </c>
      <c r="AD72" s="246" t="str">
        <f t="shared" si="22"/>
        <v/>
      </c>
      <c r="AE72" s="18" t="str">
        <f t="shared" si="23"/>
        <v/>
      </c>
      <c r="AF72" s="247" t="str">
        <f t="shared" si="24"/>
        <v/>
      </c>
      <c r="AG72" s="247" t="str">
        <f t="shared" si="25"/>
        <v/>
      </c>
      <c r="AH72" s="45" t="str">
        <f t="shared" si="26"/>
        <v/>
      </c>
      <c r="AI72" s="46" t="str">
        <f t="shared" si="27"/>
        <v/>
      </c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</row>
    <row r="73" spans="1:67" x14ac:dyDescent="0.25">
      <c r="A73" s="585"/>
      <c r="B73" s="19"/>
      <c r="C73" s="19"/>
      <c r="D73" s="19"/>
      <c r="E73" s="19"/>
      <c r="F73" s="19"/>
      <c r="G73" s="43"/>
      <c r="H73" s="197"/>
      <c r="I73" s="242"/>
      <c r="J73" s="242"/>
      <c r="K73" s="242"/>
      <c r="L73" s="572"/>
      <c r="M73" s="572"/>
      <c r="N73" s="572"/>
      <c r="O73" s="241"/>
      <c r="P73" s="243"/>
      <c r="Q73" s="244"/>
      <c r="R73" s="245"/>
      <c r="S73" s="2"/>
      <c r="T73" s="2"/>
      <c r="U73" s="2"/>
      <c r="V73" s="109"/>
      <c r="W73" s="579"/>
      <c r="X73" s="130"/>
      <c r="Y73" s="247" t="str">
        <f t="shared" si="18"/>
        <v/>
      </c>
      <c r="Z73" s="7" t="str">
        <f t="shared" si="19"/>
        <v/>
      </c>
      <c r="AA73" s="17" t="str">
        <f t="shared" si="15"/>
        <v/>
      </c>
      <c r="AB73" s="196" t="str">
        <f t="shared" si="20"/>
        <v/>
      </c>
      <c r="AC73" s="247" t="str">
        <f t="shared" si="21"/>
        <v/>
      </c>
      <c r="AD73" s="246" t="str">
        <f t="shared" si="22"/>
        <v/>
      </c>
      <c r="AE73" s="18" t="str">
        <f t="shared" si="23"/>
        <v/>
      </c>
      <c r="AF73" s="247" t="str">
        <f t="shared" si="24"/>
        <v/>
      </c>
      <c r="AG73" s="247" t="str">
        <f t="shared" si="25"/>
        <v/>
      </c>
      <c r="AH73" s="45" t="str">
        <f t="shared" si="26"/>
        <v/>
      </c>
      <c r="AI73" s="46" t="str">
        <f t="shared" si="27"/>
        <v/>
      </c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</row>
    <row r="74" spans="1:67" x14ac:dyDescent="0.25">
      <c r="A74" s="585"/>
      <c r="B74" s="19"/>
      <c r="C74" s="19"/>
      <c r="D74" s="19"/>
      <c r="E74" s="19"/>
      <c r="F74" s="19"/>
      <c r="G74" s="43"/>
      <c r="H74" s="197"/>
      <c r="I74" s="242"/>
      <c r="J74" s="242"/>
      <c r="K74" s="242"/>
      <c r="L74" s="572"/>
      <c r="M74" s="572"/>
      <c r="N74" s="572"/>
      <c r="O74" s="241"/>
      <c r="P74" s="243"/>
      <c r="Q74" s="244"/>
      <c r="R74" s="245"/>
      <c r="S74" s="2"/>
      <c r="T74" s="2"/>
      <c r="U74" s="2"/>
      <c r="V74" s="109"/>
      <c r="W74" s="579"/>
      <c r="X74" s="130"/>
      <c r="Y74" s="247" t="str">
        <f t="shared" si="18"/>
        <v/>
      </c>
      <c r="Z74" s="7" t="str">
        <f t="shared" si="19"/>
        <v/>
      </c>
      <c r="AA74" s="17" t="str">
        <f t="shared" si="15"/>
        <v/>
      </c>
      <c r="AB74" s="196" t="str">
        <f t="shared" si="20"/>
        <v/>
      </c>
      <c r="AC74" s="247" t="str">
        <f t="shared" si="21"/>
        <v/>
      </c>
      <c r="AD74" s="246" t="str">
        <f t="shared" si="22"/>
        <v/>
      </c>
      <c r="AE74" s="18" t="str">
        <f t="shared" si="23"/>
        <v/>
      </c>
      <c r="AF74" s="247" t="str">
        <f t="shared" si="24"/>
        <v/>
      </c>
      <c r="AG74" s="247" t="str">
        <f t="shared" si="25"/>
        <v/>
      </c>
      <c r="AH74" s="45" t="str">
        <f t="shared" si="26"/>
        <v/>
      </c>
      <c r="AI74" s="46" t="str">
        <f t="shared" si="27"/>
        <v/>
      </c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</row>
    <row r="75" spans="1:67" x14ac:dyDescent="0.25">
      <c r="A75" s="585"/>
      <c r="B75" s="19"/>
      <c r="C75" s="19"/>
      <c r="D75" s="19"/>
      <c r="E75" s="19"/>
      <c r="F75" s="19"/>
      <c r="G75" s="43"/>
      <c r="H75" s="197"/>
      <c r="I75" s="242"/>
      <c r="J75" s="242"/>
      <c r="K75" s="242"/>
      <c r="L75" s="572"/>
      <c r="M75" s="572"/>
      <c r="N75" s="572"/>
      <c r="O75" s="241"/>
      <c r="P75" s="243"/>
      <c r="Q75" s="244"/>
      <c r="R75" s="245"/>
      <c r="S75" s="2"/>
      <c r="T75" s="2"/>
      <c r="U75" s="2"/>
      <c r="V75" s="109"/>
      <c r="W75" s="579"/>
      <c r="X75" s="130"/>
      <c r="Y75" s="247" t="str">
        <f t="shared" si="18"/>
        <v/>
      </c>
      <c r="Z75" s="7" t="str">
        <f t="shared" si="19"/>
        <v/>
      </c>
      <c r="AA75" s="17" t="str">
        <f t="shared" si="15"/>
        <v/>
      </c>
      <c r="AB75" s="196" t="str">
        <f t="shared" si="20"/>
        <v/>
      </c>
      <c r="AC75" s="247" t="str">
        <f t="shared" si="21"/>
        <v/>
      </c>
      <c r="AD75" s="246" t="str">
        <f t="shared" si="22"/>
        <v/>
      </c>
      <c r="AE75" s="18" t="str">
        <f t="shared" si="23"/>
        <v/>
      </c>
      <c r="AF75" s="247" t="str">
        <f t="shared" si="24"/>
        <v/>
      </c>
      <c r="AG75" s="247" t="str">
        <f t="shared" si="25"/>
        <v/>
      </c>
      <c r="AH75" s="45" t="str">
        <f t="shared" si="26"/>
        <v/>
      </c>
      <c r="AI75" s="46" t="str">
        <f t="shared" si="27"/>
        <v/>
      </c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x14ac:dyDescent="0.25">
      <c r="A76" s="585"/>
      <c r="B76" s="19"/>
      <c r="C76" s="19"/>
      <c r="D76" s="19"/>
      <c r="E76" s="19"/>
      <c r="F76" s="19"/>
      <c r="G76" s="43"/>
      <c r="H76" s="197"/>
      <c r="I76" s="242"/>
      <c r="J76" s="242"/>
      <c r="K76" s="242"/>
      <c r="L76" s="572"/>
      <c r="M76" s="572"/>
      <c r="N76" s="572"/>
      <c r="O76" s="241"/>
      <c r="P76" s="243"/>
      <c r="Q76" s="244"/>
      <c r="R76" s="245"/>
      <c r="S76" s="2"/>
      <c r="T76" s="2"/>
      <c r="U76" s="2"/>
      <c r="V76" s="109"/>
      <c r="W76" s="579"/>
      <c r="X76" s="130"/>
      <c r="Y76" s="247" t="str">
        <f t="shared" si="18"/>
        <v/>
      </c>
      <c r="Z76" s="7" t="str">
        <f t="shared" si="19"/>
        <v/>
      </c>
      <c r="AA76" s="17" t="str">
        <f t="shared" si="15"/>
        <v/>
      </c>
      <c r="AB76" s="196" t="str">
        <f t="shared" si="20"/>
        <v/>
      </c>
      <c r="AC76" s="247" t="str">
        <f t="shared" si="21"/>
        <v/>
      </c>
      <c r="AD76" s="246" t="str">
        <f t="shared" si="22"/>
        <v/>
      </c>
      <c r="AE76" s="18" t="str">
        <f t="shared" si="23"/>
        <v/>
      </c>
      <c r="AF76" s="247" t="str">
        <f t="shared" si="24"/>
        <v/>
      </c>
      <c r="AG76" s="247" t="str">
        <f t="shared" si="25"/>
        <v/>
      </c>
      <c r="AH76" s="45" t="str">
        <f t="shared" si="26"/>
        <v/>
      </c>
      <c r="AI76" s="46" t="str">
        <f t="shared" si="27"/>
        <v/>
      </c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x14ac:dyDescent="0.25">
      <c r="A77" s="585"/>
      <c r="B77" s="19"/>
      <c r="C77" s="19"/>
      <c r="D77" s="19"/>
      <c r="E77" s="19"/>
      <c r="F77" s="19"/>
      <c r="G77" s="43"/>
      <c r="H77" s="197"/>
      <c r="I77" s="242"/>
      <c r="J77" s="242"/>
      <c r="K77" s="242"/>
      <c r="L77" s="572"/>
      <c r="M77" s="572"/>
      <c r="N77" s="572"/>
      <c r="O77" s="241"/>
      <c r="P77" s="243"/>
      <c r="Q77" s="244"/>
      <c r="R77" s="245"/>
      <c r="S77" s="2"/>
      <c r="T77" s="2"/>
      <c r="U77" s="2"/>
      <c r="V77" s="109"/>
      <c r="W77" s="579"/>
      <c r="X77" s="130"/>
      <c r="Y77" s="247" t="str">
        <f t="shared" si="18"/>
        <v/>
      </c>
      <c r="Z77" s="7" t="str">
        <f t="shared" si="19"/>
        <v/>
      </c>
      <c r="AA77" s="17" t="str">
        <f t="shared" si="15"/>
        <v/>
      </c>
      <c r="AB77" s="196" t="str">
        <f t="shared" si="20"/>
        <v/>
      </c>
      <c r="AC77" s="247" t="str">
        <f t="shared" si="21"/>
        <v/>
      </c>
      <c r="AD77" s="246" t="str">
        <f t="shared" si="22"/>
        <v/>
      </c>
      <c r="AE77" s="18" t="str">
        <f t="shared" si="23"/>
        <v/>
      </c>
      <c r="AF77" s="247" t="str">
        <f t="shared" si="24"/>
        <v/>
      </c>
      <c r="AG77" s="247" t="str">
        <f t="shared" si="25"/>
        <v/>
      </c>
      <c r="AH77" s="45" t="str">
        <f t="shared" si="26"/>
        <v/>
      </c>
      <c r="AI77" s="46" t="str">
        <f t="shared" si="27"/>
        <v/>
      </c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x14ac:dyDescent="0.25">
      <c r="A78" s="585"/>
      <c r="B78" s="19"/>
      <c r="C78" s="19"/>
      <c r="D78" s="19"/>
      <c r="E78" s="19"/>
      <c r="F78" s="19"/>
      <c r="G78" s="43"/>
      <c r="H78" s="197"/>
      <c r="I78" s="242"/>
      <c r="J78" s="242"/>
      <c r="K78" s="242"/>
      <c r="L78" s="572"/>
      <c r="M78" s="572"/>
      <c r="N78" s="572"/>
      <c r="O78" s="241"/>
      <c r="P78" s="243"/>
      <c r="Q78" s="244"/>
      <c r="R78" s="245"/>
      <c r="S78" s="2"/>
      <c r="T78" s="2"/>
      <c r="U78" s="2"/>
      <c r="V78" s="109"/>
      <c r="W78" s="579"/>
      <c r="X78" s="130"/>
      <c r="Y78" s="247" t="str">
        <f t="shared" si="18"/>
        <v/>
      </c>
      <c r="Z78" s="7" t="str">
        <f t="shared" si="19"/>
        <v/>
      </c>
      <c r="AA78" s="17" t="str">
        <f t="shared" si="15"/>
        <v/>
      </c>
      <c r="AB78" s="196" t="str">
        <f t="shared" si="20"/>
        <v/>
      </c>
      <c r="AC78" s="247" t="str">
        <f t="shared" si="21"/>
        <v/>
      </c>
      <c r="AD78" s="246" t="str">
        <f t="shared" si="22"/>
        <v/>
      </c>
      <c r="AE78" s="18" t="str">
        <f t="shared" si="23"/>
        <v/>
      </c>
      <c r="AF78" s="247" t="str">
        <f t="shared" si="24"/>
        <v/>
      </c>
      <c r="AG78" s="247" t="str">
        <f t="shared" si="25"/>
        <v/>
      </c>
      <c r="AH78" s="45" t="str">
        <f t="shared" si="26"/>
        <v/>
      </c>
      <c r="AI78" s="46" t="str">
        <f t="shared" si="27"/>
        <v/>
      </c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x14ac:dyDescent="0.25">
      <c r="A79" s="585"/>
      <c r="B79" s="19"/>
      <c r="C79" s="19"/>
      <c r="D79" s="19"/>
      <c r="E79" s="19"/>
      <c r="F79" s="19"/>
      <c r="G79" s="43"/>
      <c r="H79" s="197"/>
      <c r="I79" s="242"/>
      <c r="J79" s="242"/>
      <c r="K79" s="242"/>
      <c r="L79" s="572"/>
      <c r="M79" s="572"/>
      <c r="N79" s="572"/>
      <c r="O79" s="241"/>
      <c r="P79" s="243"/>
      <c r="Q79" s="244"/>
      <c r="R79" s="245"/>
      <c r="S79" s="2"/>
      <c r="T79" s="2"/>
      <c r="U79" s="2"/>
      <c r="V79" s="109"/>
      <c r="W79" s="579"/>
      <c r="X79" s="130"/>
      <c r="Y79" s="247" t="str">
        <f t="shared" ref="Y79:Y100" si="28">IF(H79&lt;&gt;"",R79*W79*Q79*P79,"")</f>
        <v/>
      </c>
      <c r="Z79" s="7" t="str">
        <f t="shared" ref="Z79:Z100" si="29">IF(H79&lt;&gt;"",Y79/($D$6+$D$7),"")</f>
        <v/>
      </c>
      <c r="AA79" s="17" t="str">
        <f t="shared" ref="AA79:AA100" si="30">IF(S79&lt;&gt;"",Z79,"")</f>
        <v/>
      </c>
      <c r="AB79" s="196" t="str">
        <f t="shared" ref="AB79:AB100" si="31">IF(AND(S79&lt;&gt;"",X79&lt;&gt;"-"),AA79-X79,"")</f>
        <v/>
      </c>
      <c r="AC79" s="247" t="str">
        <f t="shared" ref="AC79:AC100" si="32">IF(AND($AA79&lt;&gt;"",Q79&lt;&gt;""),($D$6+$D$7)*AA79-Y79,"")</f>
        <v/>
      </c>
      <c r="AD79" s="246" t="str">
        <f t="shared" ref="AD79:AD100" si="33">IF(AND($AC79&lt;&gt;""),AC79/R79/W79/P79,"")</f>
        <v/>
      </c>
      <c r="AE79" s="18" t="str">
        <f t="shared" ref="AE79:AE100" si="34">IF(Q79&lt;&gt;"",ROUND(AD79,0),"")</f>
        <v/>
      </c>
      <c r="AF79" s="247" t="str">
        <f t="shared" ref="AF79:AF100" si="35">IF(AD79&lt;&gt;"",AE79*R79*W79,"")</f>
        <v/>
      </c>
      <c r="AG79" s="247" t="str">
        <f t="shared" ref="AG79:AG100" si="36">IF(AD79&lt;&gt;"",AE79*R79*W79*P79,"")</f>
        <v/>
      </c>
      <c r="AH79" s="45" t="str">
        <f t="shared" ref="AH79:AH100" si="37">IF(H79&lt;&gt;"",AE79+Q79,"")</f>
        <v/>
      </c>
      <c r="AI79" s="46" t="str">
        <f t="shared" ref="AI79:AI100" si="38">IF(AH79&lt;&gt;"",(AH79*R79*W79*P79)/($D$6+$D$7),"")</f>
        <v/>
      </c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x14ac:dyDescent="0.25">
      <c r="A80" s="585"/>
      <c r="B80" s="19"/>
      <c r="C80" s="19"/>
      <c r="D80" s="19"/>
      <c r="E80" s="19"/>
      <c r="F80" s="19"/>
      <c r="G80" s="43"/>
      <c r="H80" s="197"/>
      <c r="I80" s="242"/>
      <c r="J80" s="242"/>
      <c r="K80" s="242"/>
      <c r="L80" s="572"/>
      <c r="M80" s="572"/>
      <c r="N80" s="572"/>
      <c r="O80" s="241"/>
      <c r="P80" s="243"/>
      <c r="Q80" s="244"/>
      <c r="R80" s="245"/>
      <c r="S80" s="2"/>
      <c r="T80" s="2"/>
      <c r="U80" s="2"/>
      <c r="V80" s="109"/>
      <c r="W80" s="579"/>
      <c r="X80" s="130"/>
      <c r="Y80" s="247" t="str">
        <f t="shared" si="28"/>
        <v/>
      </c>
      <c r="Z80" s="7" t="str">
        <f t="shared" si="29"/>
        <v/>
      </c>
      <c r="AA80" s="17" t="str">
        <f t="shared" si="30"/>
        <v/>
      </c>
      <c r="AB80" s="196" t="str">
        <f t="shared" si="31"/>
        <v/>
      </c>
      <c r="AC80" s="247" t="str">
        <f t="shared" si="32"/>
        <v/>
      </c>
      <c r="AD80" s="246" t="str">
        <f t="shared" si="33"/>
        <v/>
      </c>
      <c r="AE80" s="18" t="str">
        <f t="shared" si="34"/>
        <v/>
      </c>
      <c r="AF80" s="247" t="str">
        <f t="shared" si="35"/>
        <v/>
      </c>
      <c r="AG80" s="247" t="str">
        <f t="shared" si="36"/>
        <v/>
      </c>
      <c r="AH80" s="45" t="str">
        <f t="shared" si="37"/>
        <v/>
      </c>
      <c r="AI80" s="46" t="str">
        <f t="shared" si="38"/>
        <v/>
      </c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x14ac:dyDescent="0.25">
      <c r="A81" s="585"/>
      <c r="B81" s="19"/>
      <c r="C81" s="19"/>
      <c r="D81" s="19"/>
      <c r="E81" s="19"/>
      <c r="F81" s="19"/>
      <c r="G81" s="43"/>
      <c r="H81" s="197"/>
      <c r="I81" s="242"/>
      <c r="J81" s="242"/>
      <c r="K81" s="242"/>
      <c r="L81" s="572"/>
      <c r="M81" s="572"/>
      <c r="N81" s="572"/>
      <c r="O81" s="241"/>
      <c r="P81" s="243"/>
      <c r="Q81" s="244"/>
      <c r="R81" s="245"/>
      <c r="S81" s="2"/>
      <c r="T81" s="2"/>
      <c r="U81" s="2"/>
      <c r="V81" s="109"/>
      <c r="W81" s="579"/>
      <c r="X81" s="130"/>
      <c r="Y81" s="247" t="str">
        <f t="shared" si="28"/>
        <v/>
      </c>
      <c r="Z81" s="7" t="str">
        <f t="shared" si="29"/>
        <v/>
      </c>
      <c r="AA81" s="17" t="str">
        <f t="shared" si="30"/>
        <v/>
      </c>
      <c r="AB81" s="196" t="str">
        <f t="shared" si="31"/>
        <v/>
      </c>
      <c r="AC81" s="247" t="str">
        <f t="shared" si="32"/>
        <v/>
      </c>
      <c r="AD81" s="246" t="str">
        <f t="shared" si="33"/>
        <v/>
      </c>
      <c r="AE81" s="18" t="str">
        <f t="shared" si="34"/>
        <v/>
      </c>
      <c r="AF81" s="247" t="str">
        <f t="shared" si="35"/>
        <v/>
      </c>
      <c r="AG81" s="247" t="str">
        <f t="shared" si="36"/>
        <v/>
      </c>
      <c r="AH81" s="45" t="str">
        <f t="shared" si="37"/>
        <v/>
      </c>
      <c r="AI81" s="46" t="str">
        <f t="shared" si="38"/>
        <v/>
      </c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x14ac:dyDescent="0.25">
      <c r="A82" s="585"/>
      <c r="B82" s="19"/>
      <c r="C82" s="19"/>
      <c r="D82" s="19"/>
      <c r="E82" s="19"/>
      <c r="F82" s="19"/>
      <c r="G82" s="43"/>
      <c r="H82" s="197"/>
      <c r="I82" s="242"/>
      <c r="J82" s="242"/>
      <c r="K82" s="242"/>
      <c r="L82" s="572"/>
      <c r="M82" s="572"/>
      <c r="N82" s="572"/>
      <c r="O82" s="241"/>
      <c r="P82" s="243"/>
      <c r="Q82" s="244"/>
      <c r="R82" s="245"/>
      <c r="S82" s="2"/>
      <c r="T82" s="2"/>
      <c r="U82" s="2"/>
      <c r="V82" s="109"/>
      <c r="W82" s="579"/>
      <c r="X82" s="130"/>
      <c r="Y82" s="247" t="str">
        <f t="shared" si="28"/>
        <v/>
      </c>
      <c r="Z82" s="7" t="str">
        <f t="shared" si="29"/>
        <v/>
      </c>
      <c r="AA82" s="17" t="str">
        <f t="shared" si="30"/>
        <v/>
      </c>
      <c r="AB82" s="196" t="str">
        <f t="shared" si="31"/>
        <v/>
      </c>
      <c r="AC82" s="247" t="str">
        <f t="shared" si="32"/>
        <v/>
      </c>
      <c r="AD82" s="246" t="str">
        <f t="shared" si="33"/>
        <v/>
      </c>
      <c r="AE82" s="18" t="str">
        <f t="shared" si="34"/>
        <v/>
      </c>
      <c r="AF82" s="247" t="str">
        <f t="shared" si="35"/>
        <v/>
      </c>
      <c r="AG82" s="247" t="str">
        <f t="shared" si="36"/>
        <v/>
      </c>
      <c r="AH82" s="45" t="str">
        <f t="shared" si="37"/>
        <v/>
      </c>
      <c r="AI82" s="46" t="str">
        <f t="shared" si="38"/>
        <v/>
      </c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x14ac:dyDescent="0.25">
      <c r="A83" s="585"/>
      <c r="B83" s="19"/>
      <c r="C83" s="19"/>
      <c r="D83" s="19"/>
      <c r="E83" s="19"/>
      <c r="F83" s="19"/>
      <c r="G83" s="43"/>
      <c r="H83" s="197"/>
      <c r="I83" s="242"/>
      <c r="J83" s="242"/>
      <c r="K83" s="242"/>
      <c r="L83" s="572"/>
      <c r="M83" s="572"/>
      <c r="N83" s="572"/>
      <c r="O83" s="241"/>
      <c r="P83" s="243"/>
      <c r="Q83" s="244"/>
      <c r="R83" s="245"/>
      <c r="S83" s="2"/>
      <c r="T83" s="2"/>
      <c r="U83" s="2"/>
      <c r="V83" s="109"/>
      <c r="W83" s="579"/>
      <c r="X83" s="130"/>
      <c r="Y83" s="247" t="str">
        <f t="shared" si="28"/>
        <v/>
      </c>
      <c r="Z83" s="7" t="str">
        <f t="shared" si="29"/>
        <v/>
      </c>
      <c r="AA83" s="17" t="str">
        <f t="shared" si="30"/>
        <v/>
      </c>
      <c r="AB83" s="196" t="str">
        <f t="shared" si="31"/>
        <v/>
      </c>
      <c r="AC83" s="247" t="str">
        <f t="shared" si="32"/>
        <v/>
      </c>
      <c r="AD83" s="246" t="str">
        <f t="shared" si="33"/>
        <v/>
      </c>
      <c r="AE83" s="18" t="str">
        <f t="shared" si="34"/>
        <v/>
      </c>
      <c r="AF83" s="247" t="str">
        <f t="shared" si="35"/>
        <v/>
      </c>
      <c r="AG83" s="247" t="str">
        <f t="shared" si="36"/>
        <v/>
      </c>
      <c r="AH83" s="45" t="str">
        <f t="shared" si="37"/>
        <v/>
      </c>
      <c r="AI83" s="46" t="str">
        <f t="shared" si="38"/>
        <v/>
      </c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x14ac:dyDescent="0.25">
      <c r="A84" s="585"/>
      <c r="B84" s="19"/>
      <c r="C84" s="19"/>
      <c r="D84" s="19"/>
      <c r="E84" s="19"/>
      <c r="F84" s="19"/>
      <c r="G84" s="43"/>
      <c r="H84" s="197"/>
      <c r="I84" s="242"/>
      <c r="J84" s="242"/>
      <c r="K84" s="242"/>
      <c r="L84" s="572"/>
      <c r="M84" s="572"/>
      <c r="N84" s="572"/>
      <c r="O84" s="241"/>
      <c r="P84" s="243"/>
      <c r="Q84" s="244"/>
      <c r="R84" s="245"/>
      <c r="S84" s="2"/>
      <c r="T84" s="2"/>
      <c r="U84" s="2"/>
      <c r="V84" s="109"/>
      <c r="W84" s="579"/>
      <c r="X84" s="130"/>
      <c r="Y84" s="247" t="str">
        <f t="shared" si="28"/>
        <v/>
      </c>
      <c r="Z84" s="7" t="str">
        <f t="shared" si="29"/>
        <v/>
      </c>
      <c r="AA84" s="17" t="str">
        <f t="shared" si="30"/>
        <v/>
      </c>
      <c r="AB84" s="196" t="str">
        <f t="shared" si="31"/>
        <v/>
      </c>
      <c r="AC84" s="247" t="str">
        <f t="shared" si="32"/>
        <v/>
      </c>
      <c r="AD84" s="246" t="str">
        <f t="shared" si="33"/>
        <v/>
      </c>
      <c r="AE84" s="18" t="str">
        <f t="shared" si="34"/>
        <v/>
      </c>
      <c r="AF84" s="247" t="str">
        <f t="shared" si="35"/>
        <v/>
      </c>
      <c r="AG84" s="247" t="str">
        <f t="shared" si="36"/>
        <v/>
      </c>
      <c r="AH84" s="45" t="str">
        <f t="shared" si="37"/>
        <v/>
      </c>
      <c r="AI84" s="46" t="str">
        <f t="shared" si="38"/>
        <v/>
      </c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</row>
    <row r="85" spans="1:67" x14ac:dyDescent="0.25">
      <c r="A85" s="585"/>
      <c r="B85" s="19"/>
      <c r="C85" s="19"/>
      <c r="D85" s="19"/>
      <c r="E85" s="19"/>
      <c r="F85" s="19"/>
      <c r="G85" s="43"/>
      <c r="H85" s="197"/>
      <c r="I85" s="242"/>
      <c r="J85" s="242"/>
      <c r="K85" s="242"/>
      <c r="L85" s="572"/>
      <c r="M85" s="572"/>
      <c r="N85" s="572"/>
      <c r="O85" s="241"/>
      <c r="P85" s="243"/>
      <c r="Q85" s="244"/>
      <c r="R85" s="245"/>
      <c r="S85" s="2"/>
      <c r="T85" s="2"/>
      <c r="U85" s="2"/>
      <c r="V85" s="109"/>
      <c r="W85" s="579"/>
      <c r="X85" s="130"/>
      <c r="Y85" s="247" t="str">
        <f t="shared" si="28"/>
        <v/>
      </c>
      <c r="Z85" s="7" t="str">
        <f t="shared" si="29"/>
        <v/>
      </c>
      <c r="AA85" s="17" t="str">
        <f t="shared" si="30"/>
        <v/>
      </c>
      <c r="AB85" s="196" t="str">
        <f t="shared" si="31"/>
        <v/>
      </c>
      <c r="AC85" s="247" t="str">
        <f t="shared" si="32"/>
        <v/>
      </c>
      <c r="AD85" s="246" t="str">
        <f t="shared" si="33"/>
        <v/>
      </c>
      <c r="AE85" s="18" t="str">
        <f t="shared" si="34"/>
        <v/>
      </c>
      <c r="AF85" s="247" t="str">
        <f t="shared" si="35"/>
        <v/>
      </c>
      <c r="AG85" s="247" t="str">
        <f t="shared" si="36"/>
        <v/>
      </c>
      <c r="AH85" s="45" t="str">
        <f t="shared" si="37"/>
        <v/>
      </c>
      <c r="AI85" s="46" t="str">
        <f t="shared" si="38"/>
        <v/>
      </c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</row>
    <row r="86" spans="1:67" x14ac:dyDescent="0.25">
      <c r="A86" s="585"/>
      <c r="B86" s="19"/>
      <c r="C86" s="19"/>
      <c r="D86" s="19"/>
      <c r="E86" s="19"/>
      <c r="F86" s="19"/>
      <c r="G86" s="43"/>
      <c r="H86" s="197"/>
      <c r="I86" s="242"/>
      <c r="J86" s="242"/>
      <c r="K86" s="242"/>
      <c r="L86" s="572"/>
      <c r="M86" s="572"/>
      <c r="N86" s="572"/>
      <c r="O86" s="241"/>
      <c r="P86" s="243"/>
      <c r="Q86" s="244"/>
      <c r="R86" s="245"/>
      <c r="S86" s="2"/>
      <c r="T86" s="2"/>
      <c r="U86" s="2"/>
      <c r="V86" s="109"/>
      <c r="W86" s="579"/>
      <c r="X86" s="130"/>
      <c r="Y86" s="247" t="str">
        <f t="shared" si="28"/>
        <v/>
      </c>
      <c r="Z86" s="7" t="str">
        <f t="shared" si="29"/>
        <v/>
      </c>
      <c r="AA86" s="17" t="str">
        <f t="shared" si="30"/>
        <v/>
      </c>
      <c r="AB86" s="196" t="str">
        <f t="shared" si="31"/>
        <v/>
      </c>
      <c r="AC86" s="247" t="str">
        <f t="shared" si="32"/>
        <v/>
      </c>
      <c r="AD86" s="246" t="str">
        <f t="shared" si="33"/>
        <v/>
      </c>
      <c r="AE86" s="18" t="str">
        <f t="shared" si="34"/>
        <v/>
      </c>
      <c r="AF86" s="247" t="str">
        <f t="shared" si="35"/>
        <v/>
      </c>
      <c r="AG86" s="247" t="str">
        <f t="shared" si="36"/>
        <v/>
      </c>
      <c r="AH86" s="45" t="str">
        <f t="shared" si="37"/>
        <v/>
      </c>
      <c r="AI86" s="46" t="str">
        <f t="shared" si="38"/>
        <v/>
      </c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</row>
    <row r="87" spans="1:67" x14ac:dyDescent="0.25">
      <c r="A87" s="585"/>
      <c r="B87" s="19"/>
      <c r="C87" s="19"/>
      <c r="D87" s="19"/>
      <c r="E87" s="19"/>
      <c r="F87" s="19"/>
      <c r="G87" s="43"/>
      <c r="H87" s="197"/>
      <c r="I87" s="242"/>
      <c r="J87" s="242"/>
      <c r="K87" s="242"/>
      <c r="L87" s="572"/>
      <c r="M87" s="572"/>
      <c r="N87" s="572"/>
      <c r="O87" s="241"/>
      <c r="P87" s="243"/>
      <c r="Q87" s="244"/>
      <c r="R87" s="245"/>
      <c r="S87" s="2"/>
      <c r="T87" s="2"/>
      <c r="U87" s="2"/>
      <c r="V87" s="109"/>
      <c r="W87" s="579"/>
      <c r="X87" s="130"/>
      <c r="Y87" s="247" t="str">
        <f t="shared" si="28"/>
        <v/>
      </c>
      <c r="Z87" s="7" t="str">
        <f t="shared" si="29"/>
        <v/>
      </c>
      <c r="AA87" s="17" t="str">
        <f t="shared" si="30"/>
        <v/>
      </c>
      <c r="AB87" s="196" t="str">
        <f t="shared" si="31"/>
        <v/>
      </c>
      <c r="AC87" s="247" t="str">
        <f t="shared" si="32"/>
        <v/>
      </c>
      <c r="AD87" s="246" t="str">
        <f t="shared" si="33"/>
        <v/>
      </c>
      <c r="AE87" s="18" t="str">
        <f t="shared" si="34"/>
        <v/>
      </c>
      <c r="AF87" s="247" t="str">
        <f t="shared" si="35"/>
        <v/>
      </c>
      <c r="AG87" s="247" t="str">
        <f t="shared" si="36"/>
        <v/>
      </c>
      <c r="AH87" s="45" t="str">
        <f t="shared" si="37"/>
        <v/>
      </c>
      <c r="AI87" s="46" t="str">
        <f t="shared" si="38"/>
        <v/>
      </c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</row>
    <row r="88" spans="1:67" x14ac:dyDescent="0.25">
      <c r="A88" s="585"/>
      <c r="B88" s="19"/>
      <c r="C88" s="19"/>
      <c r="D88" s="19"/>
      <c r="E88" s="19"/>
      <c r="F88" s="19"/>
      <c r="G88" s="43"/>
      <c r="H88" s="197"/>
      <c r="I88" s="242"/>
      <c r="J88" s="242"/>
      <c r="K88" s="242"/>
      <c r="L88" s="572"/>
      <c r="M88" s="572"/>
      <c r="N88" s="572"/>
      <c r="O88" s="241"/>
      <c r="P88" s="243"/>
      <c r="Q88" s="244"/>
      <c r="R88" s="245"/>
      <c r="S88" s="2"/>
      <c r="T88" s="2"/>
      <c r="U88" s="2"/>
      <c r="V88" s="109"/>
      <c r="W88" s="579"/>
      <c r="X88" s="130"/>
      <c r="Y88" s="247" t="str">
        <f t="shared" si="28"/>
        <v/>
      </c>
      <c r="Z88" s="7" t="str">
        <f t="shared" si="29"/>
        <v/>
      </c>
      <c r="AA88" s="17" t="str">
        <f t="shared" si="30"/>
        <v/>
      </c>
      <c r="AB88" s="196" t="str">
        <f t="shared" si="31"/>
        <v/>
      </c>
      <c r="AC88" s="247" t="str">
        <f t="shared" si="32"/>
        <v/>
      </c>
      <c r="AD88" s="246" t="str">
        <f t="shared" si="33"/>
        <v/>
      </c>
      <c r="AE88" s="18" t="str">
        <f t="shared" si="34"/>
        <v/>
      </c>
      <c r="AF88" s="247" t="str">
        <f t="shared" si="35"/>
        <v/>
      </c>
      <c r="AG88" s="247" t="str">
        <f t="shared" si="36"/>
        <v/>
      </c>
      <c r="AH88" s="45" t="str">
        <f t="shared" si="37"/>
        <v/>
      </c>
      <c r="AI88" s="46" t="str">
        <f t="shared" si="38"/>
        <v/>
      </c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</row>
    <row r="89" spans="1:67" x14ac:dyDescent="0.25">
      <c r="A89" s="585"/>
      <c r="B89" s="19"/>
      <c r="C89" s="19"/>
      <c r="D89" s="19"/>
      <c r="E89" s="19"/>
      <c r="F89" s="19"/>
      <c r="G89" s="43"/>
      <c r="H89" s="197"/>
      <c r="I89" s="242"/>
      <c r="J89" s="242"/>
      <c r="K89" s="242"/>
      <c r="L89" s="572"/>
      <c r="M89" s="572"/>
      <c r="N89" s="572"/>
      <c r="O89" s="241"/>
      <c r="P89" s="243"/>
      <c r="Q89" s="244"/>
      <c r="R89" s="245"/>
      <c r="S89" s="2"/>
      <c r="T89" s="2"/>
      <c r="U89" s="2"/>
      <c r="V89" s="109"/>
      <c r="W89" s="579"/>
      <c r="X89" s="130"/>
      <c r="Y89" s="247" t="str">
        <f t="shared" si="28"/>
        <v/>
      </c>
      <c r="Z89" s="7" t="str">
        <f t="shared" si="29"/>
        <v/>
      </c>
      <c r="AA89" s="17" t="str">
        <f t="shared" si="30"/>
        <v/>
      </c>
      <c r="AB89" s="196" t="str">
        <f t="shared" si="31"/>
        <v/>
      </c>
      <c r="AC89" s="247" t="str">
        <f t="shared" si="32"/>
        <v/>
      </c>
      <c r="AD89" s="246" t="str">
        <f t="shared" si="33"/>
        <v/>
      </c>
      <c r="AE89" s="18" t="str">
        <f t="shared" si="34"/>
        <v/>
      </c>
      <c r="AF89" s="247" t="str">
        <f t="shared" si="35"/>
        <v/>
      </c>
      <c r="AG89" s="247" t="str">
        <f t="shared" si="36"/>
        <v/>
      </c>
      <c r="AH89" s="45" t="str">
        <f t="shared" si="37"/>
        <v/>
      </c>
      <c r="AI89" s="46" t="str">
        <f t="shared" si="38"/>
        <v/>
      </c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</row>
    <row r="90" spans="1:67" x14ac:dyDescent="0.25">
      <c r="A90" s="585"/>
      <c r="B90" s="19"/>
      <c r="C90" s="19"/>
      <c r="D90" s="19"/>
      <c r="E90" s="19"/>
      <c r="F90" s="19"/>
      <c r="G90" s="43"/>
      <c r="H90" s="197"/>
      <c r="I90" s="242"/>
      <c r="J90" s="242"/>
      <c r="K90" s="242"/>
      <c r="L90" s="572"/>
      <c r="M90" s="572"/>
      <c r="N90" s="572"/>
      <c r="O90" s="241"/>
      <c r="P90" s="243"/>
      <c r="Q90" s="244"/>
      <c r="R90" s="245"/>
      <c r="S90" s="2"/>
      <c r="T90" s="2"/>
      <c r="U90" s="2"/>
      <c r="V90" s="109"/>
      <c r="W90" s="579"/>
      <c r="X90" s="130"/>
      <c r="Y90" s="247" t="str">
        <f t="shared" si="28"/>
        <v/>
      </c>
      <c r="Z90" s="7" t="str">
        <f t="shared" si="29"/>
        <v/>
      </c>
      <c r="AA90" s="17" t="str">
        <f t="shared" si="30"/>
        <v/>
      </c>
      <c r="AB90" s="196" t="str">
        <f t="shared" si="31"/>
        <v/>
      </c>
      <c r="AC90" s="247" t="str">
        <f t="shared" si="32"/>
        <v/>
      </c>
      <c r="AD90" s="246" t="str">
        <f t="shared" si="33"/>
        <v/>
      </c>
      <c r="AE90" s="18" t="str">
        <f t="shared" si="34"/>
        <v/>
      </c>
      <c r="AF90" s="247" t="str">
        <f t="shared" si="35"/>
        <v/>
      </c>
      <c r="AG90" s="247" t="str">
        <f t="shared" si="36"/>
        <v/>
      </c>
      <c r="AH90" s="45" t="str">
        <f t="shared" si="37"/>
        <v/>
      </c>
      <c r="AI90" s="46" t="str">
        <f t="shared" si="38"/>
        <v/>
      </c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</row>
    <row r="91" spans="1:67" x14ac:dyDescent="0.25">
      <c r="A91" s="585"/>
      <c r="B91" s="19"/>
      <c r="C91" s="19"/>
      <c r="D91" s="19"/>
      <c r="E91" s="19"/>
      <c r="F91" s="19"/>
      <c r="G91" s="43"/>
      <c r="H91" s="197"/>
      <c r="I91" s="242"/>
      <c r="J91" s="242"/>
      <c r="K91" s="242"/>
      <c r="L91" s="572"/>
      <c r="M91" s="572"/>
      <c r="N91" s="572"/>
      <c r="O91" s="241"/>
      <c r="P91" s="243"/>
      <c r="Q91" s="244"/>
      <c r="R91" s="245"/>
      <c r="S91" s="2"/>
      <c r="T91" s="2"/>
      <c r="U91" s="2"/>
      <c r="V91" s="109"/>
      <c r="W91" s="579"/>
      <c r="X91" s="130"/>
      <c r="Y91" s="247" t="str">
        <f t="shared" si="28"/>
        <v/>
      </c>
      <c r="Z91" s="7" t="str">
        <f t="shared" si="29"/>
        <v/>
      </c>
      <c r="AA91" s="17" t="str">
        <f t="shared" si="30"/>
        <v/>
      </c>
      <c r="AB91" s="196" t="str">
        <f t="shared" si="31"/>
        <v/>
      </c>
      <c r="AC91" s="247" t="str">
        <f t="shared" si="32"/>
        <v/>
      </c>
      <c r="AD91" s="246" t="str">
        <f t="shared" si="33"/>
        <v/>
      </c>
      <c r="AE91" s="18" t="str">
        <f t="shared" si="34"/>
        <v/>
      </c>
      <c r="AF91" s="247" t="str">
        <f t="shared" si="35"/>
        <v/>
      </c>
      <c r="AG91" s="247" t="str">
        <f t="shared" si="36"/>
        <v/>
      </c>
      <c r="AH91" s="45" t="str">
        <f t="shared" si="37"/>
        <v/>
      </c>
      <c r="AI91" s="46" t="str">
        <f t="shared" si="38"/>
        <v/>
      </c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</row>
    <row r="92" spans="1:67" x14ac:dyDescent="0.25">
      <c r="A92" s="585"/>
      <c r="B92" s="19"/>
      <c r="C92" s="19"/>
      <c r="D92" s="19"/>
      <c r="E92" s="19"/>
      <c r="F92" s="19"/>
      <c r="G92" s="43"/>
      <c r="H92" s="197"/>
      <c r="I92" s="242"/>
      <c r="J92" s="242"/>
      <c r="K92" s="242"/>
      <c r="L92" s="572"/>
      <c r="M92" s="572"/>
      <c r="N92" s="572"/>
      <c r="O92" s="241"/>
      <c r="P92" s="243"/>
      <c r="Q92" s="244"/>
      <c r="R92" s="245"/>
      <c r="S92" s="2"/>
      <c r="T92" s="2"/>
      <c r="U92" s="2"/>
      <c r="V92" s="109"/>
      <c r="W92" s="579"/>
      <c r="X92" s="130"/>
      <c r="Y92" s="247" t="str">
        <f t="shared" si="28"/>
        <v/>
      </c>
      <c r="Z92" s="7" t="str">
        <f t="shared" si="29"/>
        <v/>
      </c>
      <c r="AA92" s="17" t="str">
        <f t="shared" si="30"/>
        <v/>
      </c>
      <c r="AB92" s="196" t="str">
        <f t="shared" si="31"/>
        <v/>
      </c>
      <c r="AC92" s="247" t="str">
        <f t="shared" si="32"/>
        <v/>
      </c>
      <c r="AD92" s="246" t="str">
        <f t="shared" si="33"/>
        <v/>
      </c>
      <c r="AE92" s="18" t="str">
        <f t="shared" si="34"/>
        <v/>
      </c>
      <c r="AF92" s="247" t="str">
        <f t="shared" si="35"/>
        <v/>
      </c>
      <c r="AG92" s="247" t="str">
        <f t="shared" si="36"/>
        <v/>
      </c>
      <c r="AH92" s="45" t="str">
        <f t="shared" si="37"/>
        <v/>
      </c>
      <c r="AI92" s="46" t="str">
        <f t="shared" si="38"/>
        <v/>
      </c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</row>
    <row r="93" spans="1:67" x14ac:dyDescent="0.25">
      <c r="A93" s="585"/>
      <c r="B93" s="19"/>
      <c r="C93" s="19"/>
      <c r="D93" s="19"/>
      <c r="E93" s="19"/>
      <c r="F93" s="19"/>
      <c r="G93" s="43"/>
      <c r="H93" s="197"/>
      <c r="I93" s="242"/>
      <c r="J93" s="242"/>
      <c r="K93" s="242"/>
      <c r="L93" s="572"/>
      <c r="M93" s="572"/>
      <c r="N93" s="572"/>
      <c r="O93" s="241"/>
      <c r="P93" s="243"/>
      <c r="Q93" s="244"/>
      <c r="R93" s="245"/>
      <c r="S93" s="2"/>
      <c r="T93" s="2"/>
      <c r="U93" s="2"/>
      <c r="V93" s="109"/>
      <c r="W93" s="579"/>
      <c r="X93" s="130"/>
      <c r="Y93" s="247" t="str">
        <f t="shared" si="28"/>
        <v/>
      </c>
      <c r="Z93" s="7" t="str">
        <f t="shared" si="29"/>
        <v/>
      </c>
      <c r="AA93" s="17" t="str">
        <f t="shared" si="30"/>
        <v/>
      </c>
      <c r="AB93" s="196" t="str">
        <f t="shared" si="31"/>
        <v/>
      </c>
      <c r="AC93" s="247" t="str">
        <f t="shared" si="32"/>
        <v/>
      </c>
      <c r="AD93" s="246" t="str">
        <f t="shared" si="33"/>
        <v/>
      </c>
      <c r="AE93" s="18" t="str">
        <f t="shared" si="34"/>
        <v/>
      </c>
      <c r="AF93" s="247" t="str">
        <f t="shared" si="35"/>
        <v/>
      </c>
      <c r="AG93" s="247" t="str">
        <f t="shared" si="36"/>
        <v/>
      </c>
      <c r="AH93" s="45" t="str">
        <f t="shared" si="37"/>
        <v/>
      </c>
      <c r="AI93" s="46" t="str">
        <f t="shared" si="38"/>
        <v/>
      </c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</row>
    <row r="94" spans="1:67" x14ac:dyDescent="0.25">
      <c r="A94" s="585"/>
      <c r="B94" s="19"/>
      <c r="C94" s="19"/>
      <c r="D94" s="19"/>
      <c r="E94" s="19"/>
      <c r="F94" s="19"/>
      <c r="G94" s="43"/>
      <c r="H94" s="197"/>
      <c r="I94" s="242"/>
      <c r="J94" s="242"/>
      <c r="K94" s="242"/>
      <c r="L94" s="572"/>
      <c r="M94" s="572"/>
      <c r="N94" s="572"/>
      <c r="O94" s="241"/>
      <c r="P94" s="243"/>
      <c r="Q94" s="244"/>
      <c r="R94" s="245"/>
      <c r="S94" s="2"/>
      <c r="T94" s="2"/>
      <c r="U94" s="2"/>
      <c r="V94" s="109"/>
      <c r="W94" s="579"/>
      <c r="X94" s="130"/>
      <c r="Y94" s="247" t="str">
        <f t="shared" si="28"/>
        <v/>
      </c>
      <c r="Z94" s="7" t="str">
        <f t="shared" si="29"/>
        <v/>
      </c>
      <c r="AA94" s="17" t="str">
        <f t="shared" si="30"/>
        <v/>
      </c>
      <c r="AB94" s="196" t="str">
        <f t="shared" si="31"/>
        <v/>
      </c>
      <c r="AC94" s="247" t="str">
        <f t="shared" si="32"/>
        <v/>
      </c>
      <c r="AD94" s="246" t="str">
        <f t="shared" si="33"/>
        <v/>
      </c>
      <c r="AE94" s="18" t="str">
        <f t="shared" si="34"/>
        <v/>
      </c>
      <c r="AF94" s="247" t="str">
        <f t="shared" si="35"/>
        <v/>
      </c>
      <c r="AG94" s="247" t="str">
        <f t="shared" si="36"/>
        <v/>
      </c>
      <c r="AH94" s="45" t="str">
        <f t="shared" si="37"/>
        <v/>
      </c>
      <c r="AI94" s="46" t="str">
        <f t="shared" si="38"/>
        <v/>
      </c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</row>
    <row r="95" spans="1:67" x14ac:dyDescent="0.25">
      <c r="A95" s="585"/>
      <c r="B95" s="19"/>
      <c r="C95" s="19"/>
      <c r="D95" s="19"/>
      <c r="E95" s="19"/>
      <c r="F95" s="19"/>
      <c r="G95" s="43"/>
      <c r="H95" s="197"/>
      <c r="I95" s="242"/>
      <c r="J95" s="242"/>
      <c r="K95" s="242"/>
      <c r="L95" s="572"/>
      <c r="M95" s="572"/>
      <c r="N95" s="572"/>
      <c r="O95" s="241"/>
      <c r="P95" s="243"/>
      <c r="Q95" s="244"/>
      <c r="R95" s="245"/>
      <c r="S95" s="2"/>
      <c r="T95" s="2"/>
      <c r="U95" s="2"/>
      <c r="V95" s="109"/>
      <c r="W95" s="579"/>
      <c r="X95" s="130"/>
      <c r="Y95" s="247" t="str">
        <f t="shared" si="28"/>
        <v/>
      </c>
      <c r="Z95" s="7" t="str">
        <f t="shared" si="29"/>
        <v/>
      </c>
      <c r="AA95" s="17" t="str">
        <f t="shared" si="30"/>
        <v/>
      </c>
      <c r="AB95" s="196" t="str">
        <f t="shared" si="31"/>
        <v/>
      </c>
      <c r="AC95" s="247" t="str">
        <f t="shared" si="32"/>
        <v/>
      </c>
      <c r="AD95" s="246" t="str">
        <f t="shared" si="33"/>
        <v/>
      </c>
      <c r="AE95" s="18" t="str">
        <f t="shared" si="34"/>
        <v/>
      </c>
      <c r="AF95" s="247" t="str">
        <f t="shared" si="35"/>
        <v/>
      </c>
      <c r="AG95" s="247" t="str">
        <f t="shared" si="36"/>
        <v/>
      </c>
      <c r="AH95" s="45" t="str">
        <f t="shared" si="37"/>
        <v/>
      </c>
      <c r="AI95" s="46" t="str">
        <f t="shared" si="38"/>
        <v/>
      </c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</row>
    <row r="96" spans="1:67" x14ac:dyDescent="0.25">
      <c r="A96" s="585"/>
      <c r="B96" s="19"/>
      <c r="C96" s="19"/>
      <c r="D96" s="19"/>
      <c r="E96" s="19"/>
      <c r="F96" s="19"/>
      <c r="G96" s="43"/>
      <c r="H96" s="197"/>
      <c r="I96" s="242"/>
      <c r="J96" s="242"/>
      <c r="K96" s="242"/>
      <c r="L96" s="572"/>
      <c r="M96" s="572"/>
      <c r="N96" s="572"/>
      <c r="O96" s="241"/>
      <c r="P96" s="243"/>
      <c r="Q96" s="244"/>
      <c r="R96" s="245"/>
      <c r="S96" s="2"/>
      <c r="T96" s="2"/>
      <c r="U96" s="2"/>
      <c r="V96" s="109"/>
      <c r="W96" s="579"/>
      <c r="X96" s="130"/>
      <c r="Y96" s="247" t="str">
        <f t="shared" si="28"/>
        <v/>
      </c>
      <c r="Z96" s="7" t="str">
        <f t="shared" si="29"/>
        <v/>
      </c>
      <c r="AA96" s="17" t="str">
        <f t="shared" si="30"/>
        <v/>
      </c>
      <c r="AB96" s="196" t="str">
        <f t="shared" si="31"/>
        <v/>
      </c>
      <c r="AC96" s="247" t="str">
        <f t="shared" si="32"/>
        <v/>
      </c>
      <c r="AD96" s="246" t="str">
        <f t="shared" si="33"/>
        <v/>
      </c>
      <c r="AE96" s="18" t="str">
        <f t="shared" si="34"/>
        <v/>
      </c>
      <c r="AF96" s="247" t="str">
        <f t="shared" si="35"/>
        <v/>
      </c>
      <c r="AG96" s="247" t="str">
        <f t="shared" si="36"/>
        <v/>
      </c>
      <c r="AH96" s="45" t="str">
        <f t="shared" si="37"/>
        <v/>
      </c>
      <c r="AI96" s="46" t="str">
        <f t="shared" si="38"/>
        <v/>
      </c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</row>
    <row r="97" spans="1:67" x14ac:dyDescent="0.25">
      <c r="A97" s="585"/>
      <c r="B97" s="19"/>
      <c r="C97" s="19"/>
      <c r="D97" s="19"/>
      <c r="E97" s="19"/>
      <c r="F97" s="19"/>
      <c r="G97" s="43"/>
      <c r="H97" s="197"/>
      <c r="I97" s="242"/>
      <c r="J97" s="242"/>
      <c r="K97" s="242"/>
      <c r="L97" s="572"/>
      <c r="M97" s="572"/>
      <c r="N97" s="572"/>
      <c r="O97" s="241"/>
      <c r="P97" s="243"/>
      <c r="Q97" s="244"/>
      <c r="R97" s="245"/>
      <c r="S97" s="2"/>
      <c r="T97" s="2"/>
      <c r="U97" s="2"/>
      <c r="V97" s="109"/>
      <c r="W97" s="579"/>
      <c r="X97" s="130"/>
      <c r="Y97" s="247" t="str">
        <f t="shared" si="28"/>
        <v/>
      </c>
      <c r="Z97" s="7" t="str">
        <f t="shared" si="29"/>
        <v/>
      </c>
      <c r="AA97" s="17" t="str">
        <f t="shared" si="30"/>
        <v/>
      </c>
      <c r="AB97" s="196" t="str">
        <f t="shared" si="31"/>
        <v/>
      </c>
      <c r="AC97" s="247" t="str">
        <f t="shared" si="32"/>
        <v/>
      </c>
      <c r="AD97" s="246" t="str">
        <f t="shared" si="33"/>
        <v/>
      </c>
      <c r="AE97" s="18" t="str">
        <f t="shared" si="34"/>
        <v/>
      </c>
      <c r="AF97" s="247" t="str">
        <f t="shared" si="35"/>
        <v/>
      </c>
      <c r="AG97" s="247" t="str">
        <f t="shared" si="36"/>
        <v/>
      </c>
      <c r="AH97" s="45" t="str">
        <f t="shared" si="37"/>
        <v/>
      </c>
      <c r="AI97" s="46" t="str">
        <f t="shared" si="38"/>
        <v/>
      </c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</row>
    <row r="98" spans="1:67" x14ac:dyDescent="0.25">
      <c r="A98" s="585"/>
      <c r="B98" s="19"/>
      <c r="C98" s="19"/>
      <c r="D98" s="19"/>
      <c r="E98" s="19"/>
      <c r="F98" s="19"/>
      <c r="G98" s="43"/>
      <c r="H98" s="197"/>
      <c r="I98" s="242"/>
      <c r="J98" s="242"/>
      <c r="K98" s="242"/>
      <c r="L98" s="572"/>
      <c r="M98" s="572"/>
      <c r="N98" s="572"/>
      <c r="O98" s="241"/>
      <c r="P98" s="243"/>
      <c r="Q98" s="244"/>
      <c r="R98" s="245"/>
      <c r="S98" s="2"/>
      <c r="T98" s="2"/>
      <c r="U98" s="2"/>
      <c r="V98" s="109"/>
      <c r="W98" s="579"/>
      <c r="X98" s="130"/>
      <c r="Y98" s="247" t="str">
        <f t="shared" si="28"/>
        <v/>
      </c>
      <c r="Z98" s="7" t="str">
        <f t="shared" si="29"/>
        <v/>
      </c>
      <c r="AA98" s="17" t="str">
        <f t="shared" si="30"/>
        <v/>
      </c>
      <c r="AB98" s="196" t="str">
        <f t="shared" si="31"/>
        <v/>
      </c>
      <c r="AC98" s="247" t="str">
        <f t="shared" si="32"/>
        <v/>
      </c>
      <c r="AD98" s="246" t="str">
        <f t="shared" si="33"/>
        <v/>
      </c>
      <c r="AE98" s="18" t="str">
        <f t="shared" si="34"/>
        <v/>
      </c>
      <c r="AF98" s="247" t="str">
        <f t="shared" si="35"/>
        <v/>
      </c>
      <c r="AG98" s="247" t="str">
        <f t="shared" si="36"/>
        <v/>
      </c>
      <c r="AH98" s="45" t="str">
        <f t="shared" si="37"/>
        <v/>
      </c>
      <c r="AI98" s="46" t="str">
        <f t="shared" si="38"/>
        <v/>
      </c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</row>
    <row r="99" spans="1:67" x14ac:dyDescent="0.25">
      <c r="A99" s="585"/>
      <c r="B99" s="19"/>
      <c r="C99" s="19"/>
      <c r="D99" s="19"/>
      <c r="E99" s="19"/>
      <c r="F99" s="19"/>
      <c r="G99" s="43"/>
      <c r="H99" s="197"/>
      <c r="I99" s="242"/>
      <c r="J99" s="242"/>
      <c r="K99" s="242"/>
      <c r="L99" s="572"/>
      <c r="M99" s="572"/>
      <c r="N99" s="572"/>
      <c r="O99" s="241"/>
      <c r="P99" s="243"/>
      <c r="Q99" s="244"/>
      <c r="R99" s="245"/>
      <c r="S99" s="2"/>
      <c r="T99" s="2"/>
      <c r="U99" s="2"/>
      <c r="V99" s="109"/>
      <c r="W99" s="579"/>
      <c r="X99" s="130"/>
      <c r="Y99" s="247" t="str">
        <f t="shared" si="28"/>
        <v/>
      </c>
      <c r="Z99" s="7" t="str">
        <f t="shared" si="29"/>
        <v/>
      </c>
      <c r="AA99" s="17" t="str">
        <f t="shared" si="30"/>
        <v/>
      </c>
      <c r="AB99" s="196" t="str">
        <f t="shared" si="31"/>
        <v/>
      </c>
      <c r="AC99" s="247" t="str">
        <f t="shared" si="32"/>
        <v/>
      </c>
      <c r="AD99" s="246" t="str">
        <f t="shared" si="33"/>
        <v/>
      </c>
      <c r="AE99" s="18" t="str">
        <f t="shared" si="34"/>
        <v/>
      </c>
      <c r="AF99" s="247" t="str">
        <f t="shared" si="35"/>
        <v/>
      </c>
      <c r="AG99" s="247" t="str">
        <f t="shared" si="36"/>
        <v/>
      </c>
      <c r="AH99" s="45" t="str">
        <f t="shared" si="37"/>
        <v/>
      </c>
      <c r="AI99" s="46" t="str">
        <f t="shared" si="38"/>
        <v/>
      </c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</row>
    <row r="100" spans="1:67" x14ac:dyDescent="0.25">
      <c r="A100" s="585"/>
      <c r="B100" s="19"/>
      <c r="C100" s="19"/>
      <c r="D100" s="19"/>
      <c r="E100" s="19"/>
      <c r="F100" s="19"/>
      <c r="G100" s="43"/>
      <c r="H100" s="197"/>
      <c r="I100" s="242"/>
      <c r="J100" s="242"/>
      <c r="K100" s="242"/>
      <c r="L100" s="572"/>
      <c r="M100" s="572"/>
      <c r="N100" s="572"/>
      <c r="O100" s="241"/>
      <c r="P100" s="243"/>
      <c r="Q100" s="244"/>
      <c r="R100" s="245"/>
      <c r="S100" s="2"/>
      <c r="T100" s="2"/>
      <c r="U100" s="2"/>
      <c r="V100" s="109"/>
      <c r="W100" s="579"/>
      <c r="X100" s="130"/>
      <c r="Y100" s="247" t="str">
        <f t="shared" si="28"/>
        <v/>
      </c>
      <c r="Z100" s="7" t="str">
        <f t="shared" si="29"/>
        <v/>
      </c>
      <c r="AA100" s="17" t="str">
        <f t="shared" si="30"/>
        <v/>
      </c>
      <c r="AB100" s="196" t="str">
        <f t="shared" si="31"/>
        <v/>
      </c>
      <c r="AC100" s="247" t="str">
        <f t="shared" si="32"/>
        <v/>
      </c>
      <c r="AD100" s="246" t="str">
        <f t="shared" si="33"/>
        <v/>
      </c>
      <c r="AE100" s="18" t="str">
        <f t="shared" si="34"/>
        <v/>
      </c>
      <c r="AF100" s="247" t="str">
        <f t="shared" si="35"/>
        <v/>
      </c>
      <c r="AG100" s="247" t="str">
        <f t="shared" si="36"/>
        <v/>
      </c>
      <c r="AH100" s="45" t="str">
        <f t="shared" si="37"/>
        <v/>
      </c>
      <c r="AI100" s="46" t="str">
        <f t="shared" si="38"/>
        <v/>
      </c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</row>
    <row r="101" spans="1:67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</row>
    <row r="102" spans="1:67" x14ac:dyDescent="0.25">
      <c r="A102" s="19"/>
      <c r="B102" s="42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</row>
    <row r="103" spans="1:67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</row>
    <row r="104" spans="1:67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</row>
    <row r="105" spans="1:67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</row>
    <row r="106" spans="1:67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</row>
    <row r="107" spans="1:67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</row>
    <row r="108" spans="1:67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</row>
    <row r="109" spans="1:67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</row>
    <row r="110" spans="1:67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</row>
    <row r="111" spans="1:67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</row>
    <row r="112" spans="1:67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</row>
    <row r="113" spans="1:6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</row>
    <row r="114" spans="1:6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</row>
    <row r="115" spans="1:6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</row>
    <row r="116" spans="1:66" x14ac:dyDescent="0.25">
      <c r="B116" s="19"/>
      <c r="C116" s="19"/>
      <c r="D116" s="19"/>
      <c r="E116" s="19"/>
      <c r="F116" s="19"/>
    </row>
  </sheetData>
  <sortState xmlns:xlrd2="http://schemas.microsoft.com/office/spreadsheetml/2017/richdata2" ref="H15:AJ21">
    <sortCondition descending="1" ref="AJ15:AJ21"/>
    <sortCondition ref="L15:L21"/>
  </sortState>
  <conditionalFormatting sqref="K3:N6 K8:N11">
    <cfRule type="expression" dxfId="66" priority="13">
      <formula>$M3&gt;$N3</formula>
    </cfRule>
  </conditionalFormatting>
  <conditionalFormatting sqref="L1:M1">
    <cfRule type="cellIs" dxfId="65" priority="10" operator="notBetween">
      <formula>0.99</formula>
      <formula>1.01</formula>
    </cfRule>
  </conditionalFormatting>
  <conditionalFormatting sqref="K7:N7">
    <cfRule type="expression" dxfId="64" priority="9">
      <formula>$M7&gt;$N7</formula>
    </cfRule>
  </conditionalFormatting>
  <conditionalFormatting sqref="D5">
    <cfRule type="cellIs" dxfId="63" priority="8" operator="greaterThan">
      <formula>TODAY()-60</formula>
    </cfRule>
  </conditionalFormatting>
  <conditionalFormatting sqref="D13:E13">
    <cfRule type="cellIs" dxfId="62" priority="6" operator="notBetween">
      <formula>0.99</formula>
      <formula>1.01</formula>
    </cfRule>
  </conditionalFormatting>
  <conditionalFormatting sqref="D3:E3">
    <cfRule type="cellIs" dxfId="61" priority="5" operator="notEqual">
      <formula>"D"</formula>
    </cfRule>
  </conditionalFormatting>
  <conditionalFormatting sqref="P22:P100 W22:W100">
    <cfRule type="cellIs" dxfId="60" priority="3" operator="notEqual">
      <formula>1</formula>
    </cfRule>
  </conditionalFormatting>
  <conditionalFormatting sqref="AB22:AB100">
    <cfRule type="colorScale" priority="2">
      <colorScale>
        <cfvo type="num" val="-0.05"/>
        <cfvo type="num" val="0"/>
        <cfvo type="num" val="0.05"/>
        <color rgb="FFFA989A"/>
        <color rgb="FFEEF5FC"/>
        <color rgb="FFB8CDE6"/>
      </colorScale>
    </cfRule>
  </conditionalFormatting>
  <conditionalFormatting sqref="I22:AI100">
    <cfRule type="expression" dxfId="59" priority="4">
      <formula>ABS($AE22)&gt;0</formula>
    </cfRule>
  </conditionalFormatting>
  <conditionalFormatting sqref="F15:F50">
    <cfRule type="colorScale" priority="1">
      <colorScale>
        <cfvo type="formula" val="MIN(MIN($F$15:$F$50),-0.01)"/>
        <cfvo type="num" val="0"/>
        <cfvo type="formula" val="MAX(MAX($F$15:$F$50),0.01)"/>
        <color rgb="FFF8696B"/>
        <color theme="0" tint="-4.9989318521683403E-2"/>
        <color rgb="FFB8CDE6"/>
      </colorScale>
    </cfRule>
  </conditionalFormatting>
  <conditionalFormatting sqref="H15:AI15">
    <cfRule type="expression" dxfId="58" priority="14" stopIfTrue="1">
      <formula>$AH$15&lt;0</formula>
    </cfRule>
  </conditionalFormatting>
  <conditionalFormatting sqref="H16:AI16">
    <cfRule type="expression" dxfId="57" priority="15" stopIfTrue="1">
      <formula>$AH$16&lt;0</formula>
    </cfRule>
  </conditionalFormatting>
  <conditionalFormatting sqref="H17:AI17">
    <cfRule type="expression" dxfId="56" priority="16" stopIfTrue="1">
      <formula>$AH$17&lt;0</formula>
    </cfRule>
  </conditionalFormatting>
  <conditionalFormatting sqref="H18:AI18">
    <cfRule type="expression" dxfId="55" priority="17" stopIfTrue="1">
      <formula>$AH$18&lt;0</formula>
    </cfRule>
  </conditionalFormatting>
  <conditionalFormatting sqref="H19:AI19">
    <cfRule type="expression" dxfId="54" priority="18" stopIfTrue="1">
      <formula>$AH$19&lt;0</formula>
    </cfRule>
  </conditionalFormatting>
  <conditionalFormatting sqref="H20:AI20">
    <cfRule type="expression" dxfId="53" priority="19" stopIfTrue="1">
      <formula>$AH$20&lt;0</formula>
    </cfRule>
  </conditionalFormatting>
  <conditionalFormatting sqref="H21:AI21">
    <cfRule type="expression" dxfId="52" priority="20" stopIfTrue="1">
      <formula>$AH$21&lt;0</formula>
    </cfRule>
  </conditionalFormatting>
  <hyperlinks>
    <hyperlink ref="B2" location="Dashboard!A1" display="Go to Dashboard" xr:uid="{CD56F3BC-4E11-458F-A07C-8C0E740A3D4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3057" r:id="rId4" name="Button 1">
              <controlPr defaultSize="0" print="0" autoFill="0" autoPict="0" macro="[0]!GetReferentialData_Btn">
                <anchor moveWithCells="1">
                  <from>
                    <xdr:col>1</xdr:col>
                    <xdr:colOff>304800</xdr:colOff>
                    <xdr:row>8</xdr:row>
                    <xdr:rowOff>66675</xdr:rowOff>
                  </from>
                  <to>
                    <xdr:col>1</xdr:col>
                    <xdr:colOff>1990725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58" r:id="rId5" name="Button 2">
              <controlPr defaultSize="0" print="0" autoFill="0" autoPict="0" macro="[0]!GetTargetWeights_Btn">
                <anchor moveWithCells="1">
                  <from>
                    <xdr:col>2</xdr:col>
                    <xdr:colOff>171450</xdr:colOff>
                    <xdr:row>8</xdr:row>
                    <xdr:rowOff>66675</xdr:rowOff>
                  </from>
                  <to>
                    <xdr:col>4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406</vt:i4>
      </vt:variant>
    </vt:vector>
  </HeadingPairs>
  <TitlesOfParts>
    <vt:vector size="480" baseType="lpstr">
      <vt:lpstr>Dashboard</vt:lpstr>
      <vt:lpstr>Reports</vt:lpstr>
      <vt:lpstr>Reports Graphs</vt:lpstr>
      <vt:lpstr>Insurance limits</vt:lpstr>
      <vt:lpstr>Process</vt:lpstr>
      <vt:lpstr>All Investments</vt:lpstr>
      <vt:lpstr>Last trades</vt:lpstr>
      <vt:lpstr>Target weights</vt:lpstr>
      <vt:lpstr>Sheet1</vt:lpstr>
      <vt:lpstr>Grouped trades</vt:lpstr>
      <vt:lpstr>Mandate Template</vt:lpstr>
      <vt:lpstr>New instruments</vt:lpstr>
      <vt:lpstr>04459436.1001</vt:lpstr>
      <vt:lpstr>70654297</vt:lpstr>
      <vt:lpstr>70642046</vt:lpstr>
      <vt:lpstr>70642038</vt:lpstr>
      <vt:lpstr>70612178</vt:lpstr>
      <vt:lpstr>70609739</vt:lpstr>
      <vt:lpstr>70641307</vt:lpstr>
      <vt:lpstr>70572573</vt:lpstr>
      <vt:lpstr>70609136</vt:lpstr>
      <vt:lpstr>70609064</vt:lpstr>
      <vt:lpstr>70596149</vt:lpstr>
      <vt:lpstr>70596132</vt:lpstr>
      <vt:lpstr>70615051</vt:lpstr>
      <vt:lpstr>70596124</vt:lpstr>
      <vt:lpstr>70524098</vt:lpstr>
      <vt:lpstr>70524073</vt:lpstr>
      <vt:lpstr>70609111</vt:lpstr>
      <vt:lpstr>70656761</vt:lpstr>
      <vt:lpstr>70524877</vt:lpstr>
      <vt:lpstr>70609128</vt:lpstr>
      <vt:lpstr>70617661</vt:lpstr>
      <vt:lpstr>70609103</vt:lpstr>
      <vt:lpstr>70523881</vt:lpstr>
      <vt:lpstr>70598445</vt:lpstr>
      <vt:lpstr>70524081</vt:lpstr>
      <vt:lpstr>678034</vt:lpstr>
      <vt:lpstr>678011</vt:lpstr>
      <vt:lpstr>678140</vt:lpstr>
      <vt:lpstr>678009</vt:lpstr>
      <vt:lpstr>678050</vt:lpstr>
      <vt:lpstr>678030</vt:lpstr>
      <vt:lpstr>678131</vt:lpstr>
      <vt:lpstr>678166</vt:lpstr>
      <vt:lpstr>678141</vt:lpstr>
      <vt:lpstr>678000</vt:lpstr>
      <vt:lpstr>676879</vt:lpstr>
      <vt:lpstr>676876</vt:lpstr>
      <vt:lpstr>678048</vt:lpstr>
      <vt:lpstr>678714</vt:lpstr>
      <vt:lpstr>678167</vt:lpstr>
      <vt:lpstr>676842</vt:lpstr>
      <vt:lpstr>676870</vt:lpstr>
      <vt:lpstr>678801</vt:lpstr>
      <vt:lpstr>676888</vt:lpstr>
      <vt:lpstr>676844</vt:lpstr>
      <vt:lpstr>678460</vt:lpstr>
      <vt:lpstr>678129</vt:lpstr>
      <vt:lpstr>676864</vt:lpstr>
      <vt:lpstr>678826</vt:lpstr>
      <vt:lpstr>676821</vt:lpstr>
      <vt:lpstr>04486883.1001</vt:lpstr>
      <vt:lpstr>04485925.1001</vt:lpstr>
      <vt:lpstr>04483108.1001</vt:lpstr>
      <vt:lpstr>04465711.1001</vt:lpstr>
      <vt:lpstr>04438790.1001</vt:lpstr>
      <vt:lpstr>04438803.1001</vt:lpstr>
      <vt:lpstr>04467668.1001</vt:lpstr>
      <vt:lpstr>04459371.1001</vt:lpstr>
      <vt:lpstr>04424420.1001</vt:lpstr>
      <vt:lpstr>04432503.1001</vt:lpstr>
      <vt:lpstr>04476501.1001</vt:lpstr>
      <vt:lpstr>03653646.1001</vt:lpstr>
      <vt:lpstr>AssetClass</vt:lpstr>
      <vt:lpstr>CashVariations</vt:lpstr>
      <vt:lpstr>Category</vt:lpstr>
      <vt:lpstr>CategoryAssetAllocation</vt:lpstr>
      <vt:lpstr>CategoryRegionAssetAllocation</vt:lpstr>
      <vt:lpstr>CategoryRegionTargetMonitoring</vt:lpstr>
      <vt:lpstr>CategoryTargetMonitoring</vt:lpstr>
      <vt:lpstr>computeDate</vt:lpstr>
      <vt:lpstr>Defensif</vt:lpstr>
      <vt:lpstr>'Target weights'!Dynamique</vt:lpstr>
      <vt:lpstr>eee</vt:lpstr>
      <vt:lpstr>'Target weights'!Equilibre</vt:lpstr>
      <vt:lpstr>'03653646.1001'!Geography</vt:lpstr>
      <vt:lpstr>'04424420.1001'!Geography</vt:lpstr>
      <vt:lpstr>'04432503.1001'!Geography</vt:lpstr>
      <vt:lpstr>'04438790.1001'!Geography</vt:lpstr>
      <vt:lpstr>'04438803.1001'!Geography</vt:lpstr>
      <vt:lpstr>'04459371.1001'!Geography</vt:lpstr>
      <vt:lpstr>'04459436.1001'!Geography</vt:lpstr>
      <vt:lpstr>'04465711.1001'!Geography</vt:lpstr>
      <vt:lpstr>'04467668.1001'!Geography</vt:lpstr>
      <vt:lpstr>'04476501.1001'!Geography</vt:lpstr>
      <vt:lpstr>'04483108.1001'!Geography</vt:lpstr>
      <vt:lpstr>'04485925.1001'!Geography</vt:lpstr>
      <vt:lpstr>'04486883.1001'!Geography</vt:lpstr>
      <vt:lpstr>'676821'!Geography</vt:lpstr>
      <vt:lpstr>'676842'!Geography</vt:lpstr>
      <vt:lpstr>'676844'!Geography</vt:lpstr>
      <vt:lpstr>'676864'!Geography</vt:lpstr>
      <vt:lpstr>'676870'!Geography</vt:lpstr>
      <vt:lpstr>'676876'!Geography</vt:lpstr>
      <vt:lpstr>'676879'!Geography</vt:lpstr>
      <vt:lpstr>'676888'!Geography</vt:lpstr>
      <vt:lpstr>'678000'!Geography</vt:lpstr>
      <vt:lpstr>'678009'!Geography</vt:lpstr>
      <vt:lpstr>'678011'!Geography</vt:lpstr>
      <vt:lpstr>'678030'!Geography</vt:lpstr>
      <vt:lpstr>'678034'!Geography</vt:lpstr>
      <vt:lpstr>'678048'!Geography</vt:lpstr>
      <vt:lpstr>'678050'!Geography</vt:lpstr>
      <vt:lpstr>'678129'!Geography</vt:lpstr>
      <vt:lpstr>'678131'!Geography</vt:lpstr>
      <vt:lpstr>'678140'!Geography</vt:lpstr>
      <vt:lpstr>'678141'!Geography</vt:lpstr>
      <vt:lpstr>'678166'!Geography</vt:lpstr>
      <vt:lpstr>'678167'!Geography</vt:lpstr>
      <vt:lpstr>'678460'!Geography</vt:lpstr>
      <vt:lpstr>'678714'!Geography</vt:lpstr>
      <vt:lpstr>'678801'!Geography</vt:lpstr>
      <vt:lpstr>'678826'!Geography</vt:lpstr>
      <vt:lpstr>'70523881'!Geography</vt:lpstr>
      <vt:lpstr>'70524073'!Geography</vt:lpstr>
      <vt:lpstr>'70524081'!Geography</vt:lpstr>
      <vt:lpstr>'70524098'!Geography</vt:lpstr>
      <vt:lpstr>'70524877'!Geography</vt:lpstr>
      <vt:lpstr>'70572573'!Geography</vt:lpstr>
      <vt:lpstr>'70596124'!Geography</vt:lpstr>
      <vt:lpstr>'70596132'!Geography</vt:lpstr>
      <vt:lpstr>'70596149'!Geography</vt:lpstr>
      <vt:lpstr>'70598445'!Geography</vt:lpstr>
      <vt:lpstr>'70609064'!Geography</vt:lpstr>
      <vt:lpstr>'70609103'!Geography</vt:lpstr>
      <vt:lpstr>'70609111'!Geography</vt:lpstr>
      <vt:lpstr>'70609128'!Geography</vt:lpstr>
      <vt:lpstr>'70609136'!Geography</vt:lpstr>
      <vt:lpstr>'70609739'!Geography</vt:lpstr>
      <vt:lpstr>'70612178'!Geography</vt:lpstr>
      <vt:lpstr>'70615051'!Geography</vt:lpstr>
      <vt:lpstr>'70617661'!Geography</vt:lpstr>
      <vt:lpstr>'70641307'!Geography</vt:lpstr>
      <vt:lpstr>'70642038'!Geography</vt:lpstr>
      <vt:lpstr>'70642046'!Geography</vt:lpstr>
      <vt:lpstr>'70654297'!Geography</vt:lpstr>
      <vt:lpstr>'70656761'!Geography</vt:lpstr>
      <vt:lpstr>Geography</vt:lpstr>
      <vt:lpstr>'03653646.1001'!headers</vt:lpstr>
      <vt:lpstr>'04424420.1001'!headers</vt:lpstr>
      <vt:lpstr>'04432503.1001'!headers</vt:lpstr>
      <vt:lpstr>'04438790.1001'!headers</vt:lpstr>
      <vt:lpstr>'04438803.1001'!headers</vt:lpstr>
      <vt:lpstr>'04459371.1001'!headers</vt:lpstr>
      <vt:lpstr>'04459436.1001'!headers</vt:lpstr>
      <vt:lpstr>'04465711.1001'!headers</vt:lpstr>
      <vt:lpstr>'04467668.1001'!headers</vt:lpstr>
      <vt:lpstr>'04476501.1001'!headers</vt:lpstr>
      <vt:lpstr>'04483108.1001'!headers</vt:lpstr>
      <vt:lpstr>'04485925.1001'!headers</vt:lpstr>
      <vt:lpstr>'04486883.1001'!headers</vt:lpstr>
      <vt:lpstr>'676821'!headers</vt:lpstr>
      <vt:lpstr>'676842'!headers</vt:lpstr>
      <vt:lpstr>'676844'!headers</vt:lpstr>
      <vt:lpstr>'676864'!headers</vt:lpstr>
      <vt:lpstr>'676870'!headers</vt:lpstr>
      <vt:lpstr>'676876'!headers</vt:lpstr>
      <vt:lpstr>'676879'!headers</vt:lpstr>
      <vt:lpstr>'676888'!headers</vt:lpstr>
      <vt:lpstr>'678000'!headers</vt:lpstr>
      <vt:lpstr>'678009'!headers</vt:lpstr>
      <vt:lpstr>'678011'!headers</vt:lpstr>
      <vt:lpstr>'678030'!headers</vt:lpstr>
      <vt:lpstr>'678034'!headers</vt:lpstr>
      <vt:lpstr>'678048'!headers</vt:lpstr>
      <vt:lpstr>'678050'!headers</vt:lpstr>
      <vt:lpstr>'678129'!headers</vt:lpstr>
      <vt:lpstr>'678131'!headers</vt:lpstr>
      <vt:lpstr>'678140'!headers</vt:lpstr>
      <vt:lpstr>'678141'!headers</vt:lpstr>
      <vt:lpstr>'678166'!headers</vt:lpstr>
      <vt:lpstr>'678167'!headers</vt:lpstr>
      <vt:lpstr>'678460'!headers</vt:lpstr>
      <vt:lpstr>'678714'!headers</vt:lpstr>
      <vt:lpstr>'678801'!headers</vt:lpstr>
      <vt:lpstr>'678826'!headers</vt:lpstr>
      <vt:lpstr>'70523881'!headers</vt:lpstr>
      <vt:lpstr>'70524073'!headers</vt:lpstr>
      <vt:lpstr>'70524081'!headers</vt:lpstr>
      <vt:lpstr>'70524098'!headers</vt:lpstr>
      <vt:lpstr>'70524877'!headers</vt:lpstr>
      <vt:lpstr>'70572573'!headers</vt:lpstr>
      <vt:lpstr>'70596124'!headers</vt:lpstr>
      <vt:lpstr>'70596132'!headers</vt:lpstr>
      <vt:lpstr>'70596149'!headers</vt:lpstr>
      <vt:lpstr>'70598445'!headers</vt:lpstr>
      <vt:lpstr>'70609064'!headers</vt:lpstr>
      <vt:lpstr>'70609103'!headers</vt:lpstr>
      <vt:lpstr>'70609111'!headers</vt:lpstr>
      <vt:lpstr>'70609128'!headers</vt:lpstr>
      <vt:lpstr>'70609136'!headers</vt:lpstr>
      <vt:lpstr>'70609739'!headers</vt:lpstr>
      <vt:lpstr>'70612178'!headers</vt:lpstr>
      <vt:lpstr>'70615051'!headers</vt:lpstr>
      <vt:lpstr>'70617661'!headers</vt:lpstr>
      <vt:lpstr>'70641307'!headers</vt:lpstr>
      <vt:lpstr>'70642038'!headers</vt:lpstr>
      <vt:lpstr>'70642046'!headers</vt:lpstr>
      <vt:lpstr>'70654297'!headers</vt:lpstr>
      <vt:lpstr>'70656761'!headers</vt:lpstr>
      <vt:lpstr>headers</vt:lpstr>
      <vt:lpstr>insuranceLimits</vt:lpstr>
      <vt:lpstr>InsuranceLimitsReport</vt:lpstr>
      <vt:lpstr>'03653646.1001'!lastTrades</vt:lpstr>
      <vt:lpstr>'04424420.1001'!lastTrades</vt:lpstr>
      <vt:lpstr>'04432503.1001'!lastTrades</vt:lpstr>
      <vt:lpstr>'04438790.1001'!lastTrades</vt:lpstr>
      <vt:lpstr>'04438803.1001'!lastTrades</vt:lpstr>
      <vt:lpstr>'04459371.1001'!lastTrades</vt:lpstr>
      <vt:lpstr>'04459436.1001'!lastTrades</vt:lpstr>
      <vt:lpstr>'04465711.1001'!lastTrades</vt:lpstr>
      <vt:lpstr>'04467668.1001'!lastTrades</vt:lpstr>
      <vt:lpstr>'04476501.1001'!lastTrades</vt:lpstr>
      <vt:lpstr>'04483108.1001'!lastTrades</vt:lpstr>
      <vt:lpstr>'04485925.1001'!lastTrades</vt:lpstr>
      <vt:lpstr>'04486883.1001'!lastTrades</vt:lpstr>
      <vt:lpstr>'676821'!lastTrades</vt:lpstr>
      <vt:lpstr>'676842'!lastTrades</vt:lpstr>
      <vt:lpstr>'676844'!lastTrades</vt:lpstr>
      <vt:lpstr>'676864'!lastTrades</vt:lpstr>
      <vt:lpstr>'676870'!lastTrades</vt:lpstr>
      <vt:lpstr>'676876'!lastTrades</vt:lpstr>
      <vt:lpstr>'676879'!lastTrades</vt:lpstr>
      <vt:lpstr>'676888'!lastTrades</vt:lpstr>
      <vt:lpstr>'678000'!lastTrades</vt:lpstr>
      <vt:lpstr>'678009'!lastTrades</vt:lpstr>
      <vt:lpstr>'678011'!lastTrades</vt:lpstr>
      <vt:lpstr>'678030'!lastTrades</vt:lpstr>
      <vt:lpstr>'678034'!lastTrades</vt:lpstr>
      <vt:lpstr>'678048'!lastTrades</vt:lpstr>
      <vt:lpstr>'678050'!lastTrades</vt:lpstr>
      <vt:lpstr>'678129'!lastTrades</vt:lpstr>
      <vt:lpstr>'678131'!lastTrades</vt:lpstr>
      <vt:lpstr>'678140'!lastTrades</vt:lpstr>
      <vt:lpstr>'678141'!lastTrades</vt:lpstr>
      <vt:lpstr>'678166'!lastTrades</vt:lpstr>
      <vt:lpstr>'678167'!lastTrades</vt:lpstr>
      <vt:lpstr>'678460'!lastTrades</vt:lpstr>
      <vt:lpstr>'678714'!lastTrades</vt:lpstr>
      <vt:lpstr>'678801'!lastTrades</vt:lpstr>
      <vt:lpstr>'678826'!lastTrades</vt:lpstr>
      <vt:lpstr>'70523881'!lastTrades</vt:lpstr>
      <vt:lpstr>'70524073'!lastTrades</vt:lpstr>
      <vt:lpstr>'70524081'!lastTrades</vt:lpstr>
      <vt:lpstr>'70524098'!lastTrades</vt:lpstr>
      <vt:lpstr>'70524877'!lastTrades</vt:lpstr>
      <vt:lpstr>'70572573'!lastTrades</vt:lpstr>
      <vt:lpstr>'70596124'!lastTrades</vt:lpstr>
      <vt:lpstr>'70596132'!lastTrades</vt:lpstr>
      <vt:lpstr>'70596149'!lastTrades</vt:lpstr>
      <vt:lpstr>'70598445'!lastTrades</vt:lpstr>
      <vt:lpstr>'70609064'!lastTrades</vt:lpstr>
      <vt:lpstr>'70609103'!lastTrades</vt:lpstr>
      <vt:lpstr>'70609111'!lastTrades</vt:lpstr>
      <vt:lpstr>'70609128'!lastTrades</vt:lpstr>
      <vt:lpstr>'70609136'!lastTrades</vt:lpstr>
      <vt:lpstr>'70609739'!lastTrades</vt:lpstr>
      <vt:lpstr>'70612178'!lastTrades</vt:lpstr>
      <vt:lpstr>'70615051'!lastTrades</vt:lpstr>
      <vt:lpstr>'70617661'!lastTrades</vt:lpstr>
      <vt:lpstr>'70641307'!lastTrades</vt:lpstr>
      <vt:lpstr>'70642038'!lastTrades</vt:lpstr>
      <vt:lpstr>'70642046'!lastTrades</vt:lpstr>
      <vt:lpstr>'70654297'!lastTrades</vt:lpstr>
      <vt:lpstr>'70656761'!lastTrades</vt:lpstr>
      <vt:lpstr>lastTrades</vt:lpstr>
      <vt:lpstr>'03653646.1001'!Limites</vt:lpstr>
      <vt:lpstr>'04424420.1001'!Limites</vt:lpstr>
      <vt:lpstr>'04432503.1001'!Limites</vt:lpstr>
      <vt:lpstr>'04438790.1001'!Limites</vt:lpstr>
      <vt:lpstr>'04438803.1001'!Limites</vt:lpstr>
      <vt:lpstr>'04459371.1001'!Limites</vt:lpstr>
      <vt:lpstr>'04459436.1001'!Limites</vt:lpstr>
      <vt:lpstr>'04465711.1001'!Limites</vt:lpstr>
      <vt:lpstr>'04467668.1001'!Limites</vt:lpstr>
      <vt:lpstr>'04476501.1001'!Limites</vt:lpstr>
      <vt:lpstr>'04483108.1001'!Limites</vt:lpstr>
      <vt:lpstr>'04485925.1001'!Limites</vt:lpstr>
      <vt:lpstr>'04486883.1001'!Limites</vt:lpstr>
      <vt:lpstr>'676821'!Limites</vt:lpstr>
      <vt:lpstr>'676842'!Limites</vt:lpstr>
      <vt:lpstr>'676844'!Limites</vt:lpstr>
      <vt:lpstr>'676864'!Limites</vt:lpstr>
      <vt:lpstr>'676870'!Limites</vt:lpstr>
      <vt:lpstr>'676876'!Limites</vt:lpstr>
      <vt:lpstr>'676879'!Limites</vt:lpstr>
      <vt:lpstr>'676888'!Limites</vt:lpstr>
      <vt:lpstr>'678000'!Limites</vt:lpstr>
      <vt:lpstr>'678009'!Limites</vt:lpstr>
      <vt:lpstr>'678011'!Limites</vt:lpstr>
      <vt:lpstr>'678030'!Limites</vt:lpstr>
      <vt:lpstr>'678034'!Limites</vt:lpstr>
      <vt:lpstr>'678048'!Limites</vt:lpstr>
      <vt:lpstr>'678050'!Limites</vt:lpstr>
      <vt:lpstr>'678129'!Limites</vt:lpstr>
      <vt:lpstr>'678131'!Limites</vt:lpstr>
      <vt:lpstr>'678140'!Limites</vt:lpstr>
      <vt:lpstr>'678141'!Limites</vt:lpstr>
      <vt:lpstr>'678166'!Limites</vt:lpstr>
      <vt:lpstr>'678167'!Limites</vt:lpstr>
      <vt:lpstr>'678460'!Limites</vt:lpstr>
      <vt:lpstr>'678714'!Limites</vt:lpstr>
      <vt:lpstr>'678801'!Limites</vt:lpstr>
      <vt:lpstr>'678826'!Limites</vt:lpstr>
      <vt:lpstr>'70523881'!Limites</vt:lpstr>
      <vt:lpstr>'70524073'!Limites</vt:lpstr>
      <vt:lpstr>'70524081'!Limites</vt:lpstr>
      <vt:lpstr>'70524098'!Limites</vt:lpstr>
      <vt:lpstr>'70524877'!Limites</vt:lpstr>
      <vt:lpstr>'70572573'!Limites</vt:lpstr>
      <vt:lpstr>'70596124'!Limites</vt:lpstr>
      <vt:lpstr>'70596132'!Limites</vt:lpstr>
      <vt:lpstr>'70596149'!Limites</vt:lpstr>
      <vt:lpstr>'70598445'!Limites</vt:lpstr>
      <vt:lpstr>'70609064'!Limites</vt:lpstr>
      <vt:lpstr>'70609103'!Limites</vt:lpstr>
      <vt:lpstr>'70609111'!Limites</vt:lpstr>
      <vt:lpstr>'70609128'!Limites</vt:lpstr>
      <vt:lpstr>'70609136'!Limites</vt:lpstr>
      <vt:lpstr>'70609739'!Limites</vt:lpstr>
      <vt:lpstr>'70612178'!Limites</vt:lpstr>
      <vt:lpstr>'70615051'!Limites</vt:lpstr>
      <vt:lpstr>'70617661'!Limites</vt:lpstr>
      <vt:lpstr>'70641307'!Limites</vt:lpstr>
      <vt:lpstr>'70642038'!Limites</vt:lpstr>
      <vt:lpstr>'70642046'!Limites</vt:lpstr>
      <vt:lpstr>'70654297'!Limites</vt:lpstr>
      <vt:lpstr>'70656761'!Limites</vt:lpstr>
      <vt:lpstr>Limites</vt:lpstr>
      <vt:lpstr>'03653646.1001'!mandatHeader</vt:lpstr>
      <vt:lpstr>'04424420.1001'!mandatHeader</vt:lpstr>
      <vt:lpstr>'04432503.1001'!mandatHeader</vt:lpstr>
      <vt:lpstr>'04438790.1001'!mandatHeader</vt:lpstr>
      <vt:lpstr>'04438803.1001'!mandatHeader</vt:lpstr>
      <vt:lpstr>'04459371.1001'!mandatHeader</vt:lpstr>
      <vt:lpstr>'04459436.1001'!mandatHeader</vt:lpstr>
      <vt:lpstr>'04465711.1001'!mandatHeader</vt:lpstr>
      <vt:lpstr>'04467668.1001'!mandatHeader</vt:lpstr>
      <vt:lpstr>'04476501.1001'!mandatHeader</vt:lpstr>
      <vt:lpstr>'04483108.1001'!mandatHeader</vt:lpstr>
      <vt:lpstr>'04485925.1001'!mandatHeader</vt:lpstr>
      <vt:lpstr>'04486883.1001'!mandatHeader</vt:lpstr>
      <vt:lpstr>'676821'!mandatHeader</vt:lpstr>
      <vt:lpstr>'676842'!mandatHeader</vt:lpstr>
      <vt:lpstr>'676844'!mandatHeader</vt:lpstr>
      <vt:lpstr>'676864'!mandatHeader</vt:lpstr>
      <vt:lpstr>'676870'!mandatHeader</vt:lpstr>
      <vt:lpstr>'676876'!mandatHeader</vt:lpstr>
      <vt:lpstr>'676879'!mandatHeader</vt:lpstr>
      <vt:lpstr>'676888'!mandatHeader</vt:lpstr>
      <vt:lpstr>'678000'!mandatHeader</vt:lpstr>
      <vt:lpstr>'678009'!mandatHeader</vt:lpstr>
      <vt:lpstr>'678011'!mandatHeader</vt:lpstr>
      <vt:lpstr>'678030'!mandatHeader</vt:lpstr>
      <vt:lpstr>'678034'!mandatHeader</vt:lpstr>
      <vt:lpstr>'678048'!mandatHeader</vt:lpstr>
      <vt:lpstr>'678050'!mandatHeader</vt:lpstr>
      <vt:lpstr>'678129'!mandatHeader</vt:lpstr>
      <vt:lpstr>'678131'!mandatHeader</vt:lpstr>
      <vt:lpstr>'678140'!mandatHeader</vt:lpstr>
      <vt:lpstr>'678141'!mandatHeader</vt:lpstr>
      <vt:lpstr>'678166'!mandatHeader</vt:lpstr>
      <vt:lpstr>'678167'!mandatHeader</vt:lpstr>
      <vt:lpstr>'678460'!mandatHeader</vt:lpstr>
      <vt:lpstr>'678714'!mandatHeader</vt:lpstr>
      <vt:lpstr>'678801'!mandatHeader</vt:lpstr>
      <vt:lpstr>'678826'!mandatHeader</vt:lpstr>
      <vt:lpstr>'70523881'!mandatHeader</vt:lpstr>
      <vt:lpstr>'70524073'!mandatHeader</vt:lpstr>
      <vt:lpstr>'70524081'!mandatHeader</vt:lpstr>
      <vt:lpstr>'70524098'!mandatHeader</vt:lpstr>
      <vt:lpstr>'70524877'!mandatHeader</vt:lpstr>
      <vt:lpstr>'70572573'!mandatHeader</vt:lpstr>
      <vt:lpstr>'70596124'!mandatHeader</vt:lpstr>
      <vt:lpstr>'70596132'!mandatHeader</vt:lpstr>
      <vt:lpstr>'70596149'!mandatHeader</vt:lpstr>
      <vt:lpstr>'70598445'!mandatHeader</vt:lpstr>
      <vt:lpstr>'70609064'!mandatHeader</vt:lpstr>
      <vt:lpstr>'70609103'!mandatHeader</vt:lpstr>
      <vt:lpstr>'70609111'!mandatHeader</vt:lpstr>
      <vt:lpstr>'70609128'!mandatHeader</vt:lpstr>
      <vt:lpstr>'70609136'!mandatHeader</vt:lpstr>
      <vt:lpstr>'70609739'!mandatHeader</vt:lpstr>
      <vt:lpstr>'70612178'!mandatHeader</vt:lpstr>
      <vt:lpstr>'70615051'!mandatHeader</vt:lpstr>
      <vt:lpstr>'70617661'!mandatHeader</vt:lpstr>
      <vt:lpstr>'70641307'!mandatHeader</vt:lpstr>
      <vt:lpstr>'70642038'!mandatHeader</vt:lpstr>
      <vt:lpstr>'70642046'!mandatHeader</vt:lpstr>
      <vt:lpstr>'70654297'!mandatHeader</vt:lpstr>
      <vt:lpstr>'70656761'!mandatHeader</vt:lpstr>
      <vt:lpstr>mandatHeader</vt:lpstr>
      <vt:lpstr>MandatsContraints</vt:lpstr>
      <vt:lpstr>'Insurance limits'!Print_Area</vt:lpstr>
      <vt:lpstr>Reports!Print_Area</vt:lpstr>
      <vt:lpstr>'Insurance limits'!Print_Titles</vt:lpstr>
      <vt:lpstr>Prudent</vt:lpstr>
      <vt:lpstr>SandBox</vt:lpstr>
      <vt:lpstr>startMandatList</vt:lpstr>
      <vt:lpstr>startMandatsLimits</vt:lpstr>
      <vt:lpstr>SubCategoryRegionAssetAllocation</vt:lpstr>
      <vt:lpstr>SubCategoryRegionTargetMonitoring</vt:lpstr>
      <vt:lpstr>SubCategoryRegionTimeAdjustedTargetMonitoring</vt:lpstr>
      <vt:lpstr>'03653646.1001'!tgtWeightDate</vt:lpstr>
      <vt:lpstr>'04424420.1001'!tgtWeightDate</vt:lpstr>
      <vt:lpstr>'04432503.1001'!tgtWeightDate</vt:lpstr>
      <vt:lpstr>'04438790.1001'!tgtWeightDate</vt:lpstr>
      <vt:lpstr>'04438803.1001'!tgtWeightDate</vt:lpstr>
      <vt:lpstr>'04459371.1001'!tgtWeightDate</vt:lpstr>
      <vt:lpstr>'04459436.1001'!tgtWeightDate</vt:lpstr>
      <vt:lpstr>'04465711.1001'!tgtWeightDate</vt:lpstr>
      <vt:lpstr>'04467668.1001'!tgtWeightDate</vt:lpstr>
      <vt:lpstr>'04476501.1001'!tgtWeightDate</vt:lpstr>
      <vt:lpstr>'04483108.1001'!tgtWeightDate</vt:lpstr>
      <vt:lpstr>'04485925.1001'!tgtWeightDate</vt:lpstr>
      <vt:lpstr>'04486883.1001'!tgtWeightDate</vt:lpstr>
      <vt:lpstr>'676821'!tgtWeightDate</vt:lpstr>
      <vt:lpstr>'676842'!tgtWeightDate</vt:lpstr>
      <vt:lpstr>'676844'!tgtWeightDate</vt:lpstr>
      <vt:lpstr>'676864'!tgtWeightDate</vt:lpstr>
      <vt:lpstr>'676870'!tgtWeightDate</vt:lpstr>
      <vt:lpstr>'676876'!tgtWeightDate</vt:lpstr>
      <vt:lpstr>'676879'!tgtWeightDate</vt:lpstr>
      <vt:lpstr>'676888'!tgtWeightDate</vt:lpstr>
      <vt:lpstr>'678000'!tgtWeightDate</vt:lpstr>
      <vt:lpstr>'678009'!tgtWeightDate</vt:lpstr>
      <vt:lpstr>'678011'!tgtWeightDate</vt:lpstr>
      <vt:lpstr>'678030'!tgtWeightDate</vt:lpstr>
      <vt:lpstr>'678034'!tgtWeightDate</vt:lpstr>
      <vt:lpstr>'678048'!tgtWeightDate</vt:lpstr>
      <vt:lpstr>'678050'!tgtWeightDate</vt:lpstr>
      <vt:lpstr>'678129'!tgtWeightDate</vt:lpstr>
      <vt:lpstr>'678131'!tgtWeightDate</vt:lpstr>
      <vt:lpstr>'678140'!tgtWeightDate</vt:lpstr>
      <vt:lpstr>'678141'!tgtWeightDate</vt:lpstr>
      <vt:lpstr>'678166'!tgtWeightDate</vt:lpstr>
      <vt:lpstr>'678167'!tgtWeightDate</vt:lpstr>
      <vt:lpstr>'678460'!tgtWeightDate</vt:lpstr>
      <vt:lpstr>'678714'!tgtWeightDate</vt:lpstr>
      <vt:lpstr>'678801'!tgtWeightDate</vt:lpstr>
      <vt:lpstr>'678826'!tgtWeightDate</vt:lpstr>
      <vt:lpstr>'70523881'!tgtWeightDate</vt:lpstr>
      <vt:lpstr>'70524073'!tgtWeightDate</vt:lpstr>
      <vt:lpstr>'70524081'!tgtWeightDate</vt:lpstr>
      <vt:lpstr>'70524098'!tgtWeightDate</vt:lpstr>
      <vt:lpstr>'70524877'!tgtWeightDate</vt:lpstr>
      <vt:lpstr>'70572573'!tgtWeightDate</vt:lpstr>
      <vt:lpstr>'70596124'!tgtWeightDate</vt:lpstr>
      <vt:lpstr>'70596132'!tgtWeightDate</vt:lpstr>
      <vt:lpstr>'70596149'!tgtWeightDate</vt:lpstr>
      <vt:lpstr>'70598445'!tgtWeightDate</vt:lpstr>
      <vt:lpstr>'70609064'!tgtWeightDate</vt:lpstr>
      <vt:lpstr>'70609103'!tgtWeightDate</vt:lpstr>
      <vt:lpstr>'70609111'!tgtWeightDate</vt:lpstr>
      <vt:lpstr>'70609128'!tgtWeightDate</vt:lpstr>
      <vt:lpstr>'70609136'!tgtWeightDate</vt:lpstr>
      <vt:lpstr>'70609739'!tgtWeightDate</vt:lpstr>
      <vt:lpstr>'70612178'!tgtWeightDate</vt:lpstr>
      <vt:lpstr>'70615051'!tgtWeightDate</vt:lpstr>
      <vt:lpstr>'70617661'!tgtWeightDate</vt:lpstr>
      <vt:lpstr>'70641307'!tgtWeightDate</vt:lpstr>
      <vt:lpstr>'70642038'!tgtWeightDate</vt:lpstr>
      <vt:lpstr>'70642046'!tgtWeightDate</vt:lpstr>
      <vt:lpstr>'70654297'!tgtWeightDate</vt:lpstr>
      <vt:lpstr>'70656761'!tgtWeightDate</vt:lpstr>
      <vt:lpstr>tgtWeightDate</vt:lpstr>
      <vt:lpstr>tradesUpdateDate</vt:lpstr>
      <vt:lpstr>World</vt:lpstr>
      <vt:lpstr>zonea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LEFEBVRE</dc:creator>
  <cp:lastModifiedBy>Paul LEFEBVRE</cp:lastModifiedBy>
  <cp:lastPrinted>2026-02-20T09:30:26Z</cp:lastPrinted>
  <dcterms:created xsi:type="dcterms:W3CDTF">2025-03-28T12:07:07Z</dcterms:created>
  <dcterms:modified xsi:type="dcterms:W3CDTF">2026-02-20T17:10:04Z</dcterms:modified>
</cp:coreProperties>
</file>